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5A5A362C-5F93-4694-8E80-122A0620CD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5" r:id="rId1"/>
    <sheet name="Graphs 1" sheetId="11" r:id="rId2"/>
    <sheet name="Active 2" sheetId="1" r:id="rId3"/>
    <sheet name="Active 5" sheetId="4" r:id="rId4"/>
    <sheet name="A (3)" sheetId="3" r:id="rId5"/>
    <sheet name="A (2)" sheetId="2" r:id="rId6"/>
    <sheet name="C" sheetId="6" r:id="rId7"/>
    <sheet name="Sheet1" sheetId="7" r:id="rId8"/>
    <sheet name="Sheet2" sheetId="8" r:id="rId9"/>
    <sheet name="Sheet3" sheetId="9" r:id="rId10"/>
    <sheet name="Sheet4" sheetId="10" r:id="rId11"/>
  </sheets>
  <definedNames>
    <definedName name="solver_adj" localSheetId="5">'A (2)'!$AC$3:$AC$10</definedName>
    <definedName name="solver_adj" localSheetId="4">'A (3)'!$AC$7</definedName>
    <definedName name="solver_adj" localSheetId="0">'Active 1'!$AC$10</definedName>
    <definedName name="solver_adj" localSheetId="2">'Active 2'!$E$11:$E$13</definedName>
    <definedName name="solver_adj" localSheetId="3">'Active 5'!$E$11:$E$13</definedName>
    <definedName name="solver_cvg" localSheetId="5">0.0001</definedName>
    <definedName name="solver_cvg" localSheetId="4">0.0001</definedName>
    <definedName name="solver_cvg" localSheetId="0">0.0001</definedName>
    <definedName name="solver_cvg" localSheetId="2">0.0001</definedName>
    <definedName name="solver_cvg" localSheetId="3">0.0001</definedName>
    <definedName name="solver_drv" localSheetId="5">1</definedName>
    <definedName name="solver_drv" localSheetId="4">1</definedName>
    <definedName name="solver_drv" localSheetId="0">1</definedName>
    <definedName name="solver_drv" localSheetId="2">1</definedName>
    <definedName name="solver_drv" localSheetId="3">1</definedName>
    <definedName name="solver_est" localSheetId="5">1</definedName>
    <definedName name="solver_est" localSheetId="4">1</definedName>
    <definedName name="solver_est" localSheetId="0">1</definedName>
    <definedName name="solver_est" localSheetId="2">1</definedName>
    <definedName name="solver_est" localSheetId="3">1</definedName>
    <definedName name="solver_itr" localSheetId="5">100</definedName>
    <definedName name="solver_itr" localSheetId="4">100</definedName>
    <definedName name="solver_itr" localSheetId="0">100</definedName>
    <definedName name="solver_itr" localSheetId="2">100</definedName>
    <definedName name="solver_itr" localSheetId="3">100</definedName>
    <definedName name="solver_lin" localSheetId="5">2</definedName>
    <definedName name="solver_lin" localSheetId="4">2</definedName>
    <definedName name="solver_lin" localSheetId="0">2</definedName>
    <definedName name="solver_lin" localSheetId="2">2</definedName>
    <definedName name="solver_lin" localSheetId="3">2</definedName>
    <definedName name="solver_neg" localSheetId="5">2</definedName>
    <definedName name="solver_neg" localSheetId="4">2</definedName>
    <definedName name="solver_neg" localSheetId="0">2</definedName>
    <definedName name="solver_neg" localSheetId="2">2</definedName>
    <definedName name="solver_neg" localSheetId="3">2</definedName>
    <definedName name="solver_num" localSheetId="5">0</definedName>
    <definedName name="solver_num" localSheetId="4">0</definedName>
    <definedName name="solver_num" localSheetId="0">0</definedName>
    <definedName name="solver_num" localSheetId="2">0</definedName>
    <definedName name="solver_num" localSheetId="3">0</definedName>
    <definedName name="solver_nwt" localSheetId="5">1</definedName>
    <definedName name="solver_nwt" localSheetId="4">1</definedName>
    <definedName name="solver_nwt" localSheetId="0">1</definedName>
    <definedName name="solver_nwt" localSheetId="2">1</definedName>
    <definedName name="solver_nwt" localSheetId="3">1</definedName>
    <definedName name="solver_opt" localSheetId="5">'A (2)'!$AD$11</definedName>
    <definedName name="solver_opt" localSheetId="4">'A (3)'!$AD$11</definedName>
    <definedName name="solver_opt" localSheetId="0">'Active 1'!$E$14</definedName>
    <definedName name="solver_opt" localSheetId="2">'Active 2'!$E$14</definedName>
    <definedName name="solver_opt" localSheetId="3">'Active 5'!$E$14</definedName>
    <definedName name="solver_pre" localSheetId="5">0.000001</definedName>
    <definedName name="solver_pre" localSheetId="4">0.000001</definedName>
    <definedName name="solver_pre" localSheetId="0">0.000001</definedName>
    <definedName name="solver_pre" localSheetId="2">0.000001</definedName>
    <definedName name="solver_pre" localSheetId="3">0.000001</definedName>
    <definedName name="solver_scl" localSheetId="5">2</definedName>
    <definedName name="solver_scl" localSheetId="4">2</definedName>
    <definedName name="solver_scl" localSheetId="0">2</definedName>
    <definedName name="solver_scl" localSheetId="2">2</definedName>
    <definedName name="solver_scl" localSheetId="3">2</definedName>
    <definedName name="solver_sho" localSheetId="5">2</definedName>
    <definedName name="solver_sho" localSheetId="4">2</definedName>
    <definedName name="solver_sho" localSheetId="0">2</definedName>
    <definedName name="solver_sho" localSheetId="2">2</definedName>
    <definedName name="solver_sho" localSheetId="3">2</definedName>
    <definedName name="solver_tim" localSheetId="5">100</definedName>
    <definedName name="solver_tim" localSheetId="4">100</definedName>
    <definedName name="solver_tim" localSheetId="0">100</definedName>
    <definedName name="solver_tim" localSheetId="2">100</definedName>
    <definedName name="solver_tim" localSheetId="3">100</definedName>
    <definedName name="solver_tol" localSheetId="5">0.05</definedName>
    <definedName name="solver_tol" localSheetId="4">0.05</definedName>
    <definedName name="solver_tol" localSheetId="0">0.01</definedName>
    <definedName name="solver_tol" localSheetId="2">0.05</definedName>
    <definedName name="solver_tol" localSheetId="3">0.05</definedName>
    <definedName name="solver_typ" localSheetId="5">2</definedName>
    <definedName name="solver_typ" localSheetId="4">2</definedName>
    <definedName name="solver_typ" localSheetId="0">2</definedName>
    <definedName name="solver_typ" localSheetId="2">2</definedName>
    <definedName name="solver_typ" localSheetId="3">2</definedName>
    <definedName name="solver_val" localSheetId="5">0</definedName>
    <definedName name="solver_val" localSheetId="4">0</definedName>
    <definedName name="solver_val" localSheetId="0">0</definedName>
    <definedName name="solver_val" localSheetId="2">0</definedName>
    <definedName name="solver_val" localSheetId="3">0</definedName>
    <definedName name="TABLE" localSheetId="5">'A (2)'!$C$152:$C$152</definedName>
    <definedName name="TABLE" localSheetId="4">'A (3)'!$C$152:$C$152</definedName>
    <definedName name="TABLE" localSheetId="0">'Active 1'!$C$151:$C$151</definedName>
    <definedName name="TABLE" localSheetId="2">'Active 2'!$C$151:$C$151</definedName>
    <definedName name="TABLE" localSheetId="3">'Active 5'!$C$151:$C$151</definedName>
    <definedName name="TABLE_2" localSheetId="5">'A (2)'!$C$152:$C$152</definedName>
    <definedName name="TABLE_2" localSheetId="4">'A (3)'!$C$152:$C$152</definedName>
    <definedName name="TABLE_2" localSheetId="0">'Active 1'!$C$151:$C$151</definedName>
    <definedName name="TABLE_2" localSheetId="2">'Active 2'!$C$151:$C$151</definedName>
    <definedName name="TABLE_2" localSheetId="3">'Active 5'!$C$151:$C$151</definedName>
  </definedNames>
  <calcPr calcId="181029"/>
</workbook>
</file>

<file path=xl/calcChain.xml><?xml version="1.0" encoding="utf-8"?>
<calcChain xmlns="http://schemas.openxmlformats.org/spreadsheetml/2006/main">
  <c r="E368" i="4" l="1"/>
  <c r="F368" i="4" s="1"/>
  <c r="Q368" i="4"/>
  <c r="E369" i="4"/>
  <c r="F369" i="4" s="1"/>
  <c r="Q369" i="4"/>
  <c r="E370" i="4"/>
  <c r="F370" i="4"/>
  <c r="G370" i="4"/>
  <c r="K370" i="4" s="1"/>
  <c r="P370" i="4"/>
  <c r="S370" i="4" s="1"/>
  <c r="U370" i="4" s="1"/>
  <c r="Q370" i="4"/>
  <c r="E371" i="4"/>
  <c r="F371" i="4"/>
  <c r="P371" i="4" s="1"/>
  <c r="S371" i="4" s="1"/>
  <c r="U371" i="4" s="1"/>
  <c r="Q371" i="4"/>
  <c r="E372" i="4"/>
  <c r="F372" i="4" s="1"/>
  <c r="Q372" i="4"/>
  <c r="E368" i="1"/>
  <c r="F368" i="1" s="1"/>
  <c r="Q368" i="1"/>
  <c r="E369" i="1"/>
  <c r="F369" i="1"/>
  <c r="G369" i="1" s="1"/>
  <c r="K369" i="1" s="1"/>
  <c r="P369" i="1"/>
  <c r="S369" i="1" s="1"/>
  <c r="U369" i="1" s="1"/>
  <c r="Q369" i="1"/>
  <c r="E370" i="1"/>
  <c r="F370" i="1" s="1"/>
  <c r="Q370" i="1"/>
  <c r="E371" i="1"/>
  <c r="F371" i="1"/>
  <c r="P371" i="1" s="1"/>
  <c r="S371" i="1" s="1"/>
  <c r="U371" i="1" s="1"/>
  <c r="G371" i="1"/>
  <c r="K371" i="1"/>
  <c r="Q371" i="1"/>
  <c r="E372" i="1"/>
  <c r="F372" i="1"/>
  <c r="P372" i="1" s="1"/>
  <c r="S372" i="1" s="1"/>
  <c r="U372" i="1" s="1"/>
  <c r="G372" i="1"/>
  <c r="K372" i="1"/>
  <c r="Q372" i="1"/>
  <c r="AW61" i="5"/>
  <c r="AW62" i="5"/>
  <c r="AW63" i="5"/>
  <c r="AW64" i="5"/>
  <c r="AW65" i="5"/>
  <c r="AW66" i="5"/>
  <c r="AW67" i="5"/>
  <c r="AW60" i="5"/>
  <c r="E373" i="5"/>
  <c r="F373" i="5" s="1"/>
  <c r="Q373" i="5"/>
  <c r="S373" i="5"/>
  <c r="AF373" i="5"/>
  <c r="E374" i="5"/>
  <c r="F374" i="5"/>
  <c r="G374" i="5" s="1"/>
  <c r="Q374" i="5"/>
  <c r="S374" i="5"/>
  <c r="AF374" i="5"/>
  <c r="E375" i="5"/>
  <c r="F375" i="5" s="1"/>
  <c r="Q375" i="5"/>
  <c r="S375" i="5"/>
  <c r="AF375" i="5"/>
  <c r="E376" i="5"/>
  <c r="F376" i="5"/>
  <c r="G376" i="5"/>
  <c r="P376" i="5"/>
  <c r="R376" i="5" s="1"/>
  <c r="T376" i="5" s="1"/>
  <c r="Q376" i="5"/>
  <c r="S376" i="5"/>
  <c r="Z376" i="5"/>
  <c r="AF376" i="5"/>
  <c r="AU376" i="5"/>
  <c r="E377" i="5"/>
  <c r="F377" i="5" s="1"/>
  <c r="Q377" i="5"/>
  <c r="S377" i="5"/>
  <c r="AF377" i="5"/>
  <c r="E368" i="5"/>
  <c r="F368" i="5" s="1"/>
  <c r="Q368" i="5"/>
  <c r="S368" i="5"/>
  <c r="AF368" i="5"/>
  <c r="E369" i="5"/>
  <c r="F369" i="5"/>
  <c r="G369" i="5" s="1"/>
  <c r="Q369" i="5"/>
  <c r="S369" i="5"/>
  <c r="AF369" i="5"/>
  <c r="E370" i="5"/>
  <c r="F370" i="5"/>
  <c r="P370" i="5" s="1"/>
  <c r="R370" i="5" s="1"/>
  <c r="T370" i="5" s="1"/>
  <c r="Q370" i="5"/>
  <c r="S370" i="5"/>
  <c r="AF370" i="5"/>
  <c r="E371" i="5"/>
  <c r="F371" i="5" s="1"/>
  <c r="Q371" i="5"/>
  <c r="S371" i="5"/>
  <c r="AF371" i="5"/>
  <c r="E372" i="5"/>
  <c r="F372" i="5" s="1"/>
  <c r="Q372" i="5"/>
  <c r="S372" i="5"/>
  <c r="AF372" i="5"/>
  <c r="E363" i="1"/>
  <c r="F363" i="1" s="1"/>
  <c r="Q363" i="1"/>
  <c r="E364" i="1"/>
  <c r="F364" i="1" s="1"/>
  <c r="Q364" i="1"/>
  <c r="E365" i="1"/>
  <c r="F365" i="1" s="1"/>
  <c r="Q365" i="1"/>
  <c r="E366" i="1"/>
  <c r="F366" i="1"/>
  <c r="P366" i="1" s="1"/>
  <c r="S366" i="1" s="1"/>
  <c r="U366" i="1" s="1"/>
  <c r="Q366" i="1"/>
  <c r="E367" i="1"/>
  <c r="F367" i="1" s="1"/>
  <c r="Q367" i="1"/>
  <c r="E363" i="4"/>
  <c r="F363" i="4" s="1"/>
  <c r="Q363" i="4"/>
  <c r="E364" i="4"/>
  <c r="F364" i="4" s="1"/>
  <c r="Q364" i="4"/>
  <c r="E365" i="4"/>
  <c r="F365" i="4" s="1"/>
  <c r="Q365" i="4"/>
  <c r="E366" i="4"/>
  <c r="F366" i="4"/>
  <c r="P366" i="4" s="1"/>
  <c r="S366" i="4" s="1"/>
  <c r="U366" i="4" s="1"/>
  <c r="Q366" i="4"/>
  <c r="E367" i="4"/>
  <c r="F367" i="4" s="1"/>
  <c r="Q367" i="4"/>
  <c r="E363" i="5"/>
  <c r="F363" i="5" s="1"/>
  <c r="Q363" i="5"/>
  <c r="S363" i="5"/>
  <c r="AF363" i="5"/>
  <c r="E364" i="5"/>
  <c r="F364" i="5" s="1"/>
  <c r="Q364" i="5"/>
  <c r="S364" i="5"/>
  <c r="AF364" i="5"/>
  <c r="E365" i="5"/>
  <c r="F365" i="5" s="1"/>
  <c r="G365" i="5" s="1"/>
  <c r="Q365" i="5"/>
  <c r="S365" i="5"/>
  <c r="AF365" i="5"/>
  <c r="E366" i="5"/>
  <c r="F366" i="5" s="1"/>
  <c r="Q366" i="5"/>
  <c r="S366" i="5"/>
  <c r="AF366" i="5"/>
  <c r="E367" i="5"/>
  <c r="F367" i="5" s="1"/>
  <c r="Q367" i="5"/>
  <c r="S367" i="5"/>
  <c r="AF367" i="5"/>
  <c r="E358" i="4"/>
  <c r="F358" i="4" s="1"/>
  <c r="P358" i="4" s="1"/>
  <c r="S358" i="4" s="1"/>
  <c r="U358" i="4" s="1"/>
  <c r="Q358" i="4"/>
  <c r="E359" i="4"/>
  <c r="F359" i="4" s="1"/>
  <c r="Q359" i="4"/>
  <c r="E360" i="4"/>
  <c r="F360" i="4" s="1"/>
  <c r="Q360" i="4"/>
  <c r="E361" i="4"/>
  <c r="F361" i="4" s="1"/>
  <c r="G361" i="4" s="1"/>
  <c r="K361" i="4" s="1"/>
  <c r="Q361" i="4"/>
  <c r="E362" i="4"/>
  <c r="F362" i="4" s="1"/>
  <c r="Q362" i="4"/>
  <c r="E358" i="1"/>
  <c r="F358" i="1" s="1"/>
  <c r="Q358" i="1"/>
  <c r="E359" i="1"/>
  <c r="F359" i="1" s="1"/>
  <c r="P359" i="1" s="1"/>
  <c r="S359" i="1" s="1"/>
  <c r="U359" i="1" s="1"/>
  <c r="Q359" i="1"/>
  <c r="E360" i="1"/>
  <c r="F360" i="1" s="1"/>
  <c r="P360" i="1" s="1"/>
  <c r="S360" i="1" s="1"/>
  <c r="U360" i="1" s="1"/>
  <c r="Q360" i="1"/>
  <c r="E361" i="1"/>
  <c r="F361" i="1" s="1"/>
  <c r="Q361" i="1"/>
  <c r="E362" i="1"/>
  <c r="F362" i="1" s="1"/>
  <c r="Q362" i="1"/>
  <c r="E310" i="4"/>
  <c r="F310" i="4" s="1"/>
  <c r="Q310" i="4"/>
  <c r="E311" i="4"/>
  <c r="F311" i="4" s="1"/>
  <c r="G311" i="4" s="1"/>
  <c r="K311" i="4" s="1"/>
  <c r="Q311" i="4"/>
  <c r="E312" i="4"/>
  <c r="F312" i="4" s="1"/>
  <c r="Q312" i="4"/>
  <c r="E313" i="4"/>
  <c r="F313" i="4" s="1"/>
  <c r="Q313" i="4"/>
  <c r="E314" i="4"/>
  <c r="F314" i="4" s="1"/>
  <c r="Q314" i="4"/>
  <c r="E315" i="4"/>
  <c r="F315" i="4" s="1"/>
  <c r="P315" i="4" s="1"/>
  <c r="S315" i="4" s="1"/>
  <c r="U315" i="4" s="1"/>
  <c r="Q315" i="4"/>
  <c r="E316" i="4"/>
  <c r="F316" i="4" s="1"/>
  <c r="Q316" i="4"/>
  <c r="E317" i="4"/>
  <c r="F317" i="4"/>
  <c r="G317" i="4" s="1"/>
  <c r="K317" i="4" s="1"/>
  <c r="Q317" i="4"/>
  <c r="E318" i="4"/>
  <c r="F318" i="4" s="1"/>
  <c r="Q318" i="4"/>
  <c r="E319" i="4"/>
  <c r="F319" i="4" s="1"/>
  <c r="Q319" i="4"/>
  <c r="E320" i="4"/>
  <c r="F320" i="4" s="1"/>
  <c r="P320" i="4" s="1"/>
  <c r="S320" i="4" s="1"/>
  <c r="U320" i="4" s="1"/>
  <c r="Q320" i="4"/>
  <c r="E321" i="4"/>
  <c r="F321" i="4" s="1"/>
  <c r="P321" i="4" s="1"/>
  <c r="S321" i="4" s="1"/>
  <c r="U321" i="4" s="1"/>
  <c r="Q321" i="4"/>
  <c r="E322" i="4"/>
  <c r="F322" i="4" s="1"/>
  <c r="Q322" i="4"/>
  <c r="E323" i="4"/>
  <c r="F323" i="4" s="1"/>
  <c r="P323" i="4"/>
  <c r="S323" i="4" s="1"/>
  <c r="U323" i="4" s="1"/>
  <c r="Q323" i="4"/>
  <c r="E324" i="4"/>
  <c r="F324" i="4"/>
  <c r="Q324" i="4"/>
  <c r="E325" i="4"/>
  <c r="F325" i="4" s="1"/>
  <c r="G325" i="4" s="1"/>
  <c r="K325" i="4" s="1"/>
  <c r="Q325" i="4"/>
  <c r="E326" i="4"/>
  <c r="F326" i="4" s="1"/>
  <c r="Q326" i="4"/>
  <c r="E327" i="4"/>
  <c r="F327" i="4" s="1"/>
  <c r="Q327" i="4"/>
  <c r="E328" i="4"/>
  <c r="F328" i="4" s="1"/>
  <c r="Q328" i="4"/>
  <c r="E329" i="4"/>
  <c r="F329" i="4" s="1"/>
  <c r="Q329" i="4"/>
  <c r="E330" i="4"/>
  <c r="F330" i="4" s="1"/>
  <c r="Q330" i="4"/>
  <c r="E331" i="4"/>
  <c r="F331" i="4" s="1"/>
  <c r="P331" i="4" s="1"/>
  <c r="S331" i="4" s="1"/>
  <c r="U331" i="4" s="1"/>
  <c r="Q331" i="4"/>
  <c r="E332" i="4"/>
  <c r="F332" i="4" s="1"/>
  <c r="G332" i="4" s="1"/>
  <c r="K332" i="4" s="1"/>
  <c r="Q332" i="4"/>
  <c r="E333" i="4"/>
  <c r="F333" i="4" s="1"/>
  <c r="Q333" i="4"/>
  <c r="E334" i="4"/>
  <c r="F334" i="4" s="1"/>
  <c r="G334" i="4" s="1"/>
  <c r="K334" i="4"/>
  <c r="Q334" i="4"/>
  <c r="E335" i="4"/>
  <c r="F335" i="4" s="1"/>
  <c r="Q335" i="4"/>
  <c r="E336" i="4"/>
  <c r="F336" i="4" s="1"/>
  <c r="Q336" i="4"/>
  <c r="E337" i="4"/>
  <c r="F337" i="4" s="1"/>
  <c r="P337" i="4" s="1"/>
  <c r="S337" i="4" s="1"/>
  <c r="U337" i="4" s="1"/>
  <c r="Q337" i="4"/>
  <c r="E338" i="4"/>
  <c r="F338" i="4" s="1"/>
  <c r="Q338" i="4"/>
  <c r="E339" i="4"/>
  <c r="F339" i="4"/>
  <c r="P339" i="4" s="1"/>
  <c r="S339" i="4" s="1"/>
  <c r="U339" i="4" s="1"/>
  <c r="Q339" i="4"/>
  <c r="E349" i="4"/>
  <c r="F349" i="4"/>
  <c r="Q349" i="4"/>
  <c r="E350" i="4"/>
  <c r="F350" i="4" s="1"/>
  <c r="Q350" i="4"/>
  <c r="E344" i="4"/>
  <c r="F344" i="4" s="1"/>
  <c r="G344" i="4" s="1"/>
  <c r="K344" i="4" s="1"/>
  <c r="Q344" i="4"/>
  <c r="E347" i="4"/>
  <c r="F347" i="4"/>
  <c r="Q347" i="4"/>
  <c r="E341" i="4"/>
  <c r="F341" i="4" s="1"/>
  <c r="Q341" i="4"/>
  <c r="E345" i="4"/>
  <c r="F345" i="4" s="1"/>
  <c r="P345" i="4" s="1"/>
  <c r="S345" i="4" s="1"/>
  <c r="U345" i="4" s="1"/>
  <c r="Q345" i="4"/>
  <c r="E348" i="4"/>
  <c r="F348" i="4" s="1"/>
  <c r="Q348" i="4"/>
  <c r="E342" i="4"/>
  <c r="F342" i="4"/>
  <c r="P342" i="4" s="1"/>
  <c r="S342" i="4" s="1"/>
  <c r="U342" i="4" s="1"/>
  <c r="Q342" i="4"/>
  <c r="E343" i="4"/>
  <c r="F343" i="4" s="1"/>
  <c r="Q343" i="4"/>
  <c r="E346" i="4"/>
  <c r="F346" i="4"/>
  <c r="Q346" i="4"/>
  <c r="E351" i="4"/>
  <c r="F351" i="4" s="1"/>
  <c r="G351" i="4" s="1"/>
  <c r="K351" i="4" s="1"/>
  <c r="Q351" i="4"/>
  <c r="E354" i="4"/>
  <c r="F354" i="4" s="1"/>
  <c r="Q354" i="4"/>
  <c r="E353" i="4"/>
  <c r="F353" i="4" s="1"/>
  <c r="Q353" i="4"/>
  <c r="E355" i="4"/>
  <c r="F355" i="4" s="1"/>
  <c r="P355" i="4" s="1"/>
  <c r="S355" i="4" s="1"/>
  <c r="U355" i="4" s="1"/>
  <c r="Q355" i="4"/>
  <c r="E356" i="4"/>
  <c r="F356" i="4" s="1"/>
  <c r="Q356" i="4"/>
  <c r="E357" i="4"/>
  <c r="F357" i="4" s="1"/>
  <c r="P357" i="4" s="1"/>
  <c r="S357" i="4" s="1"/>
  <c r="U357" i="4" s="1"/>
  <c r="Q357" i="4"/>
  <c r="E340" i="4"/>
  <c r="F340" i="4" s="1"/>
  <c r="Q340" i="4"/>
  <c r="E352" i="4"/>
  <c r="F352" i="4" s="1"/>
  <c r="Q352" i="4"/>
  <c r="E310" i="1"/>
  <c r="F310" i="1" s="1"/>
  <c r="Q310" i="1"/>
  <c r="E311" i="1"/>
  <c r="F311" i="1" s="1"/>
  <c r="Q311" i="1"/>
  <c r="E312" i="1"/>
  <c r="F312" i="1" s="1"/>
  <c r="G312" i="1" s="1"/>
  <c r="K312" i="1" s="1"/>
  <c r="Q312" i="1"/>
  <c r="E313" i="1"/>
  <c r="F313" i="1" s="1"/>
  <c r="P313" i="1" s="1"/>
  <c r="S313" i="1" s="1"/>
  <c r="U313" i="1" s="1"/>
  <c r="Q313" i="1"/>
  <c r="E314" i="1"/>
  <c r="F314" i="1" s="1"/>
  <c r="Q314" i="1"/>
  <c r="E315" i="1"/>
  <c r="F315" i="1" s="1"/>
  <c r="P315" i="1" s="1"/>
  <c r="S315" i="1" s="1"/>
  <c r="U315" i="1" s="1"/>
  <c r="Q315" i="1"/>
  <c r="E316" i="1"/>
  <c r="F316" i="1" s="1"/>
  <c r="Q316" i="1"/>
  <c r="E317" i="1"/>
  <c r="F317" i="1" s="1"/>
  <c r="Q317" i="1"/>
  <c r="E318" i="1"/>
  <c r="F318" i="1" s="1"/>
  <c r="Q318" i="1"/>
  <c r="E319" i="1"/>
  <c r="F319" i="1" s="1"/>
  <c r="Q319" i="1"/>
  <c r="E320" i="1"/>
  <c r="F320" i="1" s="1"/>
  <c r="G320" i="1" s="1"/>
  <c r="K320" i="1" s="1"/>
  <c r="Q320" i="1"/>
  <c r="E321" i="1"/>
  <c r="F321" i="1" s="1"/>
  <c r="Q321" i="1"/>
  <c r="E322" i="1"/>
  <c r="F322" i="1" s="1"/>
  <c r="Q322" i="1"/>
  <c r="E323" i="1"/>
  <c r="F323" i="1" s="1"/>
  <c r="P323" i="1" s="1"/>
  <c r="S323" i="1" s="1"/>
  <c r="U323" i="1" s="1"/>
  <c r="Q323" i="1"/>
  <c r="E324" i="1"/>
  <c r="F324" i="1" s="1"/>
  <c r="Q324" i="1"/>
  <c r="E325" i="1"/>
  <c r="F325" i="1"/>
  <c r="Q325" i="1"/>
  <c r="E326" i="1"/>
  <c r="F326" i="1" s="1"/>
  <c r="Q326" i="1"/>
  <c r="E327" i="1"/>
  <c r="F327" i="1" s="1"/>
  <c r="Q327" i="1"/>
  <c r="E328" i="1"/>
  <c r="F328" i="1" s="1"/>
  <c r="G328" i="1" s="1"/>
  <c r="K328" i="1" s="1"/>
  <c r="Q328" i="1"/>
  <c r="E329" i="1"/>
  <c r="F329" i="1" s="1"/>
  <c r="Q329" i="1"/>
  <c r="E330" i="1"/>
  <c r="F330" i="1" s="1"/>
  <c r="Q330" i="1"/>
  <c r="E331" i="1"/>
  <c r="F331" i="1" s="1"/>
  <c r="P331" i="1" s="1"/>
  <c r="S331" i="1" s="1"/>
  <c r="U331" i="1" s="1"/>
  <c r="Q331" i="1"/>
  <c r="E332" i="1"/>
  <c r="F332" i="1" s="1"/>
  <c r="Q332" i="1"/>
  <c r="E333" i="1"/>
  <c r="F333" i="1"/>
  <c r="Q333" i="1"/>
  <c r="E334" i="1"/>
  <c r="F334" i="1" s="1"/>
  <c r="P334" i="1" s="1"/>
  <c r="S334" i="1" s="1"/>
  <c r="U334" i="1" s="1"/>
  <c r="Q334" i="1"/>
  <c r="E335" i="1"/>
  <c r="F335" i="1"/>
  <c r="Q335" i="1"/>
  <c r="E336" i="1"/>
  <c r="F336" i="1" s="1"/>
  <c r="G336" i="1" s="1"/>
  <c r="K336" i="1" s="1"/>
  <c r="Q336" i="1"/>
  <c r="E337" i="1"/>
  <c r="F337" i="1" s="1"/>
  <c r="Q337" i="1"/>
  <c r="E338" i="1"/>
  <c r="F338" i="1" s="1"/>
  <c r="Q338" i="1"/>
  <c r="E339" i="1"/>
  <c r="F339" i="1" s="1"/>
  <c r="P339" i="1" s="1"/>
  <c r="S339" i="1" s="1"/>
  <c r="U339" i="1" s="1"/>
  <c r="Q339" i="1"/>
  <c r="E349" i="1"/>
  <c r="F349" i="1" s="1"/>
  <c r="Q349" i="1"/>
  <c r="E350" i="1"/>
  <c r="F350" i="1" s="1"/>
  <c r="Q350" i="1"/>
  <c r="E344" i="1"/>
  <c r="F344" i="1"/>
  <c r="Q344" i="1"/>
  <c r="E347" i="1"/>
  <c r="F347" i="1" s="1"/>
  <c r="Q347" i="1"/>
  <c r="E341" i="1"/>
  <c r="F341" i="1"/>
  <c r="G341" i="1" s="1"/>
  <c r="K341" i="1" s="1"/>
  <c r="Q341" i="1"/>
  <c r="E345" i="1"/>
  <c r="F345" i="1"/>
  <c r="Q345" i="1"/>
  <c r="E348" i="1"/>
  <c r="F348" i="1" s="1"/>
  <c r="Q348" i="1"/>
  <c r="E342" i="1"/>
  <c r="F342" i="1"/>
  <c r="P342" i="1" s="1"/>
  <c r="S342" i="1" s="1"/>
  <c r="U342" i="1" s="1"/>
  <c r="Q342" i="1"/>
  <c r="E343" i="1"/>
  <c r="F343" i="1" s="1"/>
  <c r="Q343" i="1"/>
  <c r="E346" i="1"/>
  <c r="F346" i="1" s="1"/>
  <c r="G346" i="1" s="1"/>
  <c r="K346" i="1" s="1"/>
  <c r="Q346" i="1"/>
  <c r="E351" i="1"/>
  <c r="F351" i="1"/>
  <c r="Q351" i="1"/>
  <c r="E354" i="1"/>
  <c r="F354" i="1" s="1"/>
  <c r="P354" i="1" s="1"/>
  <c r="S354" i="1" s="1"/>
  <c r="U354" i="1" s="1"/>
  <c r="G354" i="1"/>
  <c r="K354" i="1" s="1"/>
  <c r="Q354" i="1"/>
  <c r="E353" i="1"/>
  <c r="F353" i="1" s="1"/>
  <c r="G353" i="1" s="1"/>
  <c r="I353" i="1" s="1"/>
  <c r="Q353" i="1"/>
  <c r="E355" i="1"/>
  <c r="F355" i="1"/>
  <c r="Q355" i="1"/>
  <c r="E356" i="1"/>
  <c r="F356" i="1" s="1"/>
  <c r="Q356" i="1"/>
  <c r="E357" i="1"/>
  <c r="F357" i="1"/>
  <c r="P357" i="1" s="1"/>
  <c r="S357" i="1" s="1"/>
  <c r="U357" i="1" s="1"/>
  <c r="Q357" i="1"/>
  <c r="E340" i="1"/>
  <c r="F340" i="1"/>
  <c r="Q340" i="1"/>
  <c r="E352" i="1"/>
  <c r="F352" i="1" s="1"/>
  <c r="Q352" i="1"/>
  <c r="E361" i="5"/>
  <c r="F361" i="5" s="1"/>
  <c r="Q361" i="5"/>
  <c r="S361" i="5"/>
  <c r="AF361" i="5"/>
  <c r="E362" i="5"/>
  <c r="F362" i="5" s="1"/>
  <c r="G362" i="5" s="1"/>
  <c r="Q362" i="5"/>
  <c r="S362" i="5"/>
  <c r="AF362" i="5"/>
  <c r="E345" i="5"/>
  <c r="F345" i="5" s="1"/>
  <c r="Q345" i="5"/>
  <c r="S345" i="5"/>
  <c r="AF345" i="5"/>
  <c r="E357" i="5"/>
  <c r="F357" i="5"/>
  <c r="Q357" i="5"/>
  <c r="S357" i="5"/>
  <c r="AF357" i="5"/>
  <c r="D9" i="1"/>
  <c r="E9" i="1"/>
  <c r="D11" i="1"/>
  <c r="D12" i="1"/>
  <c r="D13" i="1"/>
  <c r="D14" i="1"/>
  <c r="F16" i="1"/>
  <c r="F17" i="1" s="1"/>
  <c r="C17" i="1"/>
  <c r="V18" i="1"/>
  <c r="E21" i="1"/>
  <c r="F21" i="1" s="1"/>
  <c r="G21" i="1" s="1"/>
  <c r="H21" i="1" s="1"/>
  <c r="Q21" i="1"/>
  <c r="E22" i="1"/>
  <c r="F22" i="1" s="1"/>
  <c r="Q22" i="1"/>
  <c r="E23" i="1"/>
  <c r="F23" i="1" s="1"/>
  <c r="Q23" i="1"/>
  <c r="E24" i="1"/>
  <c r="F24" i="1" s="1"/>
  <c r="Q24" i="1"/>
  <c r="E25" i="1"/>
  <c r="F25" i="1" s="1"/>
  <c r="Q25" i="1"/>
  <c r="E26" i="1"/>
  <c r="F26" i="1" s="1"/>
  <c r="Q26" i="1"/>
  <c r="E27" i="1"/>
  <c r="F27" i="1"/>
  <c r="G27" i="1" s="1"/>
  <c r="I27" i="1" s="1"/>
  <c r="Q27" i="1"/>
  <c r="E28" i="1"/>
  <c r="F28" i="1" s="1"/>
  <c r="Q28" i="1"/>
  <c r="E29" i="1"/>
  <c r="F29" i="1"/>
  <c r="P29" i="1" s="1"/>
  <c r="S29" i="1" s="1"/>
  <c r="U29" i="1"/>
  <c r="Q29" i="1"/>
  <c r="E30" i="1"/>
  <c r="F30" i="1"/>
  <c r="P30" i="1" s="1"/>
  <c r="S30" i="1" s="1"/>
  <c r="U30" i="1" s="1"/>
  <c r="Q30" i="1"/>
  <c r="E31" i="1"/>
  <c r="F31" i="1"/>
  <c r="Q31" i="1"/>
  <c r="E32" i="1"/>
  <c r="F32" i="1" s="1"/>
  <c r="Q32" i="1"/>
  <c r="E33" i="1"/>
  <c r="F33" i="1" s="1"/>
  <c r="Q33" i="1"/>
  <c r="X33" i="1"/>
  <c r="E34" i="1"/>
  <c r="F34" i="1" s="1"/>
  <c r="Q34" i="1"/>
  <c r="T34" i="1"/>
  <c r="X34" i="1" s="1"/>
  <c r="E35" i="1"/>
  <c r="F35" i="1" s="1"/>
  <c r="G35" i="1" s="1"/>
  <c r="I35" i="1" s="1"/>
  <c r="Q35" i="1"/>
  <c r="T35" i="1"/>
  <c r="X35" i="1"/>
  <c r="E36" i="1"/>
  <c r="F36" i="1" s="1"/>
  <c r="Q36" i="1"/>
  <c r="T36" i="1"/>
  <c r="X36" i="1"/>
  <c r="E37" i="1"/>
  <c r="F37" i="1" s="1"/>
  <c r="Q37" i="1"/>
  <c r="T37" i="1"/>
  <c r="X37" i="1"/>
  <c r="E38" i="1"/>
  <c r="F38" i="1"/>
  <c r="Q38" i="1"/>
  <c r="T38" i="1"/>
  <c r="X38" i="1" s="1"/>
  <c r="E39" i="1"/>
  <c r="F39" i="1"/>
  <c r="Q39" i="1"/>
  <c r="T39" i="1"/>
  <c r="X39" i="1"/>
  <c r="E40" i="1"/>
  <c r="F40" i="1"/>
  <c r="G40" i="1" s="1"/>
  <c r="I40" i="1" s="1"/>
  <c r="Q40" i="1"/>
  <c r="T40" i="1"/>
  <c r="X40" i="1"/>
  <c r="E41" i="1"/>
  <c r="F41" i="1"/>
  <c r="Q41" i="1"/>
  <c r="T41" i="1"/>
  <c r="X41" i="1" s="1"/>
  <c r="E42" i="1"/>
  <c r="F42" i="1" s="1"/>
  <c r="Q42" i="1"/>
  <c r="E43" i="1"/>
  <c r="F43" i="1"/>
  <c r="Q43" i="1"/>
  <c r="E44" i="1"/>
  <c r="F44" i="1" s="1"/>
  <c r="Q44" i="1"/>
  <c r="X44" i="1"/>
  <c r="E45" i="1"/>
  <c r="F45" i="1" s="1"/>
  <c r="Q45" i="1"/>
  <c r="E46" i="1"/>
  <c r="F46" i="1"/>
  <c r="Q46" i="1"/>
  <c r="E47" i="1"/>
  <c r="F47" i="1"/>
  <c r="Q47" i="1"/>
  <c r="T47" i="1"/>
  <c r="X47" i="1" s="1"/>
  <c r="E48" i="1"/>
  <c r="F48" i="1"/>
  <c r="Q48" i="1"/>
  <c r="E49" i="1"/>
  <c r="F49" i="1"/>
  <c r="G49" i="1" s="1"/>
  <c r="J49" i="1" s="1"/>
  <c r="Q49" i="1"/>
  <c r="X49" i="1"/>
  <c r="E50" i="1"/>
  <c r="F50" i="1" s="1"/>
  <c r="Q50" i="1"/>
  <c r="T50" i="1"/>
  <c r="X50" i="1"/>
  <c r="E51" i="1"/>
  <c r="F51" i="1"/>
  <c r="Q51" i="1"/>
  <c r="T51" i="1"/>
  <c r="X51" i="1" s="1"/>
  <c r="E52" i="1"/>
  <c r="F52" i="1"/>
  <c r="Q52" i="1"/>
  <c r="X52" i="1"/>
  <c r="E53" i="1"/>
  <c r="F53" i="1" s="1"/>
  <c r="Q53" i="1"/>
  <c r="X53" i="1"/>
  <c r="E54" i="1"/>
  <c r="F54" i="1" s="1"/>
  <c r="Q54" i="1"/>
  <c r="T54" i="1"/>
  <c r="X54" i="1"/>
  <c r="E55" i="1"/>
  <c r="F55" i="1"/>
  <c r="Q55" i="1"/>
  <c r="T55" i="1"/>
  <c r="X55" i="1"/>
  <c r="E56" i="1"/>
  <c r="F56" i="1" s="1"/>
  <c r="P56" i="1" s="1"/>
  <c r="Q56" i="1"/>
  <c r="T56" i="1"/>
  <c r="X56" i="1"/>
  <c r="E57" i="1"/>
  <c r="F57" i="1"/>
  <c r="Q57" i="1"/>
  <c r="X57" i="1"/>
  <c r="E58" i="1"/>
  <c r="F58" i="1" s="1"/>
  <c r="Q58" i="1"/>
  <c r="X58" i="1"/>
  <c r="E59" i="1"/>
  <c r="F59" i="1" s="1"/>
  <c r="Q59" i="1"/>
  <c r="X59" i="1"/>
  <c r="E60" i="1"/>
  <c r="F60" i="1" s="1"/>
  <c r="Q60" i="1"/>
  <c r="X60" i="1"/>
  <c r="E61" i="1"/>
  <c r="F61" i="1" s="1"/>
  <c r="Q61" i="1"/>
  <c r="X61" i="1"/>
  <c r="E62" i="1"/>
  <c r="F62" i="1" s="1"/>
  <c r="P62" i="1" s="1"/>
  <c r="Q62" i="1"/>
  <c r="T62" i="1"/>
  <c r="X62" i="1"/>
  <c r="E63" i="1"/>
  <c r="F63" i="1"/>
  <c r="Q63" i="1"/>
  <c r="T63" i="1"/>
  <c r="X63" i="1" s="1"/>
  <c r="E64" i="1"/>
  <c r="F64" i="1" s="1"/>
  <c r="Q64" i="1"/>
  <c r="X64" i="1"/>
  <c r="E65" i="1"/>
  <c r="Q65" i="1"/>
  <c r="X65" i="1"/>
  <c r="E66" i="1"/>
  <c r="F66" i="1" s="1"/>
  <c r="Q66" i="1"/>
  <c r="X66" i="1"/>
  <c r="E67" i="1"/>
  <c r="F67" i="1" s="1"/>
  <c r="Q67" i="1"/>
  <c r="X67" i="1"/>
  <c r="E68" i="1"/>
  <c r="F68" i="1" s="1"/>
  <c r="P68" i="1" s="1"/>
  <c r="Q68" i="1"/>
  <c r="T68" i="1"/>
  <c r="X68" i="1" s="1"/>
  <c r="E69" i="1"/>
  <c r="F69" i="1"/>
  <c r="Q69" i="1"/>
  <c r="X69" i="1"/>
  <c r="E70" i="1"/>
  <c r="F70" i="1" s="1"/>
  <c r="G70" i="1" s="1"/>
  <c r="I70" i="1" s="1"/>
  <c r="Q70" i="1"/>
  <c r="X70" i="1"/>
  <c r="E71" i="1"/>
  <c r="F71" i="1"/>
  <c r="G71" i="1" s="1"/>
  <c r="I71" i="1" s="1"/>
  <c r="P71" i="1"/>
  <c r="S71" i="1" s="1"/>
  <c r="U71" i="1" s="1"/>
  <c r="Q71" i="1"/>
  <c r="X71" i="1"/>
  <c r="E72" i="1"/>
  <c r="F72" i="1" s="1"/>
  <c r="Q72" i="1"/>
  <c r="X72" i="1"/>
  <c r="E73" i="1"/>
  <c r="F73" i="1" s="1"/>
  <c r="P73" i="1" s="1"/>
  <c r="G73" i="1"/>
  <c r="I73" i="1" s="1"/>
  <c r="Q73" i="1"/>
  <c r="X73" i="1"/>
  <c r="E74" i="1"/>
  <c r="F74" i="1"/>
  <c r="Q74" i="1"/>
  <c r="X74" i="1"/>
  <c r="E75" i="1"/>
  <c r="F75" i="1" s="1"/>
  <c r="Q75" i="1"/>
  <c r="X75" i="1"/>
  <c r="E76" i="1"/>
  <c r="F76" i="1" s="1"/>
  <c r="Q76" i="1"/>
  <c r="X76" i="1"/>
  <c r="E77" i="1"/>
  <c r="F77" i="1" s="1"/>
  <c r="Q77" i="1"/>
  <c r="X77" i="1"/>
  <c r="E78" i="1"/>
  <c r="F78" i="1"/>
  <c r="Q78" i="1"/>
  <c r="X78" i="1"/>
  <c r="E79" i="1"/>
  <c r="F79" i="1" s="1"/>
  <c r="G79" i="1" s="1"/>
  <c r="P79" i="1"/>
  <c r="Q79" i="1"/>
  <c r="X79" i="1"/>
  <c r="E80" i="1"/>
  <c r="F80" i="1"/>
  <c r="P80" i="1" s="1"/>
  <c r="Q80" i="1"/>
  <c r="X80" i="1"/>
  <c r="E81" i="1"/>
  <c r="F81" i="1" s="1"/>
  <c r="Q81" i="1"/>
  <c r="T81" i="1"/>
  <c r="X81" i="1" s="1"/>
  <c r="E82" i="1"/>
  <c r="F82" i="1" s="1"/>
  <c r="Q82" i="1"/>
  <c r="X82" i="1"/>
  <c r="E83" i="1"/>
  <c r="F83" i="1"/>
  <c r="Q83" i="1"/>
  <c r="X83" i="1"/>
  <c r="E84" i="1"/>
  <c r="F84" i="1" s="1"/>
  <c r="P84" i="1" s="1"/>
  <c r="Q84" i="1"/>
  <c r="X84" i="1"/>
  <c r="E85" i="1"/>
  <c r="F85" i="1"/>
  <c r="Q85" i="1"/>
  <c r="X85" i="1"/>
  <c r="E86" i="1"/>
  <c r="F86" i="1" s="1"/>
  <c r="Q86" i="1"/>
  <c r="T86" i="1"/>
  <c r="X86" i="1"/>
  <c r="E87" i="1"/>
  <c r="F87" i="1"/>
  <c r="G87" i="1" s="1"/>
  <c r="I87" i="1" s="1"/>
  <c r="Q87" i="1"/>
  <c r="T87" i="1"/>
  <c r="X87" i="1" s="1"/>
  <c r="E88" i="1"/>
  <c r="F88" i="1" s="1"/>
  <c r="Q88" i="1"/>
  <c r="T88" i="1"/>
  <c r="X88" i="1" s="1"/>
  <c r="E89" i="1"/>
  <c r="F89" i="1" s="1"/>
  <c r="Q89" i="1"/>
  <c r="T89" i="1"/>
  <c r="X89" i="1" s="1"/>
  <c r="E90" i="1"/>
  <c r="F90" i="1" s="1"/>
  <c r="Q90" i="1"/>
  <c r="T90" i="1"/>
  <c r="X90" i="1"/>
  <c r="E91" i="1"/>
  <c r="F91" i="1" s="1"/>
  <c r="P91" i="1" s="1"/>
  <c r="Q91" i="1"/>
  <c r="T91" i="1"/>
  <c r="X91" i="1"/>
  <c r="E92" i="1"/>
  <c r="F92" i="1" s="1"/>
  <c r="Q92" i="1"/>
  <c r="T92" i="1"/>
  <c r="X92" i="1"/>
  <c r="E93" i="1"/>
  <c r="F93" i="1"/>
  <c r="P93" i="1" s="1"/>
  <c r="Q93" i="1"/>
  <c r="T93" i="1"/>
  <c r="X93" i="1" s="1"/>
  <c r="E94" i="1"/>
  <c r="F94" i="1" s="1"/>
  <c r="Q94" i="1"/>
  <c r="X94" i="1"/>
  <c r="E95" i="1"/>
  <c r="F95" i="1"/>
  <c r="G95" i="1" s="1"/>
  <c r="I95" i="1" s="1"/>
  <c r="Q95" i="1"/>
  <c r="X95" i="1"/>
  <c r="E96" i="1"/>
  <c r="F96" i="1" s="1"/>
  <c r="Q96" i="1"/>
  <c r="X96" i="1"/>
  <c r="E97" i="1"/>
  <c r="F97" i="1" s="1"/>
  <c r="P97" i="1" s="1"/>
  <c r="Q97" i="1"/>
  <c r="X97" i="1"/>
  <c r="E98" i="1"/>
  <c r="F98" i="1" s="1"/>
  <c r="Q98" i="1"/>
  <c r="X98" i="1"/>
  <c r="E99" i="1"/>
  <c r="F99" i="1" s="1"/>
  <c r="P99" i="1" s="1"/>
  <c r="Q99" i="1"/>
  <c r="X99" i="1"/>
  <c r="E100" i="1"/>
  <c r="F100" i="1"/>
  <c r="P100" i="1" s="1"/>
  <c r="Q100" i="1"/>
  <c r="X100" i="1"/>
  <c r="E101" i="1"/>
  <c r="F101" i="1"/>
  <c r="G101" i="1" s="1"/>
  <c r="I101" i="1" s="1"/>
  <c r="Q101" i="1"/>
  <c r="T101" i="1"/>
  <c r="X101" i="1"/>
  <c r="E102" i="1"/>
  <c r="F102" i="1"/>
  <c r="P102" i="1" s="1"/>
  <c r="Q102" i="1"/>
  <c r="X102" i="1"/>
  <c r="E103" i="1"/>
  <c r="F103" i="1" s="1"/>
  <c r="Q103" i="1"/>
  <c r="X103" i="1"/>
  <c r="E104" i="1"/>
  <c r="F104" i="1"/>
  <c r="P104" i="1" s="1"/>
  <c r="Q104" i="1"/>
  <c r="X104" i="1"/>
  <c r="E105" i="1"/>
  <c r="F105" i="1" s="1"/>
  <c r="G105" i="1" s="1"/>
  <c r="Q105" i="1"/>
  <c r="X105" i="1"/>
  <c r="E106" i="1"/>
  <c r="F106" i="1" s="1"/>
  <c r="G106" i="1" s="1"/>
  <c r="I106" i="1" s="1"/>
  <c r="P106" i="1"/>
  <c r="Q106" i="1"/>
  <c r="X106" i="1"/>
  <c r="E107" i="1"/>
  <c r="F107" i="1" s="1"/>
  <c r="G107" i="1" s="1"/>
  <c r="I107" i="1"/>
  <c r="Q107" i="1"/>
  <c r="X107" i="1"/>
  <c r="E108" i="1"/>
  <c r="F108" i="1"/>
  <c r="P108" i="1" s="1"/>
  <c r="S108" i="1" s="1"/>
  <c r="U108" i="1" s="1"/>
  <c r="Q108" i="1"/>
  <c r="X108" i="1"/>
  <c r="E109" i="1"/>
  <c r="Q109" i="1"/>
  <c r="X109" i="1"/>
  <c r="E110" i="1"/>
  <c r="F110" i="1"/>
  <c r="Q110" i="1"/>
  <c r="X110" i="1"/>
  <c r="E111" i="1"/>
  <c r="Q111" i="1"/>
  <c r="X111" i="1"/>
  <c r="E112" i="1"/>
  <c r="F112" i="1" s="1"/>
  <c r="P112" i="1" s="1"/>
  <c r="Q112" i="1"/>
  <c r="X112" i="1"/>
  <c r="E113" i="1"/>
  <c r="F113" i="1"/>
  <c r="G113" i="1" s="1"/>
  <c r="I113" i="1" s="1"/>
  <c r="Q113" i="1"/>
  <c r="X113" i="1"/>
  <c r="E114" i="1"/>
  <c r="F114" i="1"/>
  <c r="Q114" i="1"/>
  <c r="X114" i="1"/>
  <c r="E115" i="1"/>
  <c r="F115" i="1"/>
  <c r="G115" i="1" s="1"/>
  <c r="J115" i="1" s="1"/>
  <c r="Q115" i="1"/>
  <c r="X115" i="1"/>
  <c r="E116" i="1"/>
  <c r="F116" i="1"/>
  <c r="Q116" i="1"/>
  <c r="X116" i="1"/>
  <c r="E117" i="1"/>
  <c r="F117" i="1"/>
  <c r="P117" i="1" s="1"/>
  <c r="Q117" i="1"/>
  <c r="X117" i="1"/>
  <c r="E118" i="1"/>
  <c r="F118" i="1"/>
  <c r="Q118" i="1"/>
  <c r="X118" i="1"/>
  <c r="E119" i="1"/>
  <c r="F119" i="1"/>
  <c r="G119" i="1" s="1"/>
  <c r="I119" i="1" s="1"/>
  <c r="Q119" i="1"/>
  <c r="T119" i="1"/>
  <c r="X119" i="1" s="1"/>
  <c r="E120" i="1"/>
  <c r="F120" i="1" s="1"/>
  <c r="G120" i="1" s="1"/>
  <c r="I120" i="1" s="1"/>
  <c r="Q120" i="1"/>
  <c r="X120" i="1"/>
  <c r="E121" i="1"/>
  <c r="Q121" i="1"/>
  <c r="X121" i="1"/>
  <c r="E122" i="1"/>
  <c r="F122" i="1"/>
  <c r="Q122" i="1"/>
  <c r="X122" i="1"/>
  <c r="E123" i="1"/>
  <c r="F123" i="1" s="1"/>
  <c r="G123" i="1" s="1"/>
  <c r="I123" i="1" s="1"/>
  <c r="Q123" i="1"/>
  <c r="X123" i="1"/>
  <c r="E124" i="1"/>
  <c r="F124" i="1" s="1"/>
  <c r="Q124" i="1"/>
  <c r="X124" i="1"/>
  <c r="E125" i="1"/>
  <c r="F125" i="1" s="1"/>
  <c r="Q125" i="1"/>
  <c r="X125" i="1"/>
  <c r="E126" i="1"/>
  <c r="F126" i="1" s="1"/>
  <c r="Q126" i="1"/>
  <c r="X126" i="1"/>
  <c r="E127" i="1"/>
  <c r="F127" i="1" s="1"/>
  <c r="G127" i="1" s="1"/>
  <c r="I127" i="1" s="1"/>
  <c r="Q127" i="1"/>
  <c r="X127" i="1"/>
  <c r="E128" i="1"/>
  <c r="F128" i="1" s="1"/>
  <c r="P128" i="1" s="1"/>
  <c r="Q128" i="1"/>
  <c r="X128" i="1"/>
  <c r="E129" i="1"/>
  <c r="F129" i="1"/>
  <c r="G129" i="1" s="1"/>
  <c r="I129" i="1" s="1"/>
  <c r="Q129" i="1"/>
  <c r="X129" i="1"/>
  <c r="E130" i="1"/>
  <c r="F130" i="1"/>
  <c r="G130" i="1" s="1"/>
  <c r="Q130" i="1"/>
  <c r="X130" i="1"/>
  <c r="E131" i="1"/>
  <c r="F131" i="1" s="1"/>
  <c r="Q131" i="1"/>
  <c r="X131" i="1"/>
  <c r="E132" i="1"/>
  <c r="F132" i="1" s="1"/>
  <c r="Q132" i="1"/>
  <c r="X132" i="1"/>
  <c r="E133" i="1"/>
  <c r="F133" i="1" s="1"/>
  <c r="Q133" i="1"/>
  <c r="X133" i="1"/>
  <c r="E134" i="1"/>
  <c r="F134" i="1" s="1"/>
  <c r="Q134" i="1"/>
  <c r="T134" i="1"/>
  <c r="X134" i="1"/>
  <c r="E135" i="1"/>
  <c r="F135" i="1"/>
  <c r="P135" i="1" s="1"/>
  <c r="Q135" i="1"/>
  <c r="T135" i="1"/>
  <c r="X135" i="1" s="1"/>
  <c r="E136" i="1"/>
  <c r="F136" i="1" s="1"/>
  <c r="Q136" i="1"/>
  <c r="X136" i="1"/>
  <c r="E137" i="1"/>
  <c r="F137" i="1" s="1"/>
  <c r="Q137" i="1"/>
  <c r="X137" i="1"/>
  <c r="E138" i="1"/>
  <c r="F138" i="1" s="1"/>
  <c r="Q138" i="1"/>
  <c r="X138" i="1"/>
  <c r="E139" i="1"/>
  <c r="Q139" i="1"/>
  <c r="X139" i="1"/>
  <c r="E140" i="1"/>
  <c r="F140" i="1" s="1"/>
  <c r="G140" i="1" s="1"/>
  <c r="K140" i="1" s="1"/>
  <c r="Q140" i="1"/>
  <c r="X140" i="1"/>
  <c r="E141" i="1"/>
  <c r="F141" i="1" s="1"/>
  <c r="Q141" i="1"/>
  <c r="T141" i="1"/>
  <c r="X141" i="1"/>
  <c r="E142" i="1"/>
  <c r="F142" i="1"/>
  <c r="G142" i="1" s="1"/>
  <c r="I142" i="1" s="1"/>
  <c r="Q142" i="1"/>
  <c r="T142" i="1"/>
  <c r="X142" i="1" s="1"/>
  <c r="E143" i="1"/>
  <c r="F143" i="1" s="1"/>
  <c r="G143" i="1" s="1"/>
  <c r="I143" i="1" s="1"/>
  <c r="Q143" i="1"/>
  <c r="T143" i="1"/>
  <c r="X143" i="1" s="1"/>
  <c r="E144" i="1"/>
  <c r="F144" i="1" s="1"/>
  <c r="P144" i="1" s="1"/>
  <c r="S144" i="1" s="1"/>
  <c r="U144" i="1" s="1"/>
  <c r="Q144" i="1"/>
  <c r="E145" i="1"/>
  <c r="F145" i="1" s="1"/>
  <c r="P145" i="1" s="1"/>
  <c r="S145" i="1" s="1"/>
  <c r="U145" i="1" s="1"/>
  <c r="Q145" i="1"/>
  <c r="E146" i="1"/>
  <c r="F146" i="1" s="1"/>
  <c r="Q146" i="1"/>
  <c r="T146" i="1"/>
  <c r="X146" i="1"/>
  <c r="E147" i="1"/>
  <c r="F147" i="1" s="1"/>
  <c r="P147" i="1"/>
  <c r="S147" i="1" s="1"/>
  <c r="U147" i="1" s="1"/>
  <c r="Q147" i="1"/>
  <c r="E148" i="1"/>
  <c r="F148" i="1" s="1"/>
  <c r="Q148" i="1"/>
  <c r="X148" i="1"/>
  <c r="E149" i="1"/>
  <c r="F149" i="1" s="1"/>
  <c r="Q149" i="1"/>
  <c r="X149" i="1"/>
  <c r="E150" i="1"/>
  <c r="F150" i="1" s="1"/>
  <c r="Q150" i="1"/>
  <c r="X150" i="1"/>
  <c r="E151" i="1"/>
  <c r="F151" i="1" s="1"/>
  <c r="Q151" i="1"/>
  <c r="X151" i="1"/>
  <c r="E152" i="1"/>
  <c r="F152" i="1" s="1"/>
  <c r="Q152" i="1"/>
  <c r="X152" i="1"/>
  <c r="E153" i="1"/>
  <c r="F153" i="1" s="1"/>
  <c r="Q153" i="1"/>
  <c r="E154" i="1"/>
  <c r="F154" i="1" s="1"/>
  <c r="Q154" i="1"/>
  <c r="E155" i="1"/>
  <c r="F155" i="1"/>
  <c r="Q155" i="1"/>
  <c r="E156" i="1"/>
  <c r="F156" i="1" s="1"/>
  <c r="Q156" i="1"/>
  <c r="E157" i="1"/>
  <c r="F157" i="1" s="1"/>
  <c r="Q157" i="1"/>
  <c r="E158" i="1"/>
  <c r="F158" i="1"/>
  <c r="Q158" i="1"/>
  <c r="X158" i="1"/>
  <c r="E159" i="1"/>
  <c r="F159" i="1" s="1"/>
  <c r="G159" i="1" s="1"/>
  <c r="K159" i="1" s="1"/>
  <c r="Q159" i="1"/>
  <c r="E160" i="1"/>
  <c r="F160" i="1" s="1"/>
  <c r="P160" i="1" s="1"/>
  <c r="Q160" i="1"/>
  <c r="X160" i="1"/>
  <c r="E161" i="1"/>
  <c r="F161" i="1" s="1"/>
  <c r="Q161" i="1"/>
  <c r="E162" i="1"/>
  <c r="F162" i="1"/>
  <c r="G162" i="1" s="1"/>
  <c r="K162" i="1" s="1"/>
  <c r="Q162" i="1"/>
  <c r="E163" i="1"/>
  <c r="F163" i="1" s="1"/>
  <c r="P163" i="1" s="1"/>
  <c r="Q163" i="1"/>
  <c r="E164" i="1"/>
  <c r="F164" i="1" s="1"/>
  <c r="Q164" i="1"/>
  <c r="E165" i="1"/>
  <c r="F165" i="1" s="1"/>
  <c r="Q165" i="1"/>
  <c r="E166" i="1"/>
  <c r="F166" i="1" s="1"/>
  <c r="G166" i="1" s="1"/>
  <c r="I166" i="1" s="1"/>
  <c r="Q166" i="1"/>
  <c r="E167" i="1"/>
  <c r="F167" i="1" s="1"/>
  <c r="P167" i="1" s="1"/>
  <c r="Q167" i="1"/>
  <c r="E168" i="1"/>
  <c r="F168" i="1" s="1"/>
  <c r="Q168" i="1"/>
  <c r="E169" i="1"/>
  <c r="F169" i="1" s="1"/>
  <c r="Q169" i="1"/>
  <c r="E170" i="1"/>
  <c r="F170" i="1" s="1"/>
  <c r="Q170" i="1"/>
  <c r="E171" i="1"/>
  <c r="F171" i="1" s="1"/>
  <c r="P171" i="1" s="1"/>
  <c r="G171" i="1"/>
  <c r="K171" i="1" s="1"/>
  <c r="Q171" i="1"/>
  <c r="E172" i="1"/>
  <c r="F172" i="1" s="1"/>
  <c r="P172" i="1" s="1"/>
  <c r="Q172" i="1"/>
  <c r="E173" i="1"/>
  <c r="F173" i="1" s="1"/>
  <c r="Q173" i="1"/>
  <c r="E174" i="1"/>
  <c r="Q174" i="1"/>
  <c r="E175" i="1"/>
  <c r="F175" i="1" s="1"/>
  <c r="Q175" i="1"/>
  <c r="E176" i="1"/>
  <c r="F176" i="1"/>
  <c r="Q176" i="1"/>
  <c r="X176" i="1"/>
  <c r="E177" i="1"/>
  <c r="F177" i="1"/>
  <c r="Q177" i="1"/>
  <c r="E178" i="1"/>
  <c r="F178" i="1" s="1"/>
  <c r="P178" i="1" s="1"/>
  <c r="Q178" i="1"/>
  <c r="E179" i="1"/>
  <c r="F179" i="1" s="1"/>
  <c r="Q179" i="1"/>
  <c r="E180" i="1"/>
  <c r="Q180" i="1"/>
  <c r="E181" i="1"/>
  <c r="F181" i="1" s="1"/>
  <c r="Q181" i="1"/>
  <c r="X181" i="1"/>
  <c r="E182" i="1"/>
  <c r="F182" i="1"/>
  <c r="Q182" i="1"/>
  <c r="E183" i="1"/>
  <c r="F183" i="1" s="1"/>
  <c r="P183" i="1" s="1"/>
  <c r="Q183" i="1"/>
  <c r="E184" i="1"/>
  <c r="Q184" i="1"/>
  <c r="E185" i="1"/>
  <c r="F185" i="1" s="1"/>
  <c r="P185" i="1" s="1"/>
  <c r="Q185" i="1"/>
  <c r="E186" i="1"/>
  <c r="F186" i="1"/>
  <c r="P186" i="1" s="1"/>
  <c r="Q186" i="1"/>
  <c r="E187" i="1"/>
  <c r="F187" i="1" s="1"/>
  <c r="P187" i="1" s="1"/>
  <c r="Q187" i="1"/>
  <c r="E188" i="1"/>
  <c r="F188" i="1"/>
  <c r="Q188" i="1"/>
  <c r="E189" i="1"/>
  <c r="F189" i="1" s="1"/>
  <c r="Q189" i="1"/>
  <c r="E190" i="1"/>
  <c r="F190" i="1" s="1"/>
  <c r="Q190" i="1"/>
  <c r="E191" i="1"/>
  <c r="F191" i="1"/>
  <c r="P191" i="1" s="1"/>
  <c r="Q191" i="1"/>
  <c r="E192" i="1"/>
  <c r="F192" i="1" s="1"/>
  <c r="Q192" i="1"/>
  <c r="E193" i="1"/>
  <c r="F193" i="1" s="1"/>
  <c r="Q193" i="1"/>
  <c r="E194" i="1"/>
  <c r="F194" i="1" s="1"/>
  <c r="Q194" i="1"/>
  <c r="E195" i="1"/>
  <c r="Q195" i="1"/>
  <c r="E196" i="1"/>
  <c r="F196" i="1"/>
  <c r="G196" i="1" s="1"/>
  <c r="L196" i="1" s="1"/>
  <c r="Q196" i="1"/>
  <c r="E197" i="1"/>
  <c r="F197" i="1" s="1"/>
  <c r="Q197" i="1"/>
  <c r="E198" i="1"/>
  <c r="F198" i="1" s="1"/>
  <c r="Q198" i="1"/>
  <c r="E199" i="1"/>
  <c r="F199" i="1"/>
  <c r="G199" i="1" s="1"/>
  <c r="K199" i="1" s="1"/>
  <c r="Q199" i="1"/>
  <c r="E200" i="1"/>
  <c r="F200" i="1" s="1"/>
  <c r="G200" i="1" s="1"/>
  <c r="L200" i="1" s="1"/>
  <c r="Q200" i="1"/>
  <c r="E201" i="1"/>
  <c r="F201" i="1" s="1"/>
  <c r="P201" i="1" s="1"/>
  <c r="Q201" i="1"/>
  <c r="E202" i="1"/>
  <c r="F202" i="1"/>
  <c r="P202" i="1" s="1"/>
  <c r="Q202" i="1"/>
  <c r="E203" i="1"/>
  <c r="F203" i="1" s="1"/>
  <c r="Q203" i="1"/>
  <c r="E204" i="1"/>
  <c r="F204" i="1" s="1"/>
  <c r="Q204" i="1"/>
  <c r="E205" i="1"/>
  <c r="F205" i="1" s="1"/>
  <c r="Q205" i="1"/>
  <c r="E206" i="1"/>
  <c r="F206" i="1"/>
  <c r="P206" i="1" s="1"/>
  <c r="Q206" i="1"/>
  <c r="E207" i="1"/>
  <c r="F207" i="1" s="1"/>
  <c r="Q207" i="1"/>
  <c r="E208" i="1"/>
  <c r="D68" i="9" s="1"/>
  <c r="Q208" i="1"/>
  <c r="E209" i="1"/>
  <c r="F209" i="1" s="1"/>
  <c r="G209" i="1" s="1"/>
  <c r="L209" i="1"/>
  <c r="Q209" i="1"/>
  <c r="E210" i="1"/>
  <c r="F210" i="1" s="1"/>
  <c r="Q210" i="1"/>
  <c r="E211" i="1"/>
  <c r="F211" i="1" s="1"/>
  <c r="P211" i="1" s="1"/>
  <c r="Q211" i="1"/>
  <c r="E212" i="1"/>
  <c r="D33" i="9" s="1"/>
  <c r="Q212" i="1"/>
  <c r="E213" i="1"/>
  <c r="F213" i="1"/>
  <c r="Q213" i="1"/>
  <c r="E214" i="1"/>
  <c r="F214" i="1" s="1"/>
  <c r="G214" i="1" s="1"/>
  <c r="K214" i="1" s="1"/>
  <c r="Q214" i="1"/>
  <c r="E215" i="1"/>
  <c r="D35" i="9" s="1"/>
  <c r="Q215" i="1"/>
  <c r="E216" i="1"/>
  <c r="F216" i="1" s="1"/>
  <c r="G216" i="1" s="1"/>
  <c r="K216" i="1" s="1"/>
  <c r="Q216" i="1"/>
  <c r="E217" i="1"/>
  <c r="F217" i="1" s="1"/>
  <c r="G217" i="1"/>
  <c r="K217" i="1" s="1"/>
  <c r="Q217" i="1"/>
  <c r="E218" i="1"/>
  <c r="F218" i="1" s="1"/>
  <c r="Q218" i="1"/>
  <c r="E219" i="1"/>
  <c r="F219" i="1" s="1"/>
  <c r="Q219" i="1"/>
  <c r="E220" i="1"/>
  <c r="D40" i="9" s="1"/>
  <c r="Q220" i="1"/>
  <c r="E221" i="1"/>
  <c r="F221" i="1" s="1"/>
  <c r="Q221" i="1"/>
  <c r="E222" i="1"/>
  <c r="F222" i="1" s="1"/>
  <c r="Q222" i="1"/>
  <c r="E223" i="1"/>
  <c r="Q223" i="1"/>
  <c r="E224" i="1"/>
  <c r="F224" i="1" s="1"/>
  <c r="G224" i="1" s="1"/>
  <c r="K224" i="1" s="1"/>
  <c r="Q224" i="1"/>
  <c r="E225" i="1"/>
  <c r="F225" i="1" s="1"/>
  <c r="P225" i="1" s="1"/>
  <c r="Q225" i="1"/>
  <c r="E226" i="1"/>
  <c r="F226" i="1" s="1"/>
  <c r="G226" i="1" s="1"/>
  <c r="K226" i="1" s="1"/>
  <c r="Q226" i="1"/>
  <c r="E227" i="1"/>
  <c r="F227" i="1" s="1"/>
  <c r="G227" i="1" s="1"/>
  <c r="K227" i="1" s="1"/>
  <c r="Q227" i="1"/>
  <c r="E228" i="1"/>
  <c r="F228" i="1" s="1"/>
  <c r="Q228" i="1"/>
  <c r="E229" i="1"/>
  <c r="F229" i="1" s="1"/>
  <c r="P229" i="1" s="1"/>
  <c r="Q229" i="1"/>
  <c r="E230" i="1"/>
  <c r="F230" i="1" s="1"/>
  <c r="Q230" i="1"/>
  <c r="E231" i="1"/>
  <c r="F231" i="1"/>
  <c r="P231" i="1" s="1"/>
  <c r="Q231" i="1"/>
  <c r="E232" i="1"/>
  <c r="F232" i="1"/>
  <c r="Q232" i="1"/>
  <c r="E233" i="1"/>
  <c r="F233" i="1" s="1"/>
  <c r="Q233" i="1"/>
  <c r="E234" i="1"/>
  <c r="F234" i="1" s="1"/>
  <c r="P234" i="1" s="1"/>
  <c r="Q234" i="1"/>
  <c r="E235" i="1"/>
  <c r="F235" i="1"/>
  <c r="P235" i="1" s="1"/>
  <c r="Q235" i="1"/>
  <c r="E236" i="1"/>
  <c r="F236" i="1" s="1"/>
  <c r="Q236" i="1"/>
  <c r="E237" i="1"/>
  <c r="F237" i="1" s="1"/>
  <c r="Q237" i="1"/>
  <c r="E238" i="1"/>
  <c r="F238" i="1" s="1"/>
  <c r="Q238" i="1"/>
  <c r="E239" i="1"/>
  <c r="Q239" i="1"/>
  <c r="E240" i="1"/>
  <c r="F240" i="1"/>
  <c r="P240" i="1" s="1"/>
  <c r="Q240" i="1"/>
  <c r="E241" i="1"/>
  <c r="F241" i="1" s="1"/>
  <c r="G241" i="1" s="1"/>
  <c r="L241" i="1" s="1"/>
  <c r="Q241" i="1"/>
  <c r="E242" i="1"/>
  <c r="Q242" i="1"/>
  <c r="E243" i="1"/>
  <c r="D51" i="9" s="1"/>
  <c r="Q243" i="1"/>
  <c r="E244" i="1"/>
  <c r="F244" i="1" s="1"/>
  <c r="Q244" i="1"/>
  <c r="E245" i="1"/>
  <c r="F245" i="1" s="1"/>
  <c r="Q245" i="1"/>
  <c r="E246" i="1"/>
  <c r="F246" i="1" s="1"/>
  <c r="P246" i="1"/>
  <c r="Q246" i="1"/>
  <c r="E247" i="1"/>
  <c r="F247" i="1" s="1"/>
  <c r="Q247" i="1"/>
  <c r="E248" i="1"/>
  <c r="F248" i="1"/>
  <c r="G248" i="1" s="1"/>
  <c r="Q248" i="1"/>
  <c r="E249" i="1"/>
  <c r="F249" i="1" s="1"/>
  <c r="Q249" i="1"/>
  <c r="E250" i="1"/>
  <c r="F250" i="1" s="1"/>
  <c r="Q250" i="1"/>
  <c r="E251" i="1"/>
  <c r="F251" i="1" s="1"/>
  <c r="G251" i="1" s="1"/>
  <c r="K251" i="1" s="1"/>
  <c r="Q251" i="1"/>
  <c r="E252" i="1"/>
  <c r="F252" i="1" s="1"/>
  <c r="P252" i="1" s="1"/>
  <c r="Q252" i="1"/>
  <c r="E253" i="1"/>
  <c r="F253" i="1" s="1"/>
  <c r="G253" i="1" s="1"/>
  <c r="Q253" i="1"/>
  <c r="E254" i="1"/>
  <c r="F254" i="1"/>
  <c r="G254" i="1" s="1"/>
  <c r="K254" i="1" s="1"/>
  <c r="Q254" i="1"/>
  <c r="E255" i="1"/>
  <c r="F255" i="1" s="1"/>
  <c r="Q255" i="1"/>
  <c r="E256" i="1"/>
  <c r="F256" i="1" s="1"/>
  <c r="Q256" i="1"/>
  <c r="E257" i="1"/>
  <c r="F257" i="1" s="1"/>
  <c r="Q257" i="1"/>
  <c r="E258" i="1"/>
  <c r="F258" i="1" s="1"/>
  <c r="Q258" i="1"/>
  <c r="E259" i="1"/>
  <c r="F259" i="1" s="1"/>
  <c r="Q259" i="1"/>
  <c r="E260" i="1"/>
  <c r="F260" i="1" s="1"/>
  <c r="G260" i="1" s="1"/>
  <c r="K260" i="1" s="1"/>
  <c r="Q260" i="1"/>
  <c r="E261" i="1"/>
  <c r="F261" i="1"/>
  <c r="P261" i="1" s="1"/>
  <c r="Q261" i="1"/>
  <c r="E262" i="1"/>
  <c r="F262" i="1" s="1"/>
  <c r="G262" i="1" s="1"/>
  <c r="K262" i="1" s="1"/>
  <c r="Q262" i="1"/>
  <c r="E263" i="1"/>
  <c r="F263" i="1"/>
  <c r="Q263" i="1"/>
  <c r="E264" i="1"/>
  <c r="F264" i="1" s="1"/>
  <c r="G264" i="1" s="1"/>
  <c r="K264" i="1" s="1"/>
  <c r="Q264" i="1"/>
  <c r="E265" i="1"/>
  <c r="F265" i="1"/>
  <c r="P265" i="1" s="1"/>
  <c r="Q265" i="1"/>
  <c r="E266" i="1"/>
  <c r="F266" i="1" s="1"/>
  <c r="G266" i="1" s="1"/>
  <c r="K266" i="1" s="1"/>
  <c r="Q266" i="1"/>
  <c r="E267" i="1"/>
  <c r="F267" i="1"/>
  <c r="G267" i="1" s="1"/>
  <c r="L267" i="1" s="1"/>
  <c r="Q267" i="1"/>
  <c r="E268" i="1"/>
  <c r="F268" i="1" s="1"/>
  <c r="Q268" i="1"/>
  <c r="E269" i="1"/>
  <c r="F269" i="1" s="1"/>
  <c r="P269" i="1" s="1"/>
  <c r="Q269" i="1"/>
  <c r="E270" i="1"/>
  <c r="F270" i="1" s="1"/>
  <c r="P270" i="1" s="1"/>
  <c r="Q270" i="1"/>
  <c r="E271" i="1"/>
  <c r="F271" i="1"/>
  <c r="G271" i="1" s="1"/>
  <c r="L271" i="1" s="1"/>
  <c r="Q271" i="1"/>
  <c r="E272" i="1"/>
  <c r="F272" i="1" s="1"/>
  <c r="Q272" i="1"/>
  <c r="E273" i="1"/>
  <c r="F273" i="1" s="1"/>
  <c r="Q273" i="1"/>
  <c r="E274" i="1"/>
  <c r="F274" i="1" s="1"/>
  <c r="P274" i="1" s="1"/>
  <c r="Q274" i="1"/>
  <c r="E275" i="1"/>
  <c r="F275" i="1" s="1"/>
  <c r="Q275" i="1"/>
  <c r="E276" i="1"/>
  <c r="F276" i="1"/>
  <c r="P276" i="1" s="1"/>
  <c r="Q276" i="1"/>
  <c r="E277" i="1"/>
  <c r="F277" i="1" s="1"/>
  <c r="Q277" i="1"/>
  <c r="E278" i="1"/>
  <c r="F278" i="1" s="1"/>
  <c r="P278" i="1" s="1"/>
  <c r="Q278" i="1"/>
  <c r="E279" i="1"/>
  <c r="F279" i="1" s="1"/>
  <c r="Q279" i="1"/>
  <c r="E280" i="1"/>
  <c r="F280" i="1" s="1"/>
  <c r="Q280" i="1"/>
  <c r="E281" i="1"/>
  <c r="F281" i="1" s="1"/>
  <c r="G281" i="1" s="1"/>
  <c r="K281" i="1" s="1"/>
  <c r="Q281" i="1"/>
  <c r="E282" i="1"/>
  <c r="F282" i="1"/>
  <c r="Q282" i="1"/>
  <c r="E283" i="1"/>
  <c r="F283" i="1" s="1"/>
  <c r="Q283" i="1"/>
  <c r="E284" i="1"/>
  <c r="F284" i="1" s="1"/>
  <c r="Q284" i="1"/>
  <c r="E285" i="1"/>
  <c r="F285" i="1" s="1"/>
  <c r="Q285" i="1"/>
  <c r="E286" i="1"/>
  <c r="F286" i="1" s="1"/>
  <c r="G286" i="1" s="1"/>
  <c r="K286" i="1" s="1"/>
  <c r="Q286" i="1"/>
  <c r="E287" i="1"/>
  <c r="F287" i="1"/>
  <c r="P287" i="1" s="1"/>
  <c r="S287" i="1" s="1"/>
  <c r="U287" i="1" s="1"/>
  <c r="Q287" i="1"/>
  <c r="E288" i="1"/>
  <c r="F288" i="1" s="1"/>
  <c r="Q288" i="1"/>
  <c r="E289" i="1"/>
  <c r="F289" i="1" s="1"/>
  <c r="Q289" i="1"/>
  <c r="E290" i="1"/>
  <c r="F290" i="1" s="1"/>
  <c r="G290" i="1" s="1"/>
  <c r="K290" i="1"/>
  <c r="Q290" i="1"/>
  <c r="E291" i="1"/>
  <c r="F291" i="1" s="1"/>
  <c r="Q291" i="1"/>
  <c r="E292" i="1"/>
  <c r="F292" i="1" s="1"/>
  <c r="G292" i="1" s="1"/>
  <c r="K292" i="1" s="1"/>
  <c r="Q292" i="1"/>
  <c r="E293" i="1"/>
  <c r="F293" i="1" s="1"/>
  <c r="P293" i="1" s="1"/>
  <c r="G293" i="1"/>
  <c r="K293" i="1" s="1"/>
  <c r="Q293" i="1"/>
  <c r="E294" i="1"/>
  <c r="F294" i="1" s="1"/>
  <c r="G294" i="1" s="1"/>
  <c r="K294" i="1" s="1"/>
  <c r="Q294" i="1"/>
  <c r="E295" i="1"/>
  <c r="F295" i="1"/>
  <c r="Q295" i="1"/>
  <c r="E296" i="1"/>
  <c r="F296" i="1" s="1"/>
  <c r="G296" i="1" s="1"/>
  <c r="Q296" i="1"/>
  <c r="E297" i="1"/>
  <c r="F297" i="1" s="1"/>
  <c r="Q297" i="1"/>
  <c r="E298" i="1"/>
  <c r="F298" i="1" s="1"/>
  <c r="Q298" i="1"/>
  <c r="E299" i="1"/>
  <c r="F299" i="1" s="1"/>
  <c r="Q299" i="1"/>
  <c r="E300" i="1"/>
  <c r="F300" i="1"/>
  <c r="G300" i="1" s="1"/>
  <c r="K300" i="1" s="1"/>
  <c r="Q300" i="1"/>
  <c r="E301" i="1"/>
  <c r="F301" i="1" s="1"/>
  <c r="Q301" i="1"/>
  <c r="E302" i="1"/>
  <c r="F302" i="1" s="1"/>
  <c r="P302" i="1" s="1"/>
  <c r="Q302" i="1"/>
  <c r="E303" i="1"/>
  <c r="F303" i="1" s="1"/>
  <c r="P303" i="1" s="1"/>
  <c r="S303" i="1" s="1"/>
  <c r="Q303" i="1"/>
  <c r="U303" i="1"/>
  <c r="E304" i="1"/>
  <c r="F304" i="1" s="1"/>
  <c r="G304" i="1" s="1"/>
  <c r="Q304" i="1"/>
  <c r="E305" i="1"/>
  <c r="F305" i="1"/>
  <c r="P305" i="1" s="1"/>
  <c r="S305" i="1" s="1"/>
  <c r="U305" i="1" s="1"/>
  <c r="G305" i="1"/>
  <c r="K305" i="1" s="1"/>
  <c r="Q305" i="1"/>
  <c r="E306" i="1"/>
  <c r="F306" i="1" s="1"/>
  <c r="Q306" i="1"/>
  <c r="E307" i="1"/>
  <c r="F307" i="1"/>
  <c r="Q307" i="1"/>
  <c r="E308" i="1"/>
  <c r="F308" i="1" s="1"/>
  <c r="Q308" i="1"/>
  <c r="E309" i="1"/>
  <c r="F309" i="1"/>
  <c r="G309" i="1" s="1"/>
  <c r="Q309" i="1"/>
  <c r="AB2" i="2"/>
  <c r="AD2" i="2"/>
  <c r="AB3" i="2"/>
  <c r="AY3" i="2"/>
  <c r="AB4" i="2"/>
  <c r="AY4" i="2"/>
  <c r="AB5" i="2"/>
  <c r="AB6" i="2"/>
  <c r="AB7" i="2"/>
  <c r="BL7" i="2"/>
  <c r="AB8" i="2"/>
  <c r="AF8" i="2"/>
  <c r="D9" i="2"/>
  <c r="E9" i="2"/>
  <c r="AB9" i="2"/>
  <c r="AF9" i="2"/>
  <c r="AB10" i="2"/>
  <c r="AB15" i="2"/>
  <c r="D11" i="2"/>
  <c r="AY11" i="2"/>
  <c r="D12" i="2"/>
  <c r="D16" i="2" s="1"/>
  <c r="D19" i="2" s="1"/>
  <c r="AB12" i="2"/>
  <c r="AY12" i="2"/>
  <c r="D13" i="2"/>
  <c r="D14" i="2"/>
  <c r="AB13" i="2"/>
  <c r="F16" i="2"/>
  <c r="F17" i="2" s="1"/>
  <c r="AB16" i="2"/>
  <c r="C17" i="2"/>
  <c r="AB18" i="2"/>
  <c r="BL18" i="2"/>
  <c r="E21" i="2"/>
  <c r="F21" i="2"/>
  <c r="Q21" i="2"/>
  <c r="AF21" i="2"/>
  <c r="E22" i="2"/>
  <c r="F22" i="2"/>
  <c r="P22" i="2"/>
  <c r="Q22" i="2"/>
  <c r="AF22" i="2"/>
  <c r="AY22" i="2"/>
  <c r="E23" i="2"/>
  <c r="F23" i="2"/>
  <c r="Z23" i="2"/>
  <c r="G23" i="2"/>
  <c r="Q23" i="2"/>
  <c r="T23" i="2"/>
  <c r="AF23" i="2"/>
  <c r="BL23" i="2"/>
  <c r="E24" i="2"/>
  <c r="F24" i="2"/>
  <c r="Q24" i="2"/>
  <c r="T24" i="2"/>
  <c r="AF24" i="2"/>
  <c r="E25" i="2"/>
  <c r="F25" i="2"/>
  <c r="Z25" i="2"/>
  <c r="G25" i="2"/>
  <c r="P25" i="2"/>
  <c r="Q25" i="2"/>
  <c r="S25" i="2"/>
  <c r="U25" i="2"/>
  <c r="T25" i="2"/>
  <c r="AF25" i="2"/>
  <c r="BL25" i="2"/>
  <c r="E26" i="2"/>
  <c r="F26" i="2"/>
  <c r="P26" i="2"/>
  <c r="G26" i="2"/>
  <c r="I26" i="2"/>
  <c r="Q26" i="2"/>
  <c r="T26" i="2"/>
  <c r="Z26" i="2"/>
  <c r="AF26" i="2"/>
  <c r="BL26" i="2"/>
  <c r="E27" i="2"/>
  <c r="F27" i="2"/>
  <c r="Q27" i="2"/>
  <c r="T27" i="2"/>
  <c r="AF27" i="2"/>
  <c r="AY27" i="2"/>
  <c r="BL27" i="2"/>
  <c r="E28" i="2"/>
  <c r="F28" i="2"/>
  <c r="P28" i="2"/>
  <c r="G28" i="2"/>
  <c r="I28" i="2"/>
  <c r="Q28" i="2"/>
  <c r="T28" i="2"/>
  <c r="Z28" i="2"/>
  <c r="AF28" i="2"/>
  <c r="BK28" i="2"/>
  <c r="BL28" i="2"/>
  <c r="E29" i="2"/>
  <c r="F29" i="2"/>
  <c r="P29" i="2"/>
  <c r="Q29" i="2"/>
  <c r="T29" i="2"/>
  <c r="AF29" i="2"/>
  <c r="AU29" i="2"/>
  <c r="AY29" i="2"/>
  <c r="BK29" i="2"/>
  <c r="BL29" i="2"/>
  <c r="E30" i="2"/>
  <c r="F30" i="2"/>
  <c r="Q30" i="2"/>
  <c r="T30" i="2"/>
  <c r="AF30" i="2"/>
  <c r="AY30" i="2"/>
  <c r="BL30" i="2"/>
  <c r="E31" i="2"/>
  <c r="F31" i="2"/>
  <c r="P31" i="2"/>
  <c r="S31" i="2"/>
  <c r="U31" i="2"/>
  <c r="G31" i="2"/>
  <c r="Q31" i="2"/>
  <c r="AF31" i="2"/>
  <c r="AY31" i="2"/>
  <c r="BL31" i="2"/>
  <c r="E32" i="2"/>
  <c r="F32" i="2"/>
  <c r="Q32" i="2"/>
  <c r="AF32" i="2"/>
  <c r="AY32" i="2"/>
  <c r="BK32" i="2"/>
  <c r="BJ32" i="2"/>
  <c r="BI32" i="2"/>
  <c r="BL32" i="2"/>
  <c r="E33" i="2"/>
  <c r="F33" i="2"/>
  <c r="Z33" i="2"/>
  <c r="P33" i="2"/>
  <c r="Q33" i="2"/>
  <c r="AF33" i="2"/>
  <c r="AY33" i="2"/>
  <c r="BK33" i="2"/>
  <c r="BL33" i="2"/>
  <c r="E34" i="2"/>
  <c r="F34" i="2"/>
  <c r="Q34" i="2"/>
  <c r="AF34" i="2"/>
  <c r="AY34" i="2"/>
  <c r="BK34" i="2"/>
  <c r="BL34" i="2"/>
  <c r="E35" i="2"/>
  <c r="F35" i="2"/>
  <c r="Q35" i="2"/>
  <c r="Z35" i="2"/>
  <c r="AF35" i="2"/>
  <c r="AU35" i="2"/>
  <c r="AY35" i="2"/>
  <c r="BL35" i="2"/>
  <c r="BK35" i="2"/>
  <c r="BJ35" i="2"/>
  <c r="BI35" i="2"/>
  <c r="BH35" i="2"/>
  <c r="E36" i="2"/>
  <c r="F36" i="2"/>
  <c r="Q36" i="2"/>
  <c r="T36" i="2"/>
  <c r="AF36" i="2"/>
  <c r="AY36" i="2"/>
  <c r="BL36" i="2"/>
  <c r="E37" i="2"/>
  <c r="F37" i="2"/>
  <c r="P37" i="2"/>
  <c r="Q37" i="2"/>
  <c r="AF37" i="2"/>
  <c r="AY37" i="2"/>
  <c r="BK37" i="2"/>
  <c r="BJ37" i="2"/>
  <c r="BI37" i="2"/>
  <c r="BL37" i="2"/>
  <c r="E38" i="2"/>
  <c r="F38" i="2"/>
  <c r="P38" i="2"/>
  <c r="Q38" i="2"/>
  <c r="AF38" i="2"/>
  <c r="AY38" i="2"/>
  <c r="BK38" i="2"/>
  <c r="BL38" i="2"/>
  <c r="E39" i="2"/>
  <c r="F39" i="2"/>
  <c r="Q39" i="2"/>
  <c r="T39" i="2"/>
  <c r="AF39" i="2"/>
  <c r="AY39" i="2"/>
  <c r="BL39" i="2"/>
  <c r="E40" i="2"/>
  <c r="F40" i="2"/>
  <c r="P40" i="2"/>
  <c r="G40" i="2"/>
  <c r="S40" i="2"/>
  <c r="Q40" i="2"/>
  <c r="T40" i="2"/>
  <c r="Z40" i="2"/>
  <c r="AF40" i="2"/>
  <c r="AY40" i="2"/>
  <c r="BK40" i="2"/>
  <c r="BL40" i="2"/>
  <c r="E41" i="2"/>
  <c r="F41" i="2"/>
  <c r="G41" i="2"/>
  <c r="Q41" i="2"/>
  <c r="AF41" i="2"/>
  <c r="AU41" i="2"/>
  <c r="AY41" i="2"/>
  <c r="BL41" i="2"/>
  <c r="E42" i="2"/>
  <c r="F42" i="2"/>
  <c r="G42" i="2"/>
  <c r="J42" i="2"/>
  <c r="P42" i="2"/>
  <c r="Q42" i="2"/>
  <c r="S42" i="2"/>
  <c r="U42" i="2"/>
  <c r="Z42" i="2"/>
  <c r="AC42" i="2"/>
  <c r="AF42" i="2"/>
  <c r="AU42" i="2"/>
  <c r="AY42" i="2"/>
  <c r="BL42" i="2"/>
  <c r="BK42" i="2"/>
  <c r="BJ42" i="2"/>
  <c r="BI42" i="2"/>
  <c r="BH42" i="2"/>
  <c r="E43" i="2"/>
  <c r="F43" i="2"/>
  <c r="Q43" i="2"/>
  <c r="T43" i="2"/>
  <c r="Z43" i="2"/>
  <c r="AF43" i="2"/>
  <c r="AY43" i="2"/>
  <c r="BL43" i="2"/>
  <c r="E44" i="2"/>
  <c r="F44" i="2"/>
  <c r="Q44" i="2"/>
  <c r="T44" i="2"/>
  <c r="AF44" i="2"/>
  <c r="AY44" i="2"/>
  <c r="BL44" i="2"/>
  <c r="E45" i="2"/>
  <c r="F45" i="2"/>
  <c r="Q45" i="2"/>
  <c r="T45" i="2"/>
  <c r="AF45" i="2"/>
  <c r="AY45" i="2"/>
  <c r="BL45" i="2"/>
  <c r="E46" i="2"/>
  <c r="F46" i="2"/>
  <c r="Q46" i="2"/>
  <c r="AF46" i="2"/>
  <c r="AU46" i="2"/>
  <c r="AY46" i="2"/>
  <c r="BK46" i="2"/>
  <c r="BJ46" i="2"/>
  <c r="BL46" i="2"/>
  <c r="E47" i="2"/>
  <c r="F47" i="2"/>
  <c r="Z47" i="2"/>
  <c r="Q47" i="2"/>
  <c r="AF47" i="2"/>
  <c r="AY47" i="2"/>
  <c r="BJ47" i="2"/>
  <c r="BI47" i="2"/>
  <c r="BH47" i="2"/>
  <c r="BG47" i="2"/>
  <c r="BF47" i="2"/>
  <c r="BE47" i="2"/>
  <c r="BD47" i="2"/>
  <c r="BC47" i="2"/>
  <c r="BL47" i="2"/>
  <c r="BK47" i="2"/>
  <c r="E48" i="2"/>
  <c r="F48" i="2"/>
  <c r="Q48" i="2"/>
  <c r="AF48" i="2"/>
  <c r="AY48" i="2"/>
  <c r="BL48" i="2"/>
  <c r="E49" i="2"/>
  <c r="F49" i="2"/>
  <c r="G49" i="2"/>
  <c r="Q49" i="2"/>
  <c r="Z49" i="2"/>
  <c r="AF49" i="2"/>
  <c r="E50" i="2"/>
  <c r="F50" i="2"/>
  <c r="Z50" i="2"/>
  <c r="P50" i="2"/>
  <c r="Q50" i="2"/>
  <c r="AF50" i="2"/>
  <c r="AU50" i="2"/>
  <c r="E51" i="2"/>
  <c r="F51" i="2"/>
  <c r="G51" i="2"/>
  <c r="Q51" i="2"/>
  <c r="T51" i="2"/>
  <c r="AF51" i="2"/>
  <c r="E52" i="2"/>
  <c r="F52" i="2"/>
  <c r="Q52" i="2"/>
  <c r="T52" i="2"/>
  <c r="AF52" i="2"/>
  <c r="E53" i="2"/>
  <c r="F53" i="2"/>
  <c r="Q53" i="2"/>
  <c r="AF53" i="2"/>
  <c r="E54" i="2"/>
  <c r="F54" i="2"/>
  <c r="Z54" i="2"/>
  <c r="G54" i="2"/>
  <c r="P54" i="2"/>
  <c r="Q54" i="2"/>
  <c r="AF54" i="2"/>
  <c r="E55" i="2"/>
  <c r="F55" i="2"/>
  <c r="Q55" i="2"/>
  <c r="Z55" i="2"/>
  <c r="AF55" i="2"/>
  <c r="E56" i="2"/>
  <c r="F56" i="2"/>
  <c r="Z56" i="2"/>
  <c r="G56" i="2"/>
  <c r="P56" i="2"/>
  <c r="S56" i="2"/>
  <c r="U56" i="2"/>
  <c r="Q56" i="2"/>
  <c r="AF56" i="2"/>
  <c r="E57" i="2"/>
  <c r="F57" i="2"/>
  <c r="Q57" i="2"/>
  <c r="T57" i="2"/>
  <c r="AF57" i="2"/>
  <c r="E58" i="2"/>
  <c r="F58" i="2"/>
  <c r="Q58" i="2"/>
  <c r="AF58" i="2"/>
  <c r="E59" i="2"/>
  <c r="F59" i="2"/>
  <c r="Z59" i="2"/>
  <c r="P59" i="2"/>
  <c r="Q59" i="2"/>
  <c r="AF59" i="2"/>
  <c r="AU59" i="2"/>
  <c r="E60" i="2"/>
  <c r="F60" i="2"/>
  <c r="Q60" i="2"/>
  <c r="AF60" i="2"/>
  <c r="AU60" i="2"/>
  <c r="E61" i="2"/>
  <c r="F61" i="2"/>
  <c r="Z61" i="2"/>
  <c r="P61" i="2"/>
  <c r="Q61" i="2"/>
  <c r="AF61" i="2"/>
  <c r="E62" i="2"/>
  <c r="F62" i="2"/>
  <c r="AU62" i="2"/>
  <c r="Q62" i="2"/>
  <c r="AF62" i="2"/>
  <c r="E63" i="2"/>
  <c r="F63" i="2"/>
  <c r="Z63" i="2"/>
  <c r="P63" i="2"/>
  <c r="Q63" i="2"/>
  <c r="AF63" i="2"/>
  <c r="E64" i="2"/>
  <c r="F64" i="2"/>
  <c r="Q64" i="2"/>
  <c r="AF64" i="2"/>
  <c r="E65" i="2"/>
  <c r="F65" i="2"/>
  <c r="Z65" i="2"/>
  <c r="P65" i="2"/>
  <c r="Q65" i="2"/>
  <c r="AF65" i="2"/>
  <c r="E66" i="2"/>
  <c r="F66" i="2"/>
  <c r="Q66" i="2"/>
  <c r="AF66" i="2"/>
  <c r="E67" i="2"/>
  <c r="F67" i="2"/>
  <c r="Z67" i="2"/>
  <c r="P67" i="2"/>
  <c r="Q67" i="2"/>
  <c r="AF67" i="2"/>
  <c r="E68" i="2"/>
  <c r="F68" i="2"/>
  <c r="Q68" i="2"/>
  <c r="AF68" i="2"/>
  <c r="E69" i="2"/>
  <c r="F69" i="2"/>
  <c r="Z69" i="2"/>
  <c r="P69" i="2"/>
  <c r="Q69" i="2"/>
  <c r="AF69" i="2"/>
  <c r="E70" i="2"/>
  <c r="F70" i="2"/>
  <c r="Q70" i="2"/>
  <c r="T70" i="2"/>
  <c r="AF70" i="2"/>
  <c r="E71" i="2"/>
  <c r="F71" i="2"/>
  <c r="Q71" i="2"/>
  <c r="AF71" i="2"/>
  <c r="E72" i="2"/>
  <c r="F72" i="2"/>
  <c r="Q72" i="2"/>
  <c r="AF72" i="2"/>
  <c r="E73" i="2"/>
  <c r="F73" i="2"/>
  <c r="Q73" i="2"/>
  <c r="AF73" i="2"/>
  <c r="E74" i="2"/>
  <c r="F74" i="2"/>
  <c r="Q74" i="2"/>
  <c r="AF74" i="2"/>
  <c r="E75" i="2"/>
  <c r="F75" i="2"/>
  <c r="P75" i="2"/>
  <c r="Q75" i="2"/>
  <c r="T75" i="2"/>
  <c r="AF75" i="2"/>
  <c r="E76" i="2"/>
  <c r="F76" i="2"/>
  <c r="G76" i="2"/>
  <c r="I76" i="2"/>
  <c r="P76" i="2"/>
  <c r="S76" i="2"/>
  <c r="Q76" i="2"/>
  <c r="T76" i="2"/>
  <c r="AF76" i="2"/>
  <c r="E77" i="2"/>
  <c r="F77" i="2"/>
  <c r="Q77" i="2"/>
  <c r="T77" i="2"/>
  <c r="AF77" i="2"/>
  <c r="E78" i="2"/>
  <c r="F78" i="2"/>
  <c r="P78" i="2"/>
  <c r="G78" i="2"/>
  <c r="Q78" i="2"/>
  <c r="T78" i="2"/>
  <c r="Z78" i="2"/>
  <c r="AF78" i="2"/>
  <c r="AT78" i="2"/>
  <c r="AS78" i="2"/>
  <c r="AU78" i="2"/>
  <c r="E79" i="2"/>
  <c r="F79" i="2"/>
  <c r="Q79" i="2"/>
  <c r="T79" i="2"/>
  <c r="AF79" i="2"/>
  <c r="AU79" i="2"/>
  <c r="E80" i="2"/>
  <c r="F80" i="2"/>
  <c r="Q80" i="2"/>
  <c r="T80" i="2"/>
  <c r="AF80" i="2"/>
  <c r="E81" i="2"/>
  <c r="F81" i="2"/>
  <c r="Z81" i="2"/>
  <c r="G81" i="2"/>
  <c r="I81" i="2"/>
  <c r="P81" i="2"/>
  <c r="S81" i="2"/>
  <c r="U81" i="2"/>
  <c r="Q81" i="2"/>
  <c r="T81" i="2"/>
  <c r="AC81" i="2"/>
  <c r="AF81" i="2"/>
  <c r="AT81" i="2"/>
  <c r="AU81" i="2"/>
  <c r="E82" i="2"/>
  <c r="F82" i="2"/>
  <c r="Q82" i="2"/>
  <c r="T82" i="2"/>
  <c r="AF82" i="2"/>
  <c r="E83" i="2"/>
  <c r="F83" i="2"/>
  <c r="Q83" i="2"/>
  <c r="AF83" i="2"/>
  <c r="AU83" i="2"/>
  <c r="E84" i="2"/>
  <c r="F84" i="2"/>
  <c r="Q84" i="2"/>
  <c r="AF84" i="2"/>
  <c r="E85" i="2"/>
  <c r="F85" i="2"/>
  <c r="Q85" i="2"/>
  <c r="AF85" i="2"/>
  <c r="AU85" i="2"/>
  <c r="E86" i="2"/>
  <c r="F86" i="2"/>
  <c r="Q86" i="2"/>
  <c r="AF86" i="2"/>
  <c r="E87" i="2"/>
  <c r="F87" i="2"/>
  <c r="Q87" i="2"/>
  <c r="AF87" i="2"/>
  <c r="E88" i="2"/>
  <c r="F88" i="2"/>
  <c r="Q88" i="2"/>
  <c r="AF88" i="2"/>
  <c r="E89" i="2"/>
  <c r="F89" i="2"/>
  <c r="Q89" i="2"/>
  <c r="AF89" i="2"/>
  <c r="E90" i="2"/>
  <c r="F90" i="2"/>
  <c r="Q90" i="2"/>
  <c r="T90" i="2"/>
  <c r="AF90" i="2"/>
  <c r="E91" i="2"/>
  <c r="F91" i="2"/>
  <c r="Z91" i="2"/>
  <c r="G91" i="2"/>
  <c r="P91" i="2"/>
  <c r="Q91" i="2"/>
  <c r="AF91" i="2"/>
  <c r="E92" i="2"/>
  <c r="F92" i="2"/>
  <c r="Q92" i="2"/>
  <c r="Z92" i="2"/>
  <c r="AF92" i="2"/>
  <c r="E93" i="2"/>
  <c r="F93" i="2"/>
  <c r="Z93" i="2"/>
  <c r="G93" i="2"/>
  <c r="P93" i="2"/>
  <c r="S93" i="2"/>
  <c r="U93" i="2"/>
  <c r="Q93" i="2"/>
  <c r="AF93" i="2"/>
  <c r="E94" i="2"/>
  <c r="F94" i="2"/>
  <c r="Q94" i="2"/>
  <c r="AF94" i="2"/>
  <c r="E95" i="2"/>
  <c r="F95" i="2"/>
  <c r="Z95" i="2"/>
  <c r="G95" i="2"/>
  <c r="P95" i="2"/>
  <c r="Q95" i="2"/>
  <c r="AF95" i="2"/>
  <c r="E96" i="2"/>
  <c r="F96" i="2"/>
  <c r="Q96" i="2"/>
  <c r="Z96" i="2"/>
  <c r="AF96" i="2"/>
  <c r="E97" i="2"/>
  <c r="F97" i="2"/>
  <c r="G97" i="2"/>
  <c r="P97" i="2"/>
  <c r="S97" i="2"/>
  <c r="U97" i="2"/>
  <c r="Q97" i="2"/>
  <c r="AF97" i="2"/>
  <c r="E98" i="2"/>
  <c r="F98" i="2"/>
  <c r="Q98" i="2"/>
  <c r="Z98" i="2"/>
  <c r="AF98" i="2"/>
  <c r="E99" i="2"/>
  <c r="F99" i="2"/>
  <c r="G99" i="2"/>
  <c r="P99" i="2"/>
  <c r="S99" i="2"/>
  <c r="U99" i="2"/>
  <c r="Q99" i="2"/>
  <c r="AF99" i="2"/>
  <c r="E100" i="2"/>
  <c r="F100" i="2"/>
  <c r="Q100" i="2"/>
  <c r="Z100" i="2"/>
  <c r="AF100" i="2"/>
  <c r="E101" i="2"/>
  <c r="F101" i="2"/>
  <c r="Z101" i="2"/>
  <c r="G101" i="2"/>
  <c r="I101" i="2"/>
  <c r="P101" i="2"/>
  <c r="S101" i="2"/>
  <c r="U101" i="2"/>
  <c r="Q101" i="2"/>
  <c r="AF101" i="2"/>
  <c r="AU101" i="2"/>
  <c r="E102" i="2"/>
  <c r="F102" i="2"/>
  <c r="Q102" i="2"/>
  <c r="Z102" i="2"/>
  <c r="AF102" i="2"/>
  <c r="E103" i="2"/>
  <c r="F103" i="2"/>
  <c r="Z103" i="2"/>
  <c r="G103" i="2"/>
  <c r="AC103" i="2"/>
  <c r="P103" i="2"/>
  <c r="S103" i="2"/>
  <c r="U103" i="2"/>
  <c r="Q103" i="2"/>
  <c r="AF103" i="2"/>
  <c r="AS103" i="2"/>
  <c r="AT103" i="2"/>
  <c r="AU103" i="2"/>
  <c r="E104" i="2"/>
  <c r="F104" i="2"/>
  <c r="Q104" i="2"/>
  <c r="Z104" i="2"/>
  <c r="AF104" i="2"/>
  <c r="AU104" i="2"/>
  <c r="E105" i="2"/>
  <c r="F105" i="2"/>
  <c r="Z105" i="2"/>
  <c r="G105" i="2"/>
  <c r="P105" i="2"/>
  <c r="Q105" i="2"/>
  <c r="AF105" i="2"/>
  <c r="AU105" i="2"/>
  <c r="E106" i="2"/>
  <c r="F106" i="2"/>
  <c r="Q106" i="2"/>
  <c r="Z106" i="2"/>
  <c r="AF106" i="2"/>
  <c r="AU106" i="2"/>
  <c r="E107" i="2"/>
  <c r="F107" i="2"/>
  <c r="Z107" i="2"/>
  <c r="P107" i="2"/>
  <c r="Q107" i="2"/>
  <c r="AF107" i="2"/>
  <c r="AU107" i="2"/>
  <c r="E108" i="2"/>
  <c r="F108" i="2"/>
  <c r="Q108" i="2"/>
  <c r="T108" i="2"/>
  <c r="AF108" i="2"/>
  <c r="E109" i="2"/>
  <c r="F109" i="2"/>
  <c r="Q109" i="2"/>
  <c r="Z109" i="2"/>
  <c r="AF109" i="2"/>
  <c r="E110" i="2"/>
  <c r="F110" i="2"/>
  <c r="G110" i="2"/>
  <c r="P110" i="2"/>
  <c r="Q110" i="2"/>
  <c r="AF110" i="2"/>
  <c r="E111" i="2"/>
  <c r="F111" i="2"/>
  <c r="G111" i="2"/>
  <c r="Q111" i="2"/>
  <c r="AF111" i="2"/>
  <c r="E112" i="2"/>
  <c r="F112" i="2"/>
  <c r="AU112" i="2"/>
  <c r="G112" i="2"/>
  <c r="P112" i="2"/>
  <c r="S112" i="2"/>
  <c r="U112" i="2"/>
  <c r="Q112" i="2"/>
  <c r="AF112" i="2"/>
  <c r="AT112" i="2"/>
  <c r="E113" i="2"/>
  <c r="F113" i="2"/>
  <c r="Q113" i="2"/>
  <c r="Z113" i="2"/>
  <c r="AF113" i="2"/>
  <c r="AU113" i="2"/>
  <c r="E114" i="2"/>
  <c r="F114" i="2"/>
  <c r="AU114" i="2"/>
  <c r="P114" i="2"/>
  <c r="Q114" i="2"/>
  <c r="Z114" i="2"/>
  <c r="AF114" i="2"/>
  <c r="AT114" i="2"/>
  <c r="E115" i="2"/>
  <c r="F115" i="2"/>
  <c r="Q115" i="2"/>
  <c r="AF115" i="2"/>
  <c r="E116" i="2"/>
  <c r="F116" i="2"/>
  <c r="Q116" i="2"/>
  <c r="AF116" i="2"/>
  <c r="E117" i="2"/>
  <c r="F117" i="2"/>
  <c r="G117" i="2"/>
  <c r="Q117" i="2"/>
  <c r="AF117" i="2"/>
  <c r="E118" i="2"/>
  <c r="F118" i="2"/>
  <c r="Z118" i="2"/>
  <c r="P118" i="2"/>
  <c r="Q118" i="2"/>
  <c r="AF118" i="2"/>
  <c r="AU118" i="2"/>
  <c r="E119" i="2"/>
  <c r="F119" i="2"/>
  <c r="G119" i="2"/>
  <c r="Q119" i="2"/>
  <c r="Z119" i="2"/>
  <c r="AF119" i="2"/>
  <c r="E120" i="2"/>
  <c r="F120" i="2"/>
  <c r="Z120" i="2"/>
  <c r="P120" i="2"/>
  <c r="Q120" i="2"/>
  <c r="AF120" i="2"/>
  <c r="AU120" i="2"/>
  <c r="E121" i="2"/>
  <c r="F121" i="2"/>
  <c r="G121" i="2"/>
  <c r="Q121" i="2"/>
  <c r="AF121" i="2"/>
  <c r="E122" i="2"/>
  <c r="F122" i="2"/>
  <c r="Z122" i="2"/>
  <c r="P122" i="2"/>
  <c r="Q122" i="2"/>
  <c r="AF122" i="2"/>
  <c r="AU122" i="2"/>
  <c r="E123" i="2"/>
  <c r="F123" i="2"/>
  <c r="Q123" i="2"/>
  <c r="T123" i="2"/>
  <c r="AF123" i="2"/>
  <c r="E124" i="2"/>
  <c r="F124" i="2"/>
  <c r="Q124" i="2"/>
  <c r="T124" i="2"/>
  <c r="AF124" i="2"/>
  <c r="E125" i="2"/>
  <c r="F125" i="2"/>
  <c r="Q125" i="2"/>
  <c r="Z125" i="2"/>
  <c r="AF125" i="2"/>
  <c r="E126" i="2"/>
  <c r="F126" i="2"/>
  <c r="P126" i="2"/>
  <c r="G126" i="2"/>
  <c r="Q126" i="2"/>
  <c r="Z126" i="2"/>
  <c r="AF126" i="2"/>
  <c r="AU126" i="2"/>
  <c r="E127" i="2"/>
  <c r="F127" i="2"/>
  <c r="Q127" i="2"/>
  <c r="AF127" i="2"/>
  <c r="E128" i="2"/>
  <c r="F128" i="2"/>
  <c r="AU128" i="2"/>
  <c r="Q128" i="2"/>
  <c r="AF128" i="2"/>
  <c r="E129" i="2"/>
  <c r="F129" i="2"/>
  <c r="P129" i="2"/>
  <c r="Q129" i="2"/>
  <c r="AF129" i="2"/>
  <c r="E130" i="2"/>
  <c r="F130" i="2"/>
  <c r="G130" i="2"/>
  <c r="Q130" i="2"/>
  <c r="T130" i="2"/>
  <c r="AF130" i="2"/>
  <c r="E131" i="2"/>
  <c r="F131" i="2"/>
  <c r="Q131" i="2"/>
  <c r="T131" i="2"/>
  <c r="AF131" i="2"/>
  <c r="E132" i="2"/>
  <c r="F132" i="2"/>
  <c r="Q132" i="2"/>
  <c r="T132" i="2"/>
  <c r="AF132" i="2"/>
  <c r="E133" i="2"/>
  <c r="F133" i="2"/>
  <c r="P133" i="2"/>
  <c r="Q133" i="2"/>
  <c r="AF133" i="2"/>
  <c r="E134" i="2"/>
  <c r="F134" i="2"/>
  <c r="Q134" i="2"/>
  <c r="AF134" i="2"/>
  <c r="E135" i="2"/>
  <c r="F135" i="2"/>
  <c r="Q135" i="2"/>
  <c r="T135" i="2"/>
  <c r="AF135" i="2"/>
  <c r="E136" i="2"/>
  <c r="F136" i="2"/>
  <c r="Q136" i="2"/>
  <c r="AF136" i="2"/>
  <c r="E137" i="2"/>
  <c r="F137" i="2"/>
  <c r="Q137" i="2"/>
  <c r="AF137" i="2"/>
  <c r="E138" i="2"/>
  <c r="F138" i="2"/>
  <c r="Z138" i="2"/>
  <c r="Q138" i="2"/>
  <c r="AF138" i="2"/>
  <c r="E139" i="2"/>
  <c r="F139" i="2"/>
  <c r="P139" i="2"/>
  <c r="Q139" i="2"/>
  <c r="AF139" i="2"/>
  <c r="AU139" i="2"/>
  <c r="E140" i="2"/>
  <c r="F140" i="2"/>
  <c r="Q140" i="2"/>
  <c r="AF140" i="2"/>
  <c r="E141" i="2"/>
  <c r="F141" i="2"/>
  <c r="G141" i="2"/>
  <c r="Q141" i="2"/>
  <c r="AF141" i="2"/>
  <c r="AU141" i="2"/>
  <c r="E142" i="2"/>
  <c r="F142" i="2"/>
  <c r="Q142" i="2"/>
  <c r="AF142" i="2"/>
  <c r="E143" i="2"/>
  <c r="F143" i="2"/>
  <c r="Q143" i="2"/>
  <c r="AF143" i="2"/>
  <c r="E144" i="2"/>
  <c r="F144" i="2"/>
  <c r="P144" i="2"/>
  <c r="Q144" i="2"/>
  <c r="AF144" i="2"/>
  <c r="E145" i="2"/>
  <c r="F145" i="2"/>
  <c r="Q145" i="2"/>
  <c r="AF145" i="2"/>
  <c r="E146" i="2"/>
  <c r="F146" i="2"/>
  <c r="G146" i="2"/>
  <c r="I146" i="2"/>
  <c r="P146" i="2"/>
  <c r="S146" i="2"/>
  <c r="U146" i="2"/>
  <c r="Q146" i="2"/>
  <c r="Z146" i="2"/>
  <c r="AF146" i="2"/>
  <c r="AU146" i="2"/>
  <c r="E147" i="2"/>
  <c r="F147" i="2"/>
  <c r="Q147" i="2"/>
  <c r="AF147" i="2"/>
  <c r="AU147" i="2"/>
  <c r="E148" i="2"/>
  <c r="F148" i="2"/>
  <c r="P148" i="2"/>
  <c r="G148" i="2"/>
  <c r="Q148" i="2"/>
  <c r="AC148" i="2"/>
  <c r="AF148" i="2"/>
  <c r="E149" i="2"/>
  <c r="F149" i="2"/>
  <c r="Z149" i="2"/>
  <c r="G149" i="2"/>
  <c r="P149" i="2"/>
  <c r="S149" i="2"/>
  <c r="U149" i="2"/>
  <c r="Q149" i="2"/>
  <c r="AF149" i="2"/>
  <c r="AU149" i="2"/>
  <c r="E150" i="2"/>
  <c r="F150" i="2"/>
  <c r="G150" i="2"/>
  <c r="Q150" i="2"/>
  <c r="AF150" i="2"/>
  <c r="E151" i="2"/>
  <c r="F151" i="2"/>
  <c r="Z151" i="2"/>
  <c r="G151" i="2"/>
  <c r="P151" i="2"/>
  <c r="Q151" i="2"/>
  <c r="S151" i="2"/>
  <c r="U151" i="2"/>
  <c r="AF151" i="2"/>
  <c r="AU151" i="2"/>
  <c r="E152" i="2"/>
  <c r="F152" i="2"/>
  <c r="Q152" i="2"/>
  <c r="AF152" i="2"/>
  <c r="E153" i="2"/>
  <c r="F153" i="2"/>
  <c r="Q153" i="2"/>
  <c r="AF153" i="2"/>
  <c r="E154" i="2"/>
  <c r="F154" i="2"/>
  <c r="P154" i="2"/>
  <c r="Q154" i="2"/>
  <c r="AF154" i="2"/>
  <c r="AU154" i="2"/>
  <c r="E155" i="2"/>
  <c r="F155" i="2"/>
  <c r="Z155" i="2"/>
  <c r="Q155" i="2"/>
  <c r="AF155" i="2"/>
  <c r="AU155" i="2"/>
  <c r="E156" i="2"/>
  <c r="F156" i="2"/>
  <c r="AU156" i="2"/>
  <c r="P156" i="2"/>
  <c r="AC156" i="2"/>
  <c r="Q156" i="2"/>
  <c r="Z156" i="2"/>
  <c r="AF156" i="2"/>
  <c r="AN156" i="2"/>
  <c r="AM156" i="2"/>
  <c r="AL156" i="2"/>
  <c r="AT156" i="2"/>
  <c r="AS156" i="2"/>
  <c r="AR156" i="2"/>
  <c r="AQ156" i="2"/>
  <c r="AP156" i="2"/>
  <c r="AO156" i="2"/>
  <c r="E157" i="2"/>
  <c r="F157" i="2"/>
  <c r="Q157" i="2"/>
  <c r="AF157" i="2"/>
  <c r="AU157" i="2"/>
  <c r="E158" i="2"/>
  <c r="F158" i="2"/>
  <c r="Q158" i="2"/>
  <c r="AF158" i="2"/>
  <c r="E159" i="2"/>
  <c r="F159" i="2"/>
  <c r="P159" i="2"/>
  <c r="Q159" i="2"/>
  <c r="AF159" i="2"/>
  <c r="AU159" i="2"/>
  <c r="E160" i="2"/>
  <c r="F160" i="2"/>
  <c r="P160" i="2"/>
  <c r="G160" i="2"/>
  <c r="Q160" i="2"/>
  <c r="AF160" i="2"/>
  <c r="AU160" i="2"/>
  <c r="E161" i="2"/>
  <c r="F161" i="2"/>
  <c r="Q161" i="2"/>
  <c r="AF161" i="2"/>
  <c r="E162" i="2"/>
  <c r="F162" i="2"/>
  <c r="G162" i="2"/>
  <c r="Q162" i="2"/>
  <c r="AF162" i="2"/>
  <c r="E163" i="2"/>
  <c r="F163" i="2"/>
  <c r="P163" i="2"/>
  <c r="Q163" i="2"/>
  <c r="AF163" i="2"/>
  <c r="E164" i="2"/>
  <c r="F164" i="2"/>
  <c r="Q164" i="2"/>
  <c r="AF164" i="2"/>
  <c r="E165" i="2"/>
  <c r="F165" i="2"/>
  <c r="Q165" i="2"/>
  <c r="Z165" i="2"/>
  <c r="AF165" i="2"/>
  <c r="E166" i="2"/>
  <c r="F166" i="2"/>
  <c r="G166" i="2"/>
  <c r="P166" i="2"/>
  <c r="S166" i="2"/>
  <c r="U166" i="2"/>
  <c r="Q166" i="2"/>
  <c r="Z166" i="2"/>
  <c r="AF166" i="2"/>
  <c r="AU166" i="2"/>
  <c r="E167" i="2"/>
  <c r="F167" i="2"/>
  <c r="Q167" i="2"/>
  <c r="Z167" i="2"/>
  <c r="AF167" i="2"/>
  <c r="E168" i="2"/>
  <c r="F168" i="2"/>
  <c r="P168" i="2"/>
  <c r="G168" i="2"/>
  <c r="Q168" i="2"/>
  <c r="Z168" i="2"/>
  <c r="AF168" i="2"/>
  <c r="AU168" i="2"/>
  <c r="E169" i="2"/>
  <c r="F169" i="2"/>
  <c r="P169" i="2"/>
  <c r="Q169" i="2"/>
  <c r="AF169" i="2"/>
  <c r="E170" i="2"/>
  <c r="F170" i="2"/>
  <c r="Q170" i="2"/>
  <c r="AF170" i="2"/>
  <c r="E171" i="2"/>
  <c r="F171" i="2"/>
  <c r="P171" i="2"/>
  <c r="Q171" i="2"/>
  <c r="AF171" i="2"/>
  <c r="E172" i="2"/>
  <c r="F172" i="2"/>
  <c r="Q172" i="2"/>
  <c r="AF172" i="2"/>
  <c r="E173" i="2"/>
  <c r="F173" i="2"/>
  <c r="Q173" i="2"/>
  <c r="Z173" i="2"/>
  <c r="AF173" i="2"/>
  <c r="E174" i="2"/>
  <c r="F174" i="2"/>
  <c r="G174" i="2"/>
  <c r="P174" i="2"/>
  <c r="Q174" i="2"/>
  <c r="Z174" i="2"/>
  <c r="AF174" i="2"/>
  <c r="AU174" i="2"/>
  <c r="E175" i="2"/>
  <c r="F175" i="2"/>
  <c r="Q175" i="2"/>
  <c r="Z175" i="2"/>
  <c r="AF175" i="2"/>
  <c r="E176" i="2"/>
  <c r="F176" i="2"/>
  <c r="P176" i="2"/>
  <c r="G176" i="2"/>
  <c r="Q176" i="2"/>
  <c r="Z176" i="2"/>
  <c r="AF176" i="2"/>
  <c r="AU176" i="2"/>
  <c r="E177" i="2"/>
  <c r="F177" i="2"/>
  <c r="Q177" i="2"/>
  <c r="AF177" i="2"/>
  <c r="E178" i="2"/>
  <c r="F178" i="2"/>
  <c r="G178" i="2"/>
  <c r="Q178" i="2"/>
  <c r="AF178" i="2"/>
  <c r="E179" i="2"/>
  <c r="F179" i="2"/>
  <c r="Q179" i="2"/>
  <c r="AF179" i="2"/>
  <c r="E180" i="2"/>
  <c r="F180" i="2"/>
  <c r="Q180" i="2"/>
  <c r="AF180" i="2"/>
  <c r="E181" i="2"/>
  <c r="F181" i="2"/>
  <c r="Q181" i="2"/>
  <c r="AF181" i="2"/>
  <c r="E182" i="2"/>
  <c r="F182" i="2"/>
  <c r="G182" i="2"/>
  <c r="P182" i="2"/>
  <c r="Q182" i="2"/>
  <c r="Z182" i="2"/>
  <c r="AF182" i="2"/>
  <c r="AU182" i="2"/>
  <c r="E183" i="2"/>
  <c r="F183" i="2"/>
  <c r="Q183" i="2"/>
  <c r="Z183" i="2"/>
  <c r="AF183" i="2"/>
  <c r="E184" i="2"/>
  <c r="F184" i="2"/>
  <c r="P184" i="2"/>
  <c r="G184" i="2"/>
  <c r="Q184" i="2"/>
  <c r="Z184" i="2"/>
  <c r="AF184" i="2"/>
  <c r="AT184" i="2"/>
  <c r="AU184" i="2"/>
  <c r="E185" i="2"/>
  <c r="F185" i="2"/>
  <c r="P185" i="2"/>
  <c r="Q185" i="2"/>
  <c r="AF185" i="2"/>
  <c r="E186" i="2"/>
  <c r="F186" i="2"/>
  <c r="G186" i="2"/>
  <c r="Q186" i="2"/>
  <c r="AF186" i="2"/>
  <c r="E187" i="2"/>
  <c r="F187" i="2"/>
  <c r="G187" i="2"/>
  <c r="Q187" i="2"/>
  <c r="AF187" i="2"/>
  <c r="AU187" i="2"/>
  <c r="E188" i="2"/>
  <c r="F188" i="2"/>
  <c r="P188" i="2"/>
  <c r="Q188" i="2"/>
  <c r="AF188" i="2"/>
  <c r="E189" i="2"/>
  <c r="F189" i="2"/>
  <c r="Q189" i="2"/>
  <c r="AF189" i="2"/>
  <c r="E190" i="2"/>
  <c r="F190" i="2"/>
  <c r="G190" i="2"/>
  <c r="K190" i="2"/>
  <c r="P190" i="2"/>
  <c r="Q190" i="2"/>
  <c r="Z190" i="2"/>
  <c r="AC190" i="2"/>
  <c r="AF190" i="2"/>
  <c r="AT190" i="2"/>
  <c r="AU190" i="2"/>
  <c r="E191" i="2"/>
  <c r="F191" i="2"/>
  <c r="Q191" i="2"/>
  <c r="AF191" i="2"/>
  <c r="E192" i="2"/>
  <c r="F192" i="2"/>
  <c r="Q192" i="2"/>
  <c r="AF192" i="2"/>
  <c r="E193" i="2"/>
  <c r="F193" i="2"/>
  <c r="G193" i="2"/>
  <c r="P193" i="2"/>
  <c r="S193" i="2"/>
  <c r="Q193" i="2"/>
  <c r="U193" i="2"/>
  <c r="AF193" i="2"/>
  <c r="E194" i="2"/>
  <c r="F194" i="2"/>
  <c r="G194" i="2"/>
  <c r="Q194" i="2"/>
  <c r="AF194" i="2"/>
  <c r="E195" i="2"/>
  <c r="F195" i="2"/>
  <c r="Q195" i="2"/>
  <c r="AF195" i="2"/>
  <c r="E196" i="2"/>
  <c r="F196" i="2"/>
  <c r="Q196" i="2"/>
  <c r="AF196" i="2"/>
  <c r="E197" i="2"/>
  <c r="F197" i="2"/>
  <c r="G197" i="2"/>
  <c r="Q197" i="2"/>
  <c r="AF197" i="2"/>
  <c r="E198" i="2"/>
  <c r="F198" i="2"/>
  <c r="Z198" i="2"/>
  <c r="P198" i="2"/>
  <c r="Q198" i="2"/>
  <c r="AF198" i="2"/>
  <c r="E199" i="2"/>
  <c r="F199" i="2"/>
  <c r="G199" i="2"/>
  <c r="Q199" i="2"/>
  <c r="AF199" i="2"/>
  <c r="E200" i="2"/>
  <c r="F200" i="2"/>
  <c r="Q200" i="2"/>
  <c r="AF200" i="2"/>
  <c r="E201" i="2"/>
  <c r="F201" i="2"/>
  <c r="Q201" i="2"/>
  <c r="AF201" i="2"/>
  <c r="E202" i="2"/>
  <c r="F202" i="2"/>
  <c r="G202" i="2"/>
  <c r="Q202" i="2"/>
  <c r="AF202" i="2"/>
  <c r="E203" i="2"/>
  <c r="F203" i="2"/>
  <c r="Z203" i="2"/>
  <c r="G203" i="2"/>
  <c r="K203" i="2"/>
  <c r="P203" i="2"/>
  <c r="S203" i="2"/>
  <c r="U203" i="2"/>
  <c r="Q203" i="2"/>
  <c r="AF203" i="2"/>
  <c r="AU203" i="2"/>
  <c r="E204" i="2"/>
  <c r="F204" i="2"/>
  <c r="G204" i="2"/>
  <c r="Q204" i="2"/>
  <c r="Z204" i="2"/>
  <c r="AF204" i="2"/>
  <c r="AU204" i="2"/>
  <c r="E205" i="2"/>
  <c r="F205" i="2"/>
  <c r="G205" i="2"/>
  <c r="Q205" i="2"/>
  <c r="AF205" i="2"/>
  <c r="E206" i="2"/>
  <c r="F206" i="2"/>
  <c r="Z206" i="2"/>
  <c r="P206" i="2"/>
  <c r="Q206" i="2"/>
  <c r="AF206" i="2"/>
  <c r="AU206" i="2"/>
  <c r="E207" i="2"/>
  <c r="F207" i="2"/>
  <c r="G207" i="2"/>
  <c r="K207" i="2"/>
  <c r="Q207" i="2"/>
  <c r="AF207" i="2"/>
  <c r="E208" i="2"/>
  <c r="F208" i="2"/>
  <c r="Q208" i="2"/>
  <c r="AF208" i="2"/>
  <c r="E209" i="2"/>
  <c r="F209" i="2"/>
  <c r="AU209" i="2"/>
  <c r="AT209" i="2"/>
  <c r="Q209" i="2"/>
  <c r="Z209" i="2"/>
  <c r="AF209" i="2"/>
  <c r="E210" i="2"/>
  <c r="F210" i="2"/>
  <c r="Q210" i="2"/>
  <c r="Z210" i="2"/>
  <c r="AF210" i="2"/>
  <c r="E211" i="2"/>
  <c r="F211" i="2"/>
  <c r="P211" i="2"/>
  <c r="G211" i="2"/>
  <c r="Q211" i="2"/>
  <c r="Z211" i="2"/>
  <c r="AF211" i="2"/>
  <c r="E212" i="2"/>
  <c r="F212" i="2"/>
  <c r="G212" i="2"/>
  <c r="P212" i="2"/>
  <c r="S212" i="2"/>
  <c r="U212" i="2"/>
  <c r="Q212" i="2"/>
  <c r="Z212" i="2"/>
  <c r="AF212" i="2"/>
  <c r="AU212" i="2"/>
  <c r="E213" i="2"/>
  <c r="F213" i="2"/>
  <c r="G213" i="2"/>
  <c r="Q213" i="2"/>
  <c r="AF213" i="2"/>
  <c r="E214" i="2"/>
  <c r="F214" i="2"/>
  <c r="Q214" i="2"/>
  <c r="AF214" i="2"/>
  <c r="E215" i="2"/>
  <c r="F215" i="2"/>
  <c r="P215" i="2"/>
  <c r="Q215" i="2"/>
  <c r="AF215" i="2"/>
  <c r="E216" i="2"/>
  <c r="F216" i="2"/>
  <c r="Q216" i="2"/>
  <c r="AF216" i="2"/>
  <c r="E217" i="2"/>
  <c r="F217" i="2"/>
  <c r="AU217" i="2"/>
  <c r="Q217" i="2"/>
  <c r="AF217" i="2"/>
  <c r="AT217" i="2"/>
  <c r="E218" i="2"/>
  <c r="F218" i="2"/>
  <c r="Q218" i="2"/>
  <c r="Z218" i="2"/>
  <c r="AF218" i="2"/>
  <c r="E219" i="2"/>
  <c r="F219" i="2"/>
  <c r="P219" i="2"/>
  <c r="G219" i="2"/>
  <c r="Q219" i="2"/>
  <c r="Z219" i="2"/>
  <c r="AF219" i="2"/>
  <c r="E220" i="2"/>
  <c r="F220" i="2"/>
  <c r="G220" i="2"/>
  <c r="P220" i="2"/>
  <c r="Q220" i="2"/>
  <c r="Z220" i="2"/>
  <c r="AF220" i="2"/>
  <c r="AU220" i="2"/>
  <c r="E221" i="2"/>
  <c r="F221" i="2"/>
  <c r="Q221" i="2"/>
  <c r="AF221" i="2"/>
  <c r="E222" i="2"/>
  <c r="F222" i="2"/>
  <c r="P222" i="2"/>
  <c r="Q222" i="2"/>
  <c r="AF222" i="2"/>
  <c r="E223" i="2"/>
  <c r="F223" i="2"/>
  <c r="Z223" i="2"/>
  <c r="P223" i="2"/>
  <c r="Q223" i="2"/>
  <c r="AF223" i="2"/>
  <c r="E224" i="2"/>
  <c r="F224" i="2"/>
  <c r="Q224" i="2"/>
  <c r="AF224" i="2"/>
  <c r="AU224" i="2"/>
  <c r="E225" i="2"/>
  <c r="F225" i="2"/>
  <c r="Q225" i="2"/>
  <c r="Z225" i="2"/>
  <c r="AF225" i="2"/>
  <c r="E226" i="2"/>
  <c r="F226" i="2"/>
  <c r="P226" i="2"/>
  <c r="G226" i="2"/>
  <c r="AC226" i="2"/>
  <c r="Q226" i="2"/>
  <c r="Z226" i="2"/>
  <c r="AF226" i="2"/>
  <c r="E227" i="2"/>
  <c r="F227" i="2"/>
  <c r="G227" i="2"/>
  <c r="Q227" i="2"/>
  <c r="Z227" i="2"/>
  <c r="AF227" i="2"/>
  <c r="AU227" i="2"/>
  <c r="E228" i="2"/>
  <c r="F228" i="2"/>
  <c r="G228" i="2"/>
  <c r="Q228" i="2"/>
  <c r="AF228" i="2"/>
  <c r="AU228" i="2"/>
  <c r="E229" i="2"/>
  <c r="F229" i="2"/>
  <c r="G229" i="2"/>
  <c r="P229" i="2"/>
  <c r="S229" i="2"/>
  <c r="U229" i="2"/>
  <c r="Q229" i="2"/>
  <c r="AF229" i="2"/>
  <c r="E230" i="2"/>
  <c r="F230" i="2"/>
  <c r="G230" i="2"/>
  <c r="P230" i="2"/>
  <c r="S230" i="2"/>
  <c r="U230" i="2"/>
  <c r="Q230" i="2"/>
  <c r="AF230" i="2"/>
  <c r="E231" i="2"/>
  <c r="F231" i="2"/>
  <c r="P231" i="2"/>
  <c r="Q231" i="2"/>
  <c r="AF231" i="2"/>
  <c r="E232" i="2"/>
  <c r="F232" i="2"/>
  <c r="Q232" i="2"/>
  <c r="AF232" i="2"/>
  <c r="AU232" i="2"/>
  <c r="E233" i="2"/>
  <c r="F233" i="2"/>
  <c r="Q233" i="2"/>
  <c r="Z233" i="2"/>
  <c r="AF233" i="2"/>
  <c r="E234" i="2"/>
  <c r="F234" i="2"/>
  <c r="P234" i="2"/>
  <c r="Q234" i="2"/>
  <c r="AF234" i="2"/>
  <c r="E235" i="2"/>
  <c r="F235" i="2"/>
  <c r="P235" i="2"/>
  <c r="Q235" i="2"/>
  <c r="AF235" i="2"/>
  <c r="AU235" i="2"/>
  <c r="E236" i="2"/>
  <c r="F236" i="2"/>
  <c r="Q236" i="2"/>
  <c r="Z236" i="2"/>
  <c r="AF236" i="2"/>
  <c r="E237" i="2"/>
  <c r="F237" i="2"/>
  <c r="Z237" i="2"/>
  <c r="G237" i="2"/>
  <c r="K237" i="2"/>
  <c r="P237" i="2"/>
  <c r="S237" i="2"/>
  <c r="U237" i="2"/>
  <c r="Q237" i="2"/>
  <c r="AF237" i="2"/>
  <c r="AU237" i="2"/>
  <c r="E238" i="2"/>
  <c r="F238" i="2"/>
  <c r="P238" i="2"/>
  <c r="G238" i="2"/>
  <c r="Q238" i="2"/>
  <c r="S238" i="2"/>
  <c r="U238" i="2"/>
  <c r="AF238" i="2"/>
  <c r="E239" i="2"/>
  <c r="F239" i="2"/>
  <c r="P239" i="2"/>
  <c r="Q239" i="2"/>
  <c r="AF239" i="2"/>
  <c r="E240" i="2"/>
  <c r="F240" i="2"/>
  <c r="P240" i="2"/>
  <c r="Q240" i="2"/>
  <c r="AF240" i="2"/>
  <c r="AU240" i="2"/>
  <c r="E241" i="2"/>
  <c r="F241" i="2"/>
  <c r="Z241" i="2"/>
  <c r="Q241" i="2"/>
  <c r="AF241" i="2"/>
  <c r="E242" i="2"/>
  <c r="F242" i="2"/>
  <c r="P242" i="2"/>
  <c r="G242" i="2"/>
  <c r="K242" i="2"/>
  <c r="Q242" i="2"/>
  <c r="AF242" i="2"/>
  <c r="AU242" i="2"/>
  <c r="E243" i="2"/>
  <c r="F243" i="2"/>
  <c r="Z243" i="2"/>
  <c r="Q243" i="2"/>
  <c r="AF243" i="2"/>
  <c r="AU243" i="2"/>
  <c r="E244" i="2"/>
  <c r="F244" i="2"/>
  <c r="P244" i="2"/>
  <c r="Q244" i="2"/>
  <c r="Z244" i="2"/>
  <c r="AF244" i="2"/>
  <c r="AU244" i="2"/>
  <c r="E245" i="2"/>
  <c r="F245" i="2"/>
  <c r="Q245" i="2"/>
  <c r="AF245" i="2"/>
  <c r="E246" i="2"/>
  <c r="F246" i="2"/>
  <c r="G246" i="2"/>
  <c r="P246" i="2"/>
  <c r="S246" i="2"/>
  <c r="U246" i="2"/>
  <c r="Q246" i="2"/>
  <c r="AF246" i="2"/>
  <c r="E247" i="2"/>
  <c r="F247" i="2"/>
  <c r="Q247" i="2"/>
  <c r="AF247" i="2"/>
  <c r="E248" i="2"/>
  <c r="F248" i="2"/>
  <c r="P248" i="2"/>
  <c r="Q248" i="2"/>
  <c r="AF248" i="2"/>
  <c r="AU248" i="2"/>
  <c r="E249" i="2"/>
  <c r="F249" i="2"/>
  <c r="Q249" i="2"/>
  <c r="AF249" i="2"/>
  <c r="E250" i="2"/>
  <c r="F250" i="2"/>
  <c r="Q250" i="2"/>
  <c r="AF250" i="2"/>
  <c r="AU250" i="2"/>
  <c r="E251" i="2"/>
  <c r="F251" i="2"/>
  <c r="G251" i="2"/>
  <c r="Q251" i="2"/>
  <c r="AF251" i="2"/>
  <c r="AU251" i="2"/>
  <c r="E252" i="2"/>
  <c r="F252" i="2"/>
  <c r="P252" i="2"/>
  <c r="S252" i="2"/>
  <c r="Q252" i="2"/>
  <c r="U252" i="2"/>
  <c r="AF252" i="2"/>
  <c r="AU252" i="2"/>
  <c r="E253" i="2"/>
  <c r="F253" i="2"/>
  <c r="Q253" i="2"/>
  <c r="AF253" i="2"/>
  <c r="E254" i="2"/>
  <c r="F254" i="2"/>
  <c r="P254" i="2"/>
  <c r="S254" i="2"/>
  <c r="U254" i="2"/>
  <c r="G254" i="2"/>
  <c r="K254" i="2"/>
  <c r="Q254" i="2"/>
  <c r="Z254" i="2"/>
  <c r="AF254" i="2"/>
  <c r="AT254" i="2"/>
  <c r="AU254" i="2"/>
  <c r="E255" i="2"/>
  <c r="F255" i="2"/>
  <c r="Z255" i="2"/>
  <c r="Q255" i="2"/>
  <c r="AF255" i="2"/>
  <c r="E256" i="2"/>
  <c r="F256" i="2"/>
  <c r="P256" i="2"/>
  <c r="G256" i="2"/>
  <c r="Q256" i="2"/>
  <c r="Z256" i="2"/>
  <c r="AF256" i="2"/>
  <c r="AU256" i="2"/>
  <c r="E257" i="2"/>
  <c r="F257" i="2"/>
  <c r="G257" i="2"/>
  <c r="P257" i="2"/>
  <c r="S257" i="2"/>
  <c r="U257" i="2"/>
  <c r="Q257" i="2"/>
  <c r="Z257" i="2"/>
  <c r="AF257" i="2"/>
  <c r="AU257" i="2"/>
  <c r="E258" i="2"/>
  <c r="F258" i="2"/>
  <c r="G258" i="2"/>
  <c r="Q258" i="2"/>
  <c r="AF258" i="2"/>
  <c r="E259" i="2"/>
  <c r="F259" i="2"/>
  <c r="AU259" i="2"/>
  <c r="G259" i="2"/>
  <c r="P259" i="2"/>
  <c r="Q259" i="2"/>
  <c r="Z259" i="2"/>
  <c r="AF259" i="2"/>
  <c r="AT259" i="2"/>
  <c r="AS259" i="2"/>
  <c r="E260" i="2"/>
  <c r="F260" i="2"/>
  <c r="Q260" i="2"/>
  <c r="AF260" i="2"/>
  <c r="E261" i="2"/>
  <c r="F261" i="2"/>
  <c r="Q261" i="2"/>
  <c r="Z261" i="2"/>
  <c r="AF261" i="2"/>
  <c r="E262" i="2"/>
  <c r="F262" i="2"/>
  <c r="Q262" i="2"/>
  <c r="AF262" i="2"/>
  <c r="E263" i="2"/>
  <c r="F263" i="2"/>
  <c r="Q263" i="2"/>
  <c r="Z263" i="2"/>
  <c r="AF263" i="2"/>
  <c r="E264" i="2"/>
  <c r="F264" i="2"/>
  <c r="Q264" i="2"/>
  <c r="AF264" i="2"/>
  <c r="E265" i="2"/>
  <c r="F265" i="2"/>
  <c r="G265" i="2"/>
  <c r="P265" i="2"/>
  <c r="Q265" i="2"/>
  <c r="Z265" i="2"/>
  <c r="AF265" i="2"/>
  <c r="AU265" i="2"/>
  <c r="E266" i="2"/>
  <c r="F266" i="2"/>
  <c r="G266" i="2"/>
  <c r="Q266" i="2"/>
  <c r="AF266" i="2"/>
  <c r="E267" i="2"/>
  <c r="F267" i="2"/>
  <c r="AU267" i="2"/>
  <c r="AT267" i="2"/>
  <c r="G267" i="2"/>
  <c r="AC267" i="2"/>
  <c r="P267" i="2"/>
  <c r="S267" i="2"/>
  <c r="U267" i="2"/>
  <c r="Q267" i="2"/>
  <c r="Z267" i="2"/>
  <c r="AF267" i="2"/>
  <c r="AS267" i="2"/>
  <c r="E268" i="2"/>
  <c r="F268" i="2"/>
  <c r="Q268" i="2"/>
  <c r="AF268" i="2"/>
  <c r="E269" i="2"/>
  <c r="F269" i="2"/>
  <c r="Q269" i="2"/>
  <c r="AF269" i="2"/>
  <c r="E270" i="2"/>
  <c r="F270" i="2"/>
  <c r="Q270" i="2"/>
  <c r="AF270" i="2"/>
  <c r="E271" i="2"/>
  <c r="F271" i="2"/>
  <c r="Q271" i="2"/>
  <c r="Z271" i="2"/>
  <c r="AF271" i="2"/>
  <c r="E272" i="2"/>
  <c r="F272" i="2"/>
  <c r="Q272" i="2"/>
  <c r="AF272" i="2"/>
  <c r="E273" i="2"/>
  <c r="F273" i="2"/>
  <c r="AU273" i="2"/>
  <c r="Q273" i="2"/>
  <c r="Z273" i="2"/>
  <c r="AF273" i="2"/>
  <c r="AB2" i="3"/>
  <c r="AD2" i="3"/>
  <c r="AB3" i="3"/>
  <c r="AY27" i="3"/>
  <c r="AB4" i="3"/>
  <c r="AB5" i="3"/>
  <c r="AB14" i="3"/>
  <c r="AB6" i="3"/>
  <c r="AB7" i="3"/>
  <c r="AB8" i="3"/>
  <c r="AF8" i="3"/>
  <c r="AY8" i="3"/>
  <c r="D9" i="3"/>
  <c r="E9" i="3"/>
  <c r="AB9" i="3"/>
  <c r="AF9" i="3"/>
  <c r="AB10" i="3"/>
  <c r="D11" i="3"/>
  <c r="D15" i="3" s="1"/>
  <c r="C19" i="3" s="1"/>
  <c r="D12" i="3"/>
  <c r="AB12" i="3"/>
  <c r="D13" i="3"/>
  <c r="D14" i="3"/>
  <c r="F16" i="3"/>
  <c r="F17" i="3" s="1"/>
  <c r="C17" i="3"/>
  <c r="AB17" i="3"/>
  <c r="E21" i="3"/>
  <c r="F21" i="3"/>
  <c r="Q21" i="3"/>
  <c r="AF21" i="3"/>
  <c r="E22" i="3"/>
  <c r="F22" i="3"/>
  <c r="Q22" i="3"/>
  <c r="AF22" i="3"/>
  <c r="E23" i="3"/>
  <c r="F23" i="3"/>
  <c r="G23" i="3"/>
  <c r="K23" i="3"/>
  <c r="P23" i="3"/>
  <c r="AC23" i="3"/>
  <c r="Q23" i="3"/>
  <c r="Z23" i="3"/>
  <c r="AF23" i="3"/>
  <c r="E24" i="3"/>
  <c r="F24" i="3"/>
  <c r="Z24" i="3"/>
  <c r="P24" i="3"/>
  <c r="Q24" i="3"/>
  <c r="AF24" i="3"/>
  <c r="E25" i="3"/>
  <c r="F25" i="3"/>
  <c r="P25" i="3"/>
  <c r="S25" i="3"/>
  <c r="G25" i="3"/>
  <c r="Q25" i="3"/>
  <c r="U25" i="3"/>
  <c r="Z25" i="3"/>
  <c r="AF25" i="3"/>
  <c r="E26" i="3"/>
  <c r="F26" i="3"/>
  <c r="P26" i="3"/>
  <c r="G26" i="3"/>
  <c r="Q26" i="3"/>
  <c r="AF26" i="3"/>
  <c r="E27" i="3"/>
  <c r="F27" i="3"/>
  <c r="Z27" i="3"/>
  <c r="G27" i="3"/>
  <c r="K27" i="3"/>
  <c r="Q27" i="3"/>
  <c r="AF27" i="3"/>
  <c r="E28" i="3"/>
  <c r="F28" i="3"/>
  <c r="G28" i="3"/>
  <c r="P28" i="3"/>
  <c r="S28" i="3"/>
  <c r="U28" i="3"/>
  <c r="Q28" i="3"/>
  <c r="Z28" i="3"/>
  <c r="AF28" i="3"/>
  <c r="E29" i="3"/>
  <c r="F29" i="3"/>
  <c r="Q29" i="3"/>
  <c r="AF29" i="3"/>
  <c r="E30" i="3"/>
  <c r="F30" i="3"/>
  <c r="Z30" i="3"/>
  <c r="P30" i="3"/>
  <c r="Q30" i="3"/>
  <c r="AF30" i="3"/>
  <c r="E31" i="3"/>
  <c r="F31" i="3"/>
  <c r="Q31" i="3"/>
  <c r="AF31" i="3"/>
  <c r="E32" i="3"/>
  <c r="F32" i="3"/>
  <c r="G32" i="3"/>
  <c r="J32" i="3"/>
  <c r="P32" i="3"/>
  <c r="S32" i="3"/>
  <c r="U32" i="3"/>
  <c r="Q32" i="3"/>
  <c r="Z32" i="3"/>
  <c r="AF32" i="3"/>
  <c r="E33" i="3"/>
  <c r="F33" i="3"/>
  <c r="Q33" i="3"/>
  <c r="Z33" i="3"/>
  <c r="AF33" i="3"/>
  <c r="E34" i="3"/>
  <c r="F34" i="3"/>
  <c r="Q34" i="3"/>
  <c r="AF34" i="3"/>
  <c r="E35" i="3"/>
  <c r="F35" i="3"/>
  <c r="Z35" i="3"/>
  <c r="G35" i="3"/>
  <c r="Q35" i="3"/>
  <c r="AF35" i="3"/>
  <c r="E36" i="3"/>
  <c r="F36" i="3"/>
  <c r="G36" i="3"/>
  <c r="Q36" i="3"/>
  <c r="AF36" i="3"/>
  <c r="E37" i="3"/>
  <c r="F37" i="3"/>
  <c r="P37" i="3"/>
  <c r="Q37" i="3"/>
  <c r="AF37" i="3"/>
  <c r="E38" i="3"/>
  <c r="F38" i="3"/>
  <c r="Z38" i="3"/>
  <c r="Q38" i="3"/>
  <c r="AF38" i="3"/>
  <c r="E39" i="3"/>
  <c r="F39" i="3"/>
  <c r="G39" i="3"/>
  <c r="K39" i="3"/>
  <c r="Q39" i="3"/>
  <c r="AF39" i="3"/>
  <c r="E40" i="3"/>
  <c r="F40" i="3"/>
  <c r="Q40" i="3"/>
  <c r="AF40" i="3"/>
  <c r="AY40" i="3"/>
  <c r="E41" i="3"/>
  <c r="F41" i="3"/>
  <c r="G41" i="3"/>
  <c r="P41" i="3"/>
  <c r="Q41" i="3"/>
  <c r="S41" i="3"/>
  <c r="U41" i="3"/>
  <c r="Z41" i="3"/>
  <c r="AF41" i="3"/>
  <c r="E42" i="3"/>
  <c r="F42" i="3"/>
  <c r="G42" i="3"/>
  <c r="K42" i="3"/>
  <c r="P42" i="3"/>
  <c r="S42" i="3"/>
  <c r="U42" i="3"/>
  <c r="Q42" i="3"/>
  <c r="Z42" i="3"/>
  <c r="AF42" i="3"/>
  <c r="E43" i="3"/>
  <c r="F43" i="3"/>
  <c r="Q43" i="3"/>
  <c r="AF43" i="3"/>
  <c r="E44" i="3"/>
  <c r="F44" i="3"/>
  <c r="Q44" i="3"/>
  <c r="AF44" i="3"/>
  <c r="E45" i="3"/>
  <c r="F45" i="3"/>
  <c r="Q45" i="3"/>
  <c r="AF45" i="3"/>
  <c r="E46" i="3"/>
  <c r="F46" i="3"/>
  <c r="P46" i="3"/>
  <c r="AC46" i="3"/>
  <c r="G46" i="3"/>
  <c r="Q46" i="3"/>
  <c r="S46" i="3"/>
  <c r="U46" i="3"/>
  <c r="Z46" i="3"/>
  <c r="AF46" i="3"/>
  <c r="E47" i="3"/>
  <c r="F47" i="3"/>
  <c r="G47" i="3"/>
  <c r="Q47" i="3"/>
  <c r="AF47" i="3"/>
  <c r="E48" i="3"/>
  <c r="F48" i="3"/>
  <c r="P48" i="3"/>
  <c r="Q48" i="3"/>
  <c r="AF48" i="3"/>
  <c r="E49" i="3"/>
  <c r="F49" i="3"/>
  <c r="Q49" i="3"/>
  <c r="Z49" i="3"/>
  <c r="AF49" i="3"/>
  <c r="E50" i="3"/>
  <c r="F50" i="3"/>
  <c r="G50" i="3"/>
  <c r="P50" i="3"/>
  <c r="Q50" i="3"/>
  <c r="S50" i="3"/>
  <c r="U50" i="3"/>
  <c r="Z50" i="3"/>
  <c r="AC50" i="3"/>
  <c r="AF50" i="3"/>
  <c r="E51" i="3"/>
  <c r="F51" i="3"/>
  <c r="G51" i="3"/>
  <c r="Q51" i="3"/>
  <c r="AF51" i="3"/>
  <c r="E52" i="3"/>
  <c r="F52" i="3"/>
  <c r="Z52" i="3"/>
  <c r="G52" i="3"/>
  <c r="Q52" i="3"/>
  <c r="AF52" i="3"/>
  <c r="E53" i="3"/>
  <c r="F53" i="3"/>
  <c r="Q53" i="3"/>
  <c r="AF53" i="3"/>
  <c r="E54" i="3"/>
  <c r="F54" i="3"/>
  <c r="Q54" i="3"/>
  <c r="AF54" i="3"/>
  <c r="E55" i="3"/>
  <c r="F55" i="3"/>
  <c r="Q55" i="3"/>
  <c r="AF55" i="3"/>
  <c r="E56" i="3"/>
  <c r="F56" i="3"/>
  <c r="Q56" i="3"/>
  <c r="Z56" i="3"/>
  <c r="AF56" i="3"/>
  <c r="E57" i="3"/>
  <c r="F57" i="3"/>
  <c r="Q57" i="3"/>
  <c r="Z57" i="3"/>
  <c r="AF57" i="3"/>
  <c r="E58" i="3"/>
  <c r="F58" i="3"/>
  <c r="G58" i="3"/>
  <c r="P58" i="3"/>
  <c r="Q58" i="3"/>
  <c r="S58" i="3"/>
  <c r="U58" i="3"/>
  <c r="Z58" i="3"/>
  <c r="AC58" i="3"/>
  <c r="AF58" i="3"/>
  <c r="E59" i="3"/>
  <c r="F59" i="3"/>
  <c r="G59" i="3"/>
  <c r="Q59" i="3"/>
  <c r="AF59" i="3"/>
  <c r="E60" i="3"/>
  <c r="F60" i="3"/>
  <c r="Z60" i="3"/>
  <c r="G60" i="3"/>
  <c r="K60" i="3"/>
  <c r="Q60" i="3"/>
  <c r="AF60" i="3"/>
  <c r="E61" i="3"/>
  <c r="F61" i="3"/>
  <c r="Q61" i="3"/>
  <c r="AF61" i="3"/>
  <c r="E62" i="3"/>
  <c r="F62" i="3"/>
  <c r="Q62" i="3"/>
  <c r="AF62" i="3"/>
  <c r="E63" i="3"/>
  <c r="F63" i="3"/>
  <c r="Q63" i="3"/>
  <c r="AF63" i="3"/>
  <c r="E64" i="3"/>
  <c r="F64" i="3"/>
  <c r="Q64" i="3"/>
  <c r="Z64" i="3"/>
  <c r="AF64" i="3"/>
  <c r="E65" i="3"/>
  <c r="F65" i="3"/>
  <c r="Z65" i="3"/>
  <c r="Q65" i="3"/>
  <c r="AF65" i="3"/>
  <c r="E66" i="3"/>
  <c r="F66" i="3"/>
  <c r="G66" i="3"/>
  <c r="P66" i="3"/>
  <c r="Q66" i="3"/>
  <c r="S66" i="3"/>
  <c r="U66" i="3"/>
  <c r="Z66" i="3"/>
  <c r="AC66" i="3"/>
  <c r="AF66" i="3"/>
  <c r="E67" i="3"/>
  <c r="F67" i="3"/>
  <c r="G67" i="3"/>
  <c r="Q67" i="3"/>
  <c r="AF67" i="3"/>
  <c r="E68" i="3"/>
  <c r="F68" i="3"/>
  <c r="G68" i="3"/>
  <c r="Q68" i="3"/>
  <c r="AF68" i="3"/>
  <c r="E69" i="3"/>
  <c r="F69" i="3"/>
  <c r="Q69" i="3"/>
  <c r="AF69" i="3"/>
  <c r="E70" i="3"/>
  <c r="F70" i="3"/>
  <c r="Q70" i="3"/>
  <c r="AF70" i="3"/>
  <c r="E71" i="3"/>
  <c r="F71" i="3"/>
  <c r="Q71" i="3"/>
  <c r="AF71" i="3"/>
  <c r="E72" i="3"/>
  <c r="F72" i="3"/>
  <c r="Q72" i="3"/>
  <c r="Z72" i="3"/>
  <c r="AF72" i="3"/>
  <c r="E73" i="3"/>
  <c r="F73" i="3"/>
  <c r="Z73" i="3"/>
  <c r="Q73" i="3"/>
  <c r="AF73" i="3"/>
  <c r="E74" i="3"/>
  <c r="F74" i="3"/>
  <c r="G74" i="3"/>
  <c r="P74" i="3"/>
  <c r="Q74" i="3"/>
  <c r="S74" i="3"/>
  <c r="U74" i="3"/>
  <c r="Z74" i="3"/>
  <c r="AC74" i="3"/>
  <c r="AF74" i="3"/>
  <c r="E75" i="3"/>
  <c r="F75" i="3"/>
  <c r="Q75" i="3"/>
  <c r="AF75" i="3"/>
  <c r="E76" i="3"/>
  <c r="F76" i="3"/>
  <c r="Z76" i="3"/>
  <c r="G76" i="3"/>
  <c r="K76" i="3"/>
  <c r="P76" i="3"/>
  <c r="S76" i="3"/>
  <c r="U76" i="3"/>
  <c r="Q76" i="3"/>
  <c r="AF76" i="3"/>
  <c r="E77" i="3"/>
  <c r="F77" i="3"/>
  <c r="Q77" i="3"/>
  <c r="AF77" i="3"/>
  <c r="E78" i="3"/>
  <c r="F78" i="3"/>
  <c r="Z78" i="3"/>
  <c r="Q78" i="3"/>
  <c r="AF78" i="3"/>
  <c r="E79" i="3"/>
  <c r="F79" i="3"/>
  <c r="Q79" i="3"/>
  <c r="AF79" i="3"/>
  <c r="E80" i="3"/>
  <c r="F80" i="3"/>
  <c r="Q80" i="3"/>
  <c r="AF80" i="3"/>
  <c r="E81" i="3"/>
  <c r="F81" i="3"/>
  <c r="Z81" i="3"/>
  <c r="G81" i="3"/>
  <c r="P81" i="3"/>
  <c r="Q81" i="3"/>
  <c r="S81" i="3"/>
  <c r="U81" i="3"/>
  <c r="AF81" i="3"/>
  <c r="E82" i="3"/>
  <c r="F82" i="3"/>
  <c r="P82" i="3"/>
  <c r="Q82" i="3"/>
  <c r="AF82" i="3"/>
  <c r="E83" i="3"/>
  <c r="F83" i="3"/>
  <c r="Q83" i="3"/>
  <c r="AF83" i="3"/>
  <c r="E84" i="3"/>
  <c r="F84" i="3"/>
  <c r="Q84" i="3"/>
  <c r="AF84" i="3"/>
  <c r="E85" i="3"/>
  <c r="F85" i="3"/>
  <c r="Q85" i="3"/>
  <c r="AF85" i="3"/>
  <c r="E86" i="3"/>
  <c r="F86" i="3"/>
  <c r="P86" i="3"/>
  <c r="G86" i="3"/>
  <c r="Q86" i="3"/>
  <c r="AF86" i="3"/>
  <c r="E87" i="3"/>
  <c r="F87" i="3"/>
  <c r="G87" i="3"/>
  <c r="P87" i="3"/>
  <c r="S87" i="3"/>
  <c r="U87" i="3"/>
  <c r="Q87" i="3"/>
  <c r="AF87" i="3"/>
  <c r="E88" i="3"/>
  <c r="F88" i="3"/>
  <c r="G88" i="3"/>
  <c r="Q88" i="3"/>
  <c r="AF88" i="3"/>
  <c r="E89" i="3"/>
  <c r="F89" i="3"/>
  <c r="Z89" i="3"/>
  <c r="G89" i="3"/>
  <c r="P89" i="3"/>
  <c r="Q89" i="3"/>
  <c r="S89" i="3"/>
  <c r="U89" i="3"/>
  <c r="AF89" i="3"/>
  <c r="E90" i="3"/>
  <c r="F90" i="3"/>
  <c r="P90" i="3"/>
  <c r="Q90" i="3"/>
  <c r="AF90" i="3"/>
  <c r="E91" i="3"/>
  <c r="F91" i="3"/>
  <c r="Q91" i="3"/>
  <c r="AF91" i="3"/>
  <c r="E92" i="3"/>
  <c r="F92" i="3"/>
  <c r="Q92" i="3"/>
  <c r="AF92" i="3"/>
  <c r="E93" i="3"/>
  <c r="F93" i="3"/>
  <c r="Q93" i="3"/>
  <c r="Z93" i="3"/>
  <c r="AF93" i="3"/>
  <c r="E94" i="3"/>
  <c r="F94" i="3"/>
  <c r="P94" i="3"/>
  <c r="S94" i="3"/>
  <c r="U94" i="3"/>
  <c r="G94" i="3"/>
  <c r="Q94" i="3"/>
  <c r="Z94" i="3"/>
  <c r="AC94" i="3"/>
  <c r="AF94" i="3"/>
  <c r="E95" i="3"/>
  <c r="F95" i="3"/>
  <c r="G95" i="3"/>
  <c r="P95" i="3"/>
  <c r="Q95" i="3"/>
  <c r="S95" i="3"/>
  <c r="U95" i="3"/>
  <c r="Z95" i="3"/>
  <c r="AC95" i="3"/>
  <c r="AF95" i="3"/>
  <c r="E96" i="3"/>
  <c r="F96" i="3"/>
  <c r="Q96" i="3"/>
  <c r="AF96" i="3"/>
  <c r="E97" i="3"/>
  <c r="F97" i="3"/>
  <c r="Q97" i="3"/>
  <c r="AF97" i="3"/>
  <c r="E98" i="3"/>
  <c r="F98" i="3"/>
  <c r="Z98" i="3"/>
  <c r="Q98" i="3"/>
  <c r="AF98" i="3"/>
  <c r="E99" i="3"/>
  <c r="F99" i="3"/>
  <c r="Q99" i="3"/>
  <c r="AF99" i="3"/>
  <c r="E100" i="3"/>
  <c r="F100" i="3"/>
  <c r="Q100" i="3"/>
  <c r="AF100" i="3"/>
  <c r="E101" i="3"/>
  <c r="F101" i="3"/>
  <c r="Q101" i="3"/>
  <c r="AF101" i="3"/>
  <c r="E102" i="3"/>
  <c r="F102" i="3"/>
  <c r="Q102" i="3"/>
  <c r="AF102" i="3"/>
  <c r="E103" i="3"/>
  <c r="F103" i="3"/>
  <c r="Z103" i="3"/>
  <c r="P103" i="3"/>
  <c r="Q103" i="3"/>
  <c r="AF103" i="3"/>
  <c r="E104" i="3"/>
  <c r="F104" i="3"/>
  <c r="Q104" i="3"/>
  <c r="AF104" i="3"/>
  <c r="E105" i="3"/>
  <c r="F105" i="3"/>
  <c r="Q105" i="3"/>
  <c r="AF105" i="3"/>
  <c r="E106" i="3"/>
  <c r="F106" i="3"/>
  <c r="Q106" i="3"/>
  <c r="AF106" i="3"/>
  <c r="E107" i="3"/>
  <c r="F107" i="3"/>
  <c r="Q107" i="3"/>
  <c r="AF107" i="3"/>
  <c r="E108" i="3"/>
  <c r="F108" i="3"/>
  <c r="G108" i="3"/>
  <c r="P108" i="3"/>
  <c r="Q108" i="3"/>
  <c r="Z108" i="3"/>
  <c r="AF108" i="3"/>
  <c r="E109" i="3"/>
  <c r="F109" i="3"/>
  <c r="Q109" i="3"/>
  <c r="AF109" i="3"/>
  <c r="E110" i="3"/>
  <c r="F110" i="3"/>
  <c r="P110" i="3"/>
  <c r="G110" i="3"/>
  <c r="Q110" i="3"/>
  <c r="Z110" i="3"/>
  <c r="AF110" i="3"/>
  <c r="E111" i="3"/>
  <c r="F111" i="3"/>
  <c r="P111" i="3"/>
  <c r="Q111" i="3"/>
  <c r="AF111" i="3"/>
  <c r="E112" i="3"/>
  <c r="F112" i="3"/>
  <c r="Q112" i="3"/>
  <c r="AF112" i="3"/>
  <c r="E113" i="3"/>
  <c r="F113" i="3"/>
  <c r="G113" i="3"/>
  <c r="Q113" i="3"/>
  <c r="AF113" i="3"/>
  <c r="E114" i="3"/>
  <c r="F114" i="3"/>
  <c r="P114" i="3"/>
  <c r="Q114" i="3"/>
  <c r="AF114" i="3"/>
  <c r="E115" i="3"/>
  <c r="F115" i="3"/>
  <c r="Z115" i="3"/>
  <c r="Q115" i="3"/>
  <c r="AF115" i="3"/>
  <c r="E116" i="3"/>
  <c r="F116" i="3"/>
  <c r="G116" i="3"/>
  <c r="K116" i="3"/>
  <c r="P116" i="3"/>
  <c r="Q116" i="3"/>
  <c r="Z116" i="3"/>
  <c r="AC116" i="3"/>
  <c r="AF116" i="3"/>
  <c r="E117" i="3"/>
  <c r="F117" i="3"/>
  <c r="Q117" i="3"/>
  <c r="AF117" i="3"/>
  <c r="E118" i="3"/>
  <c r="F118" i="3"/>
  <c r="P118" i="3"/>
  <c r="G118" i="3"/>
  <c r="Q118" i="3"/>
  <c r="AF118" i="3"/>
  <c r="E119" i="3"/>
  <c r="F119" i="3"/>
  <c r="Q119" i="3"/>
  <c r="AF119" i="3"/>
  <c r="E120" i="3"/>
  <c r="F120" i="3"/>
  <c r="Q120" i="3"/>
  <c r="AF120" i="3"/>
  <c r="E121" i="3"/>
  <c r="F121" i="3"/>
  <c r="G121" i="3"/>
  <c r="Q121" i="3"/>
  <c r="AF121" i="3"/>
  <c r="E122" i="3"/>
  <c r="F122" i="3"/>
  <c r="P122" i="3"/>
  <c r="Q122" i="3"/>
  <c r="AF122" i="3"/>
  <c r="E123" i="3"/>
  <c r="F123" i="3"/>
  <c r="Z123" i="3"/>
  <c r="Q123" i="3"/>
  <c r="AF123" i="3"/>
  <c r="E124" i="3"/>
  <c r="F124" i="3"/>
  <c r="G124" i="3"/>
  <c r="P124" i="3"/>
  <c r="Q124" i="3"/>
  <c r="Z124" i="3"/>
  <c r="AF124" i="3"/>
  <c r="E125" i="3"/>
  <c r="F125" i="3"/>
  <c r="Q125" i="3"/>
  <c r="AF125" i="3"/>
  <c r="E126" i="3"/>
  <c r="F126" i="3"/>
  <c r="P126" i="3"/>
  <c r="S126" i="3"/>
  <c r="U126" i="3"/>
  <c r="G126" i="3"/>
  <c r="Q126" i="3"/>
  <c r="Z126" i="3"/>
  <c r="AF126" i="3"/>
  <c r="E127" i="3"/>
  <c r="F127" i="3"/>
  <c r="P127" i="3"/>
  <c r="S127" i="3"/>
  <c r="U127" i="3"/>
  <c r="Q127" i="3"/>
  <c r="AF127" i="3"/>
  <c r="E128" i="3"/>
  <c r="F128" i="3"/>
  <c r="Q128" i="3"/>
  <c r="AF128" i="3"/>
  <c r="E129" i="3"/>
  <c r="F129" i="3"/>
  <c r="G129" i="3"/>
  <c r="K129" i="3"/>
  <c r="Q129" i="3"/>
  <c r="AF129" i="3"/>
  <c r="E130" i="3"/>
  <c r="F130" i="3"/>
  <c r="P130" i="3"/>
  <c r="S130" i="3"/>
  <c r="U130" i="3"/>
  <c r="Q130" i="3"/>
  <c r="AF130" i="3"/>
  <c r="E131" i="3"/>
  <c r="F131" i="3"/>
  <c r="P131" i="3"/>
  <c r="G131" i="3"/>
  <c r="K131" i="3"/>
  <c r="Q131" i="3"/>
  <c r="AF131" i="3"/>
  <c r="E132" i="3"/>
  <c r="F132" i="3"/>
  <c r="G132" i="3"/>
  <c r="P132" i="3"/>
  <c r="Q132" i="3"/>
  <c r="Z132" i="3"/>
  <c r="AF132" i="3"/>
  <c r="E133" i="3"/>
  <c r="F133" i="3"/>
  <c r="Q133" i="3"/>
  <c r="AF133" i="3"/>
  <c r="E134" i="3"/>
  <c r="F134" i="3"/>
  <c r="P134" i="3"/>
  <c r="G134" i="3"/>
  <c r="Q134" i="3"/>
  <c r="AF134" i="3"/>
  <c r="E135" i="3"/>
  <c r="F135" i="3"/>
  <c r="P135" i="3"/>
  <c r="Q135" i="3"/>
  <c r="AF135" i="3"/>
  <c r="E136" i="3"/>
  <c r="F136" i="3"/>
  <c r="Q136" i="3"/>
  <c r="AF136" i="3"/>
  <c r="E137" i="3"/>
  <c r="F137" i="3"/>
  <c r="Z137" i="3"/>
  <c r="G137" i="3"/>
  <c r="K137" i="3"/>
  <c r="P137" i="3"/>
  <c r="S137" i="3"/>
  <c r="Q137" i="3"/>
  <c r="U137" i="3"/>
  <c r="AF137" i="3"/>
  <c r="E138" i="3"/>
  <c r="F138" i="3"/>
  <c r="P138" i="3"/>
  <c r="Q138" i="3"/>
  <c r="AF138" i="3"/>
  <c r="E139" i="3"/>
  <c r="F139" i="3"/>
  <c r="Q139" i="3"/>
  <c r="AF139" i="3"/>
  <c r="E140" i="3"/>
  <c r="F140" i="3"/>
  <c r="P140" i="3"/>
  <c r="S140" i="3"/>
  <c r="U140" i="3"/>
  <c r="G140" i="3"/>
  <c r="Q140" i="3"/>
  <c r="AF140" i="3"/>
  <c r="E141" i="3"/>
  <c r="F141" i="3"/>
  <c r="G141" i="3"/>
  <c r="P141" i="3"/>
  <c r="S141" i="3"/>
  <c r="U141" i="3"/>
  <c r="Q141" i="3"/>
  <c r="AF141" i="3"/>
  <c r="E142" i="3"/>
  <c r="F142" i="3"/>
  <c r="P142" i="3"/>
  <c r="Q142" i="3"/>
  <c r="S142" i="3"/>
  <c r="U142" i="3"/>
  <c r="AF142" i="3"/>
  <c r="E143" i="3"/>
  <c r="F143" i="3"/>
  <c r="Z143" i="3"/>
  <c r="P143" i="3"/>
  <c r="S143" i="3"/>
  <c r="U143" i="3"/>
  <c r="Q143" i="3"/>
  <c r="AF143" i="3"/>
  <c r="E144" i="3"/>
  <c r="F144" i="3"/>
  <c r="Q144" i="3"/>
  <c r="Z144" i="3"/>
  <c r="AF144" i="3"/>
  <c r="E145" i="3"/>
  <c r="F145" i="3"/>
  <c r="P145" i="3"/>
  <c r="S145" i="3"/>
  <c r="U145" i="3"/>
  <c r="G145" i="3"/>
  <c r="Q145" i="3"/>
  <c r="AF145" i="3"/>
  <c r="E146" i="3"/>
  <c r="F146" i="3"/>
  <c r="Q146" i="3"/>
  <c r="Z146" i="3"/>
  <c r="AF146" i="3"/>
  <c r="E147" i="3"/>
  <c r="F147" i="3"/>
  <c r="Q147" i="3"/>
  <c r="AF147" i="3"/>
  <c r="E148" i="3"/>
  <c r="F148" i="3"/>
  <c r="P148" i="3"/>
  <c r="AC148" i="3"/>
  <c r="Q148" i="3"/>
  <c r="S148" i="3"/>
  <c r="U148" i="3"/>
  <c r="Z148" i="3"/>
  <c r="AF148" i="3"/>
  <c r="Z149" i="3"/>
  <c r="AC149" i="3"/>
  <c r="AF149" i="3"/>
  <c r="Z150" i="3"/>
  <c r="AC150" i="3"/>
  <c r="AF150" i="3"/>
  <c r="Z151" i="3"/>
  <c r="AC151" i="3"/>
  <c r="AF151" i="3"/>
  <c r="Z152" i="3"/>
  <c r="AC152" i="3"/>
  <c r="AF152" i="3"/>
  <c r="Z153" i="3"/>
  <c r="AC153" i="3"/>
  <c r="AF153" i="3"/>
  <c r="Z154" i="3"/>
  <c r="AC154" i="3"/>
  <c r="AF154" i="3"/>
  <c r="Z155" i="3"/>
  <c r="AC155" i="3"/>
  <c r="AF155" i="3"/>
  <c r="Z156" i="3"/>
  <c r="AC156" i="3"/>
  <c r="AF156" i="3"/>
  <c r="Z157" i="3"/>
  <c r="AC157" i="3"/>
  <c r="AF157" i="3"/>
  <c r="Z158" i="3"/>
  <c r="AC158" i="3"/>
  <c r="AF158" i="3"/>
  <c r="Z159" i="3"/>
  <c r="AC159" i="3"/>
  <c r="AF159" i="3"/>
  <c r="Z160" i="3"/>
  <c r="AC160" i="3"/>
  <c r="AF160" i="3"/>
  <c r="Z161" i="3"/>
  <c r="AC161" i="3"/>
  <c r="AF161" i="3"/>
  <c r="V269" i="3"/>
  <c r="D9" i="4"/>
  <c r="E9" i="4"/>
  <c r="D11" i="4"/>
  <c r="D12" i="4"/>
  <c r="D13" i="4"/>
  <c r="D14" i="4" s="1"/>
  <c r="F16" i="4"/>
  <c r="F17" i="4" s="1"/>
  <c r="C17" i="4"/>
  <c r="V18" i="4"/>
  <c r="E21" i="4"/>
  <c r="F21" i="4" s="1"/>
  <c r="Q21" i="4"/>
  <c r="E22" i="4"/>
  <c r="F22" i="4" s="1"/>
  <c r="Q22" i="4"/>
  <c r="E23" i="4"/>
  <c r="F23" i="4" s="1"/>
  <c r="G23" i="4" s="1"/>
  <c r="I23" i="4" s="1"/>
  <c r="P23" i="4"/>
  <c r="S23" i="4" s="1"/>
  <c r="U23" i="4" s="1"/>
  <c r="Q23" i="4"/>
  <c r="E24" i="4"/>
  <c r="F24" i="4" s="1"/>
  <c r="G24" i="4" s="1"/>
  <c r="I24" i="4" s="1"/>
  <c r="Q24" i="4"/>
  <c r="E25" i="4"/>
  <c r="F25" i="4" s="1"/>
  <c r="G25" i="4" s="1"/>
  <c r="I25" i="4" s="1"/>
  <c r="Q25" i="4"/>
  <c r="E26" i="4"/>
  <c r="F26" i="4" s="1"/>
  <c r="Q26" i="4"/>
  <c r="E27" i="4"/>
  <c r="F27" i="4" s="1"/>
  <c r="Q27" i="4"/>
  <c r="E28" i="4"/>
  <c r="F28" i="4" s="1"/>
  <c r="Q28" i="4"/>
  <c r="E29" i="4"/>
  <c r="F29" i="4" s="1"/>
  <c r="Q29" i="4"/>
  <c r="E30" i="4"/>
  <c r="F30" i="4" s="1"/>
  <c r="Q30" i="4"/>
  <c r="E31" i="4"/>
  <c r="F31" i="4" s="1"/>
  <c r="Q31" i="4"/>
  <c r="E32" i="4"/>
  <c r="F32" i="4" s="1"/>
  <c r="Q32" i="4"/>
  <c r="E33" i="4"/>
  <c r="F33" i="4" s="1"/>
  <c r="G33" i="4" s="1"/>
  <c r="I33" i="4"/>
  <c r="Q33" i="4"/>
  <c r="X33" i="4"/>
  <c r="E34" i="4"/>
  <c r="F34" i="4" s="1"/>
  <c r="P34" i="4" s="1"/>
  <c r="Q34" i="4"/>
  <c r="T34" i="4"/>
  <c r="X34" i="4" s="1"/>
  <c r="E35" i="4"/>
  <c r="F35" i="4"/>
  <c r="Q35" i="4"/>
  <c r="T35" i="4"/>
  <c r="X35" i="4" s="1"/>
  <c r="E36" i="4"/>
  <c r="F36" i="4" s="1"/>
  <c r="Q36" i="4"/>
  <c r="T36" i="4"/>
  <c r="X36" i="4"/>
  <c r="E37" i="4"/>
  <c r="F37" i="4" s="1"/>
  <c r="G37" i="4" s="1"/>
  <c r="I37" i="4" s="1"/>
  <c r="Q37" i="4"/>
  <c r="T37" i="4"/>
  <c r="X37" i="4"/>
  <c r="E38" i="4"/>
  <c r="F38" i="4"/>
  <c r="Q38" i="4"/>
  <c r="T38" i="4"/>
  <c r="X38" i="4"/>
  <c r="E39" i="4"/>
  <c r="F39" i="4" s="1"/>
  <c r="Q39" i="4"/>
  <c r="T39" i="4"/>
  <c r="X39" i="4" s="1"/>
  <c r="E40" i="4"/>
  <c r="F40" i="4"/>
  <c r="Q40" i="4"/>
  <c r="T40" i="4"/>
  <c r="X40" i="4" s="1"/>
  <c r="E41" i="4"/>
  <c r="F41" i="4"/>
  <c r="P41" i="4" s="1"/>
  <c r="Q41" i="4"/>
  <c r="T41" i="4"/>
  <c r="X41" i="4" s="1"/>
  <c r="E42" i="4"/>
  <c r="F42" i="4" s="1"/>
  <c r="Q42" i="4"/>
  <c r="E43" i="4"/>
  <c r="F43" i="4" s="1"/>
  <c r="Q43" i="4"/>
  <c r="E44" i="4"/>
  <c r="F44" i="4"/>
  <c r="Q44" i="4"/>
  <c r="X44" i="4"/>
  <c r="E45" i="4"/>
  <c r="F45" i="4" s="1"/>
  <c r="Q45" i="4"/>
  <c r="E46" i="4"/>
  <c r="F46" i="4" s="1"/>
  <c r="Q46" i="4"/>
  <c r="E47" i="4"/>
  <c r="F47" i="4"/>
  <c r="Q47" i="4"/>
  <c r="T47" i="4"/>
  <c r="X47" i="4"/>
  <c r="E48" i="4"/>
  <c r="F48" i="4" s="1"/>
  <c r="Q48" i="4"/>
  <c r="E49" i="4"/>
  <c r="F49" i="4" s="1"/>
  <c r="Q49" i="4"/>
  <c r="X49" i="4"/>
  <c r="E50" i="4"/>
  <c r="F50" i="4" s="1"/>
  <c r="Q50" i="4"/>
  <c r="T50" i="4"/>
  <c r="E51" i="4"/>
  <c r="F51" i="4"/>
  <c r="G51" i="4" s="1"/>
  <c r="I51" i="4" s="1"/>
  <c r="Q51" i="4"/>
  <c r="T51" i="4"/>
  <c r="X51" i="4"/>
  <c r="E52" i="4"/>
  <c r="F52" i="4"/>
  <c r="Q52" i="4"/>
  <c r="X52" i="4"/>
  <c r="E53" i="4"/>
  <c r="F53" i="4"/>
  <c r="G53" i="4" s="1"/>
  <c r="J53" i="4" s="1"/>
  <c r="Q53" i="4"/>
  <c r="X53" i="4"/>
  <c r="E54" i="4"/>
  <c r="F54" i="4" s="1"/>
  <c r="Q54" i="4"/>
  <c r="T54" i="4"/>
  <c r="X54" i="4"/>
  <c r="E55" i="4"/>
  <c r="F55" i="4"/>
  <c r="Q55" i="4"/>
  <c r="T55" i="4"/>
  <c r="X55" i="4"/>
  <c r="E56" i="4"/>
  <c r="F56" i="4"/>
  <c r="P56" i="4" s="1"/>
  <c r="G56" i="4"/>
  <c r="I56" i="4" s="1"/>
  <c r="Q56" i="4"/>
  <c r="T56" i="4"/>
  <c r="X56" i="4" s="1"/>
  <c r="E57" i="4"/>
  <c r="F57" i="4"/>
  <c r="Q57" i="4"/>
  <c r="X57" i="4"/>
  <c r="E58" i="4"/>
  <c r="F58" i="4" s="1"/>
  <c r="P58" i="4" s="1"/>
  <c r="G58" i="4"/>
  <c r="I58" i="4" s="1"/>
  <c r="Q58" i="4"/>
  <c r="X58" i="4"/>
  <c r="E59" i="4"/>
  <c r="F59" i="4"/>
  <c r="P59" i="4" s="1"/>
  <c r="G59" i="4"/>
  <c r="I59" i="4" s="1"/>
  <c r="Q59" i="4"/>
  <c r="X59" i="4"/>
  <c r="E60" i="4"/>
  <c r="F60" i="4"/>
  <c r="P60" i="4" s="1"/>
  <c r="S60" i="4" s="1"/>
  <c r="U60" i="4"/>
  <c r="G60" i="4"/>
  <c r="I60" i="4" s="1"/>
  <c r="Q60" i="4"/>
  <c r="X60" i="4"/>
  <c r="E61" i="4"/>
  <c r="F61" i="4" s="1"/>
  <c r="Q61" i="4"/>
  <c r="X61" i="4"/>
  <c r="E62" i="4"/>
  <c r="F62" i="4" s="1"/>
  <c r="Q62" i="4"/>
  <c r="T62" i="4"/>
  <c r="X62" i="4"/>
  <c r="E63" i="4"/>
  <c r="F63" i="4" s="1"/>
  <c r="G63" i="4" s="1"/>
  <c r="I63" i="4" s="1"/>
  <c r="Q63" i="4"/>
  <c r="T63" i="4"/>
  <c r="X63" i="4" s="1"/>
  <c r="E64" i="4"/>
  <c r="F64" i="4" s="1"/>
  <c r="G64" i="4" s="1"/>
  <c r="I64" i="4"/>
  <c r="Q64" i="4"/>
  <c r="X64" i="4"/>
  <c r="E65" i="4"/>
  <c r="F65" i="4" s="1"/>
  <c r="G65" i="4" s="1"/>
  <c r="I65" i="4" s="1"/>
  <c r="Q65" i="4"/>
  <c r="X65" i="4"/>
  <c r="E66" i="4"/>
  <c r="F66" i="4"/>
  <c r="G66" i="4" s="1"/>
  <c r="I66" i="4" s="1"/>
  <c r="Q66" i="4"/>
  <c r="X66" i="4"/>
  <c r="E67" i="4"/>
  <c r="F67" i="4" s="1"/>
  <c r="Q67" i="4"/>
  <c r="X67" i="4"/>
  <c r="E68" i="4"/>
  <c r="F68" i="4"/>
  <c r="Q68" i="4"/>
  <c r="T68" i="4"/>
  <c r="X68" i="4" s="1"/>
  <c r="E69" i="4"/>
  <c r="F69" i="4" s="1"/>
  <c r="G69" i="4" s="1"/>
  <c r="I69" i="4" s="1"/>
  <c r="Q69" i="4"/>
  <c r="X69" i="4"/>
  <c r="E70" i="4"/>
  <c r="F70" i="4"/>
  <c r="Q70" i="4"/>
  <c r="X70" i="4"/>
  <c r="E71" i="4"/>
  <c r="F71" i="4"/>
  <c r="P71" i="4" s="1"/>
  <c r="Q71" i="4"/>
  <c r="X71" i="4"/>
  <c r="E72" i="4"/>
  <c r="F72" i="4"/>
  <c r="Q72" i="4"/>
  <c r="X72" i="4"/>
  <c r="E73" i="4"/>
  <c r="F73" i="4" s="1"/>
  <c r="Q73" i="4"/>
  <c r="X73" i="4"/>
  <c r="E74" i="4"/>
  <c r="F74" i="4" s="1"/>
  <c r="Q74" i="4"/>
  <c r="X74" i="4"/>
  <c r="E75" i="4"/>
  <c r="F75" i="4" s="1"/>
  <c r="Q75" i="4"/>
  <c r="X75" i="4"/>
  <c r="E76" i="4"/>
  <c r="F76" i="4" s="1"/>
  <c r="G76" i="4" s="1"/>
  <c r="I76" i="4" s="1"/>
  <c r="Q76" i="4"/>
  <c r="X76" i="4"/>
  <c r="E77" i="4"/>
  <c r="F77" i="4" s="1"/>
  <c r="Q77" i="4"/>
  <c r="X77" i="4"/>
  <c r="E78" i="4"/>
  <c r="F78" i="4" s="1"/>
  <c r="Q78" i="4"/>
  <c r="X78" i="4"/>
  <c r="E79" i="4"/>
  <c r="F79" i="4" s="1"/>
  <c r="Q79" i="4"/>
  <c r="X79" i="4"/>
  <c r="E80" i="4"/>
  <c r="F80" i="4" s="1"/>
  <c r="G80" i="4" s="1"/>
  <c r="P80" i="4"/>
  <c r="Q80" i="4"/>
  <c r="X80" i="4"/>
  <c r="E81" i="4"/>
  <c r="F81" i="4" s="1"/>
  <c r="Q81" i="4"/>
  <c r="T81" i="4"/>
  <c r="X81" i="4"/>
  <c r="E82" i="4"/>
  <c r="F82" i="4"/>
  <c r="Q82" i="4"/>
  <c r="X82" i="4"/>
  <c r="E83" i="4"/>
  <c r="F83" i="4"/>
  <c r="G83" i="4" s="1"/>
  <c r="I83" i="4" s="1"/>
  <c r="Q83" i="4"/>
  <c r="X83" i="4"/>
  <c r="E84" i="4"/>
  <c r="F84" i="4" s="1"/>
  <c r="G84" i="4" s="1"/>
  <c r="I84" i="4" s="1"/>
  <c r="Q84" i="4"/>
  <c r="X84" i="4"/>
  <c r="E85" i="4"/>
  <c r="F85" i="4" s="1"/>
  <c r="Q85" i="4"/>
  <c r="X85" i="4"/>
  <c r="E86" i="4"/>
  <c r="F86" i="4" s="1"/>
  <c r="Q86" i="4"/>
  <c r="T86" i="4"/>
  <c r="X86" i="4"/>
  <c r="E87" i="4"/>
  <c r="F87" i="4"/>
  <c r="P87" i="4" s="1"/>
  <c r="Q87" i="4"/>
  <c r="T87" i="4"/>
  <c r="X87" i="4"/>
  <c r="E88" i="4"/>
  <c r="F88" i="4" s="1"/>
  <c r="G88" i="4" s="1"/>
  <c r="I88" i="4" s="1"/>
  <c r="Q88" i="4"/>
  <c r="T88" i="4"/>
  <c r="X88" i="4"/>
  <c r="E89" i="4"/>
  <c r="F89" i="4" s="1"/>
  <c r="G89" i="4" s="1"/>
  <c r="I89" i="4" s="1"/>
  <c r="Q89" i="4"/>
  <c r="T89" i="4"/>
  <c r="X89" i="4"/>
  <c r="E90" i="4"/>
  <c r="F90" i="4"/>
  <c r="Q90" i="4"/>
  <c r="T90" i="4"/>
  <c r="X90" i="4" s="1"/>
  <c r="E91" i="4"/>
  <c r="F91" i="4"/>
  <c r="G91" i="4" s="1"/>
  <c r="P91" i="4"/>
  <c r="Q91" i="4"/>
  <c r="T91" i="4"/>
  <c r="X91" i="4"/>
  <c r="E92" i="4"/>
  <c r="F92" i="4" s="1"/>
  <c r="Q92" i="4"/>
  <c r="T92" i="4"/>
  <c r="X92" i="4" s="1"/>
  <c r="E93" i="4"/>
  <c r="F93" i="4" s="1"/>
  <c r="Q93" i="4"/>
  <c r="T93" i="4"/>
  <c r="X93" i="4"/>
  <c r="E94" i="4"/>
  <c r="F94" i="4" s="1"/>
  <c r="P94" i="4" s="1"/>
  <c r="Q94" i="4"/>
  <c r="X94" i="4"/>
  <c r="E95" i="4"/>
  <c r="F95" i="4" s="1"/>
  <c r="Q95" i="4"/>
  <c r="X95" i="4"/>
  <c r="E96" i="4"/>
  <c r="F96" i="4" s="1"/>
  <c r="Q96" i="4"/>
  <c r="X96" i="4"/>
  <c r="E97" i="4"/>
  <c r="F97" i="4" s="1"/>
  <c r="Q97" i="4"/>
  <c r="X97" i="4"/>
  <c r="E98" i="4"/>
  <c r="F98" i="4" s="1"/>
  <c r="Q98" i="4"/>
  <c r="X98" i="4"/>
  <c r="E99" i="4"/>
  <c r="F99" i="4" s="1"/>
  <c r="Q99" i="4"/>
  <c r="X99" i="4"/>
  <c r="E100" i="4"/>
  <c r="F100" i="4"/>
  <c r="G100" i="4"/>
  <c r="I100" i="4" s="1"/>
  <c r="Q100" i="4"/>
  <c r="X100" i="4"/>
  <c r="E101" i="4"/>
  <c r="F101" i="4" s="1"/>
  <c r="P101" i="4" s="1"/>
  <c r="Q101" i="4"/>
  <c r="T101" i="4"/>
  <c r="X101" i="4"/>
  <c r="E102" i="4"/>
  <c r="F102" i="4" s="1"/>
  <c r="Q102" i="4"/>
  <c r="X102" i="4"/>
  <c r="E103" i="4"/>
  <c r="F103" i="4" s="1"/>
  <c r="G103" i="4" s="1"/>
  <c r="I103" i="4" s="1"/>
  <c r="Q103" i="4"/>
  <c r="X103" i="4"/>
  <c r="E104" i="4"/>
  <c r="F104" i="4"/>
  <c r="Q104" i="4"/>
  <c r="X104" i="4"/>
  <c r="E105" i="4"/>
  <c r="F105" i="4" s="1"/>
  <c r="Q105" i="4"/>
  <c r="X105" i="4"/>
  <c r="E106" i="4"/>
  <c r="F106" i="4"/>
  <c r="Q106" i="4"/>
  <c r="X106" i="4"/>
  <c r="E107" i="4"/>
  <c r="F107" i="4" s="1"/>
  <c r="G107" i="4" s="1"/>
  <c r="I107" i="4" s="1"/>
  <c r="Q107" i="4"/>
  <c r="X107" i="4"/>
  <c r="E108" i="4"/>
  <c r="F108" i="4" s="1"/>
  <c r="Q108" i="4"/>
  <c r="X108" i="4"/>
  <c r="E109" i="4"/>
  <c r="F109" i="4" s="1"/>
  <c r="Q109" i="4"/>
  <c r="X109" i="4"/>
  <c r="E110" i="4"/>
  <c r="F110" i="4" s="1"/>
  <c r="Q110" i="4"/>
  <c r="X110" i="4"/>
  <c r="E111" i="4"/>
  <c r="F111" i="4"/>
  <c r="P111" i="4" s="1"/>
  <c r="Q111" i="4"/>
  <c r="X111" i="4"/>
  <c r="E112" i="4"/>
  <c r="F112" i="4"/>
  <c r="Q112" i="4"/>
  <c r="X112" i="4"/>
  <c r="E113" i="4"/>
  <c r="F113" i="4"/>
  <c r="G113" i="4" s="1"/>
  <c r="I113" i="4" s="1"/>
  <c r="Q113" i="4"/>
  <c r="X113" i="4"/>
  <c r="E114" i="4"/>
  <c r="F114" i="4"/>
  <c r="P114" i="4"/>
  <c r="G114" i="4"/>
  <c r="I114" i="4" s="1"/>
  <c r="Q114" i="4"/>
  <c r="X114" i="4"/>
  <c r="E115" i="4"/>
  <c r="F115" i="4"/>
  <c r="G115" i="4" s="1"/>
  <c r="J115" i="4" s="1"/>
  <c r="Q115" i="4"/>
  <c r="X115" i="4"/>
  <c r="E116" i="4"/>
  <c r="F116" i="4"/>
  <c r="Q116" i="4"/>
  <c r="X116" i="4"/>
  <c r="E117" i="4"/>
  <c r="F117" i="4" s="1"/>
  <c r="P117" i="4" s="1"/>
  <c r="G117" i="4"/>
  <c r="J117" i="4" s="1"/>
  <c r="Q117" i="4"/>
  <c r="X117" i="4"/>
  <c r="E118" i="4"/>
  <c r="F118" i="4"/>
  <c r="G118" i="4" s="1"/>
  <c r="J118" i="4"/>
  <c r="Q118" i="4"/>
  <c r="X118" i="4"/>
  <c r="E119" i="4"/>
  <c r="F119" i="4"/>
  <c r="Q119" i="4"/>
  <c r="T119" i="4"/>
  <c r="X119" i="4" s="1"/>
  <c r="E120" i="4"/>
  <c r="F120" i="4" s="1"/>
  <c r="Q120" i="4"/>
  <c r="X120" i="4"/>
  <c r="E121" i="4"/>
  <c r="F121" i="4"/>
  <c r="P121" i="4" s="1"/>
  <c r="G121" i="4"/>
  <c r="I121" i="4" s="1"/>
  <c r="Q121" i="4"/>
  <c r="X121" i="4"/>
  <c r="E122" i="4"/>
  <c r="F122" i="4" s="1"/>
  <c r="G122" i="4" s="1"/>
  <c r="I122" i="4"/>
  <c r="Q122" i="4"/>
  <c r="X122" i="4"/>
  <c r="E123" i="4"/>
  <c r="F123" i="4"/>
  <c r="Q123" i="4"/>
  <c r="X123" i="4"/>
  <c r="E124" i="4"/>
  <c r="F124" i="4"/>
  <c r="P124" i="4" s="1"/>
  <c r="Q124" i="4"/>
  <c r="X124" i="4"/>
  <c r="E125" i="4"/>
  <c r="F125" i="4" s="1"/>
  <c r="Q125" i="4"/>
  <c r="X125" i="4"/>
  <c r="E126" i="4"/>
  <c r="F126" i="4" s="1"/>
  <c r="P126" i="4" s="1"/>
  <c r="Q126" i="4"/>
  <c r="X126" i="4"/>
  <c r="E127" i="4"/>
  <c r="F127" i="4" s="1"/>
  <c r="Q127" i="4"/>
  <c r="X127" i="4"/>
  <c r="E128" i="4"/>
  <c r="F128" i="4" s="1"/>
  <c r="G128" i="4" s="1"/>
  <c r="I128" i="4" s="1"/>
  <c r="Q128" i="4"/>
  <c r="X128" i="4"/>
  <c r="E129" i="4"/>
  <c r="F129" i="4" s="1"/>
  <c r="G129" i="4" s="1"/>
  <c r="I129" i="4" s="1"/>
  <c r="Q129" i="4"/>
  <c r="X129" i="4"/>
  <c r="E130" i="4"/>
  <c r="F130" i="4"/>
  <c r="Q130" i="4"/>
  <c r="X130" i="4"/>
  <c r="E131" i="4"/>
  <c r="F131" i="4" s="1"/>
  <c r="G131" i="4" s="1"/>
  <c r="I131" i="4" s="1"/>
  <c r="Q131" i="4"/>
  <c r="X131" i="4"/>
  <c r="E132" i="4"/>
  <c r="F132" i="4"/>
  <c r="Q132" i="4"/>
  <c r="X132" i="4"/>
  <c r="E133" i="4"/>
  <c r="F133" i="4"/>
  <c r="Q133" i="4"/>
  <c r="X133" i="4"/>
  <c r="E134" i="4"/>
  <c r="F134" i="4" s="1"/>
  <c r="Q134" i="4"/>
  <c r="T134" i="4"/>
  <c r="X134" i="4"/>
  <c r="E135" i="4"/>
  <c r="F135" i="4" s="1"/>
  <c r="G135" i="4" s="1"/>
  <c r="I135" i="4" s="1"/>
  <c r="Q135" i="4"/>
  <c r="T135" i="4"/>
  <c r="X135" i="4"/>
  <c r="E136" i="4"/>
  <c r="F136" i="4" s="1"/>
  <c r="G136" i="4" s="1"/>
  <c r="K136" i="4" s="1"/>
  <c r="Q136" i="4"/>
  <c r="X136" i="4"/>
  <c r="E137" i="4"/>
  <c r="F137" i="4" s="1"/>
  <c r="P137" i="4" s="1"/>
  <c r="Q137" i="4"/>
  <c r="X137" i="4"/>
  <c r="E138" i="4"/>
  <c r="F138" i="4" s="1"/>
  <c r="Q138" i="4"/>
  <c r="X138" i="4"/>
  <c r="E139" i="4"/>
  <c r="F139" i="4" s="1"/>
  <c r="Q139" i="4"/>
  <c r="X139" i="4"/>
  <c r="E140" i="4"/>
  <c r="F140" i="4"/>
  <c r="Q140" i="4"/>
  <c r="X140" i="4"/>
  <c r="E141" i="4"/>
  <c r="F141" i="4" s="1"/>
  <c r="Q141" i="4"/>
  <c r="T141" i="4"/>
  <c r="X141" i="4" s="1"/>
  <c r="E142" i="4"/>
  <c r="F142" i="4" s="1"/>
  <c r="Q142" i="4"/>
  <c r="T142" i="4"/>
  <c r="X142" i="4"/>
  <c r="E143" i="4"/>
  <c r="F143" i="4"/>
  <c r="Q143" i="4"/>
  <c r="T143" i="4"/>
  <c r="X143" i="4" s="1"/>
  <c r="E144" i="4"/>
  <c r="F144" i="4" s="1"/>
  <c r="P144" i="4" s="1"/>
  <c r="S144" i="4" s="1"/>
  <c r="U144" i="4" s="1"/>
  <c r="Q144" i="4"/>
  <c r="E145" i="4"/>
  <c r="F145" i="4"/>
  <c r="P145" i="4" s="1"/>
  <c r="S145" i="4" s="1"/>
  <c r="U145" i="4" s="1"/>
  <c r="Q145" i="4"/>
  <c r="E146" i="4"/>
  <c r="F146" i="4" s="1"/>
  <c r="Q146" i="4"/>
  <c r="T146" i="4"/>
  <c r="X146" i="4"/>
  <c r="E147" i="4"/>
  <c r="F147" i="4" s="1"/>
  <c r="P147" i="4" s="1"/>
  <c r="S147" i="4" s="1"/>
  <c r="U147" i="4"/>
  <c r="Q147" i="4"/>
  <c r="E148" i="4"/>
  <c r="F148" i="4" s="1"/>
  <c r="Q148" i="4"/>
  <c r="X148" i="4"/>
  <c r="E149" i="4"/>
  <c r="F149" i="4"/>
  <c r="Q149" i="4"/>
  <c r="X149" i="4"/>
  <c r="E150" i="4"/>
  <c r="F150" i="4"/>
  <c r="Q150" i="4"/>
  <c r="X150" i="4"/>
  <c r="E151" i="4"/>
  <c r="F151" i="4"/>
  <c r="Q151" i="4"/>
  <c r="X151" i="4"/>
  <c r="E152" i="4"/>
  <c r="F152" i="4" s="1"/>
  <c r="Q152" i="4"/>
  <c r="X152" i="4"/>
  <c r="E153" i="4"/>
  <c r="F153" i="4" s="1"/>
  <c r="P153" i="4" s="1"/>
  <c r="G153" i="4"/>
  <c r="I153" i="4" s="1"/>
  <c r="Q153" i="4"/>
  <c r="E154" i="4"/>
  <c r="F154" i="4"/>
  <c r="P154" i="4" s="1"/>
  <c r="S154" i="4" s="1"/>
  <c r="U154" i="4" s="1"/>
  <c r="G154" i="4"/>
  <c r="I154" i="4" s="1"/>
  <c r="Q154" i="4"/>
  <c r="E155" i="4"/>
  <c r="F155" i="4"/>
  <c r="Q155" i="4"/>
  <c r="E156" i="4"/>
  <c r="F156" i="4" s="1"/>
  <c r="G156" i="4" s="1"/>
  <c r="I156" i="4" s="1"/>
  <c r="Q156" i="4"/>
  <c r="E157" i="4"/>
  <c r="F157" i="4" s="1"/>
  <c r="P157" i="4" s="1"/>
  <c r="G157" i="4"/>
  <c r="I157" i="4" s="1"/>
  <c r="Q157" i="4"/>
  <c r="E158" i="4"/>
  <c r="F158" i="4"/>
  <c r="Q158" i="4"/>
  <c r="X158" i="4"/>
  <c r="E159" i="4"/>
  <c r="F159" i="4"/>
  <c r="P159" i="4" s="1"/>
  <c r="Q159" i="4"/>
  <c r="E160" i="4"/>
  <c r="F160" i="4"/>
  <c r="P160" i="4" s="1"/>
  <c r="Q160" i="4"/>
  <c r="X160" i="4"/>
  <c r="E161" i="4"/>
  <c r="F161" i="4" s="1"/>
  <c r="P161" i="4" s="1"/>
  <c r="Q161" i="4"/>
  <c r="E162" i="4"/>
  <c r="F162" i="4" s="1"/>
  <c r="Q162" i="4"/>
  <c r="E163" i="4"/>
  <c r="F163" i="4" s="1"/>
  <c r="Q163" i="4"/>
  <c r="E164" i="4"/>
  <c r="F164" i="4" s="1"/>
  <c r="Q164" i="4"/>
  <c r="E165" i="4"/>
  <c r="F165" i="4" s="1"/>
  <c r="P165" i="4" s="1"/>
  <c r="Q165" i="4"/>
  <c r="E166" i="4"/>
  <c r="F166" i="4" s="1"/>
  <c r="Q166" i="4"/>
  <c r="E167" i="4"/>
  <c r="F167" i="4" s="1"/>
  <c r="P167" i="4" s="1"/>
  <c r="Q167" i="4"/>
  <c r="E168" i="4"/>
  <c r="F168" i="4"/>
  <c r="Q168" i="4"/>
  <c r="E169" i="4"/>
  <c r="F169" i="4" s="1"/>
  <c r="Q169" i="4"/>
  <c r="E170" i="4"/>
  <c r="F170" i="4"/>
  <c r="Q170" i="4"/>
  <c r="E171" i="4"/>
  <c r="F171" i="4" s="1"/>
  <c r="G171" i="4" s="1"/>
  <c r="K171" i="4" s="1"/>
  <c r="Q171" i="4"/>
  <c r="E172" i="4"/>
  <c r="F172" i="4" s="1"/>
  <c r="P172" i="4" s="1"/>
  <c r="Q172" i="4"/>
  <c r="E173" i="4"/>
  <c r="F173" i="4"/>
  <c r="P173" i="4" s="1"/>
  <c r="S173" i="4" s="1"/>
  <c r="U173" i="4" s="1"/>
  <c r="Q173" i="4"/>
  <c r="E174" i="4"/>
  <c r="F174" i="4" s="1"/>
  <c r="Q174" i="4"/>
  <c r="E175" i="4"/>
  <c r="F175" i="4" s="1"/>
  <c r="Q175" i="4"/>
  <c r="E176" i="4"/>
  <c r="F176" i="4" s="1"/>
  <c r="Q176" i="4"/>
  <c r="X176" i="4"/>
  <c r="E177" i="4"/>
  <c r="F177" i="4" s="1"/>
  <c r="Q177" i="4"/>
  <c r="E178" i="4"/>
  <c r="F178" i="4"/>
  <c r="G178" i="4" s="1"/>
  <c r="K178" i="4" s="1"/>
  <c r="P178" i="4"/>
  <c r="S178" i="4" s="1"/>
  <c r="U178" i="4" s="1"/>
  <c r="Q178" i="4"/>
  <c r="E179" i="4"/>
  <c r="F179" i="4"/>
  <c r="Q179" i="4"/>
  <c r="E180" i="4"/>
  <c r="F180" i="4"/>
  <c r="P180" i="4"/>
  <c r="Q180" i="4"/>
  <c r="E181" i="4"/>
  <c r="F181" i="4" s="1"/>
  <c r="Q181" i="4"/>
  <c r="X181" i="4"/>
  <c r="E182" i="4"/>
  <c r="F182" i="4"/>
  <c r="P182" i="4" s="1"/>
  <c r="S182" i="4" s="1"/>
  <c r="U182" i="4" s="1"/>
  <c r="G182" i="4"/>
  <c r="K182" i="4"/>
  <c r="Q182" i="4"/>
  <c r="E183" i="4"/>
  <c r="F183" i="4"/>
  <c r="G183" i="4" s="1"/>
  <c r="K183" i="4" s="1"/>
  <c r="Q183" i="4"/>
  <c r="E184" i="4"/>
  <c r="F184" i="4"/>
  <c r="Q184" i="4"/>
  <c r="E185" i="4"/>
  <c r="F185" i="4"/>
  <c r="G185" i="4" s="1"/>
  <c r="P185" i="4"/>
  <c r="S185" i="4" s="1"/>
  <c r="U185" i="4" s="1"/>
  <c r="I185" i="4"/>
  <c r="Q185" i="4"/>
  <c r="E186" i="4"/>
  <c r="F186" i="4" s="1"/>
  <c r="Q186" i="4"/>
  <c r="E187" i="4"/>
  <c r="F187" i="4"/>
  <c r="Q187" i="4"/>
  <c r="E188" i="4"/>
  <c r="F188" i="4" s="1"/>
  <c r="Q188" i="4"/>
  <c r="E189" i="4"/>
  <c r="F189" i="4" s="1"/>
  <c r="Q189" i="4"/>
  <c r="E190" i="4"/>
  <c r="F190" i="4" s="1"/>
  <c r="Q190" i="4"/>
  <c r="E191" i="4"/>
  <c r="F191" i="4" s="1"/>
  <c r="P191" i="4" s="1"/>
  <c r="G191" i="4"/>
  <c r="I191" i="4" s="1"/>
  <c r="Q191" i="4"/>
  <c r="E192" i="4"/>
  <c r="F192" i="4" s="1"/>
  <c r="Q192" i="4"/>
  <c r="E193" i="4"/>
  <c r="F193" i="4"/>
  <c r="G193" i="4" s="1"/>
  <c r="K193" i="4" s="1"/>
  <c r="Q193" i="4"/>
  <c r="E194" i="4"/>
  <c r="F194" i="4"/>
  <c r="Q194" i="4"/>
  <c r="E195" i="4"/>
  <c r="F195" i="4" s="1"/>
  <c r="P195" i="4" s="1"/>
  <c r="Q195" i="4"/>
  <c r="E196" i="4"/>
  <c r="F196" i="4" s="1"/>
  <c r="Q196" i="4"/>
  <c r="E197" i="4"/>
  <c r="F197" i="4" s="1"/>
  <c r="Q197" i="4"/>
  <c r="E198" i="4"/>
  <c r="F198" i="4"/>
  <c r="P198" i="4" s="1"/>
  <c r="Q198" i="4"/>
  <c r="E199" i="4"/>
  <c r="F199" i="4" s="1"/>
  <c r="Q199" i="4"/>
  <c r="E200" i="4"/>
  <c r="F200" i="4"/>
  <c r="G200" i="4" s="1"/>
  <c r="L200" i="4" s="1"/>
  <c r="Q200" i="4"/>
  <c r="E201" i="4"/>
  <c r="F201" i="4"/>
  <c r="G201" i="4" s="1"/>
  <c r="K201" i="4" s="1"/>
  <c r="Q201" i="4"/>
  <c r="E202" i="4"/>
  <c r="F202" i="4" s="1"/>
  <c r="Q202" i="4"/>
  <c r="E203" i="4"/>
  <c r="F203" i="4" s="1"/>
  <c r="P203" i="4" s="1"/>
  <c r="Q203" i="4"/>
  <c r="E204" i="4"/>
  <c r="F204" i="4" s="1"/>
  <c r="Q204" i="4"/>
  <c r="E205" i="4"/>
  <c r="F205" i="4" s="1"/>
  <c r="Q205" i="4"/>
  <c r="E206" i="4"/>
  <c r="F206" i="4"/>
  <c r="P206" i="4" s="1"/>
  <c r="Q206" i="4"/>
  <c r="E207" i="4"/>
  <c r="F207" i="4" s="1"/>
  <c r="Q207" i="4"/>
  <c r="E208" i="4"/>
  <c r="F208" i="4" s="1"/>
  <c r="G208" i="4" s="1"/>
  <c r="L208" i="4" s="1"/>
  <c r="Q208" i="4"/>
  <c r="E209" i="4"/>
  <c r="F209" i="4" s="1"/>
  <c r="P209" i="4" s="1"/>
  <c r="S209" i="4" s="1"/>
  <c r="U209" i="4" s="1"/>
  <c r="G209" i="4"/>
  <c r="L209" i="4" s="1"/>
  <c r="Q209" i="4"/>
  <c r="E210" i="4"/>
  <c r="F210" i="4" s="1"/>
  <c r="G210" i="4" s="1"/>
  <c r="L210" i="4" s="1"/>
  <c r="Q210" i="4"/>
  <c r="E211" i="4"/>
  <c r="F211" i="4"/>
  <c r="Q211" i="4"/>
  <c r="E212" i="4"/>
  <c r="F212" i="4" s="1"/>
  <c r="Q212" i="4"/>
  <c r="E213" i="4"/>
  <c r="F213" i="4" s="1"/>
  <c r="P213" i="4" s="1"/>
  <c r="Q213" i="4"/>
  <c r="E214" i="4"/>
  <c r="F214" i="4" s="1"/>
  <c r="Q214" i="4"/>
  <c r="E215" i="4"/>
  <c r="F215" i="4"/>
  <c r="G215" i="4" s="1"/>
  <c r="K215" i="4" s="1"/>
  <c r="Q215" i="4"/>
  <c r="E216" i="4"/>
  <c r="F216" i="4" s="1"/>
  <c r="Q216" i="4"/>
  <c r="E217" i="4"/>
  <c r="F217" i="4"/>
  <c r="G217" i="4" s="1"/>
  <c r="K217" i="4" s="1"/>
  <c r="Q217" i="4"/>
  <c r="E218" i="4"/>
  <c r="F218" i="4" s="1"/>
  <c r="Q218" i="4"/>
  <c r="E219" i="4"/>
  <c r="F219" i="4" s="1"/>
  <c r="Q219" i="4"/>
  <c r="E220" i="4"/>
  <c r="F220" i="4" s="1"/>
  <c r="Q220" i="4"/>
  <c r="E221" i="4"/>
  <c r="F221" i="4"/>
  <c r="Q221" i="4"/>
  <c r="E222" i="4"/>
  <c r="F222" i="4" s="1"/>
  <c r="Q222" i="4"/>
  <c r="E223" i="4"/>
  <c r="F223" i="4" s="1"/>
  <c r="G223" i="4" s="1"/>
  <c r="K223" i="4" s="1"/>
  <c r="Q223" i="4"/>
  <c r="E224" i="4"/>
  <c r="F224" i="4" s="1"/>
  <c r="G224" i="4" s="1"/>
  <c r="K224" i="4" s="1"/>
  <c r="Q224" i="4"/>
  <c r="E225" i="4"/>
  <c r="F225" i="4" s="1"/>
  <c r="Q225" i="4"/>
  <c r="E226" i="4"/>
  <c r="F226" i="4" s="1"/>
  <c r="Q226" i="4"/>
  <c r="E227" i="4"/>
  <c r="F227" i="4" s="1"/>
  <c r="G227" i="4" s="1"/>
  <c r="K227" i="4" s="1"/>
  <c r="Q227" i="4"/>
  <c r="E228" i="4"/>
  <c r="F228" i="4"/>
  <c r="G228" i="4" s="1"/>
  <c r="K228" i="4" s="1"/>
  <c r="Q228" i="4"/>
  <c r="E229" i="4"/>
  <c r="F229" i="4" s="1"/>
  <c r="Q229" i="4"/>
  <c r="E230" i="4"/>
  <c r="F230" i="4" s="1"/>
  <c r="Q230" i="4"/>
  <c r="E231" i="4"/>
  <c r="F231" i="4" s="1"/>
  <c r="Q231" i="4"/>
  <c r="E232" i="4"/>
  <c r="F232" i="4" s="1"/>
  <c r="Q232" i="4"/>
  <c r="E233" i="4"/>
  <c r="F233" i="4"/>
  <c r="Q233" i="4"/>
  <c r="E234" i="4"/>
  <c r="F234" i="4" s="1"/>
  <c r="Q234" i="4"/>
  <c r="E235" i="4"/>
  <c r="F235" i="4" s="1"/>
  <c r="Q235" i="4"/>
  <c r="E236" i="4"/>
  <c r="F236" i="4"/>
  <c r="Q236" i="4"/>
  <c r="E237" i="4"/>
  <c r="F237" i="4" s="1"/>
  <c r="Q237" i="4"/>
  <c r="E238" i="4"/>
  <c r="F238" i="4"/>
  <c r="P238" i="4" s="1"/>
  <c r="Q238" i="4"/>
  <c r="E239" i="4"/>
  <c r="F239" i="4" s="1"/>
  <c r="G239" i="4"/>
  <c r="L239" i="4" s="1"/>
  <c r="Q239" i="4"/>
  <c r="E240" i="4"/>
  <c r="F240" i="4" s="1"/>
  <c r="Q240" i="4"/>
  <c r="E241" i="4"/>
  <c r="F241" i="4" s="1"/>
  <c r="Q241" i="4"/>
  <c r="E242" i="4"/>
  <c r="F242" i="4" s="1"/>
  <c r="Q242" i="4"/>
  <c r="E243" i="4"/>
  <c r="F243" i="4" s="1"/>
  <c r="Q243" i="4"/>
  <c r="E244" i="4"/>
  <c r="F244" i="4" s="1"/>
  <c r="Q244" i="4"/>
  <c r="E245" i="4"/>
  <c r="F245" i="4" s="1"/>
  <c r="Q245" i="4"/>
  <c r="E246" i="4"/>
  <c r="F246" i="4" s="1"/>
  <c r="Q246" i="4"/>
  <c r="E247" i="4"/>
  <c r="F247" i="4"/>
  <c r="Q247" i="4"/>
  <c r="E248" i="4"/>
  <c r="F248" i="4" s="1"/>
  <c r="Q248" i="4"/>
  <c r="E249" i="4"/>
  <c r="F249" i="4"/>
  <c r="P249" i="4" s="1"/>
  <c r="S249" i="4" s="1"/>
  <c r="U249" i="4" s="1"/>
  <c r="G249" i="4"/>
  <c r="K249" i="4" s="1"/>
  <c r="Q249" i="4"/>
  <c r="E250" i="4"/>
  <c r="F250" i="4" s="1"/>
  <c r="Q250" i="4"/>
  <c r="E251" i="4"/>
  <c r="F251" i="4" s="1"/>
  <c r="Q251" i="4"/>
  <c r="E252" i="4"/>
  <c r="F252" i="4" s="1"/>
  <c r="Q252" i="4"/>
  <c r="E253" i="4"/>
  <c r="F253" i="4" s="1"/>
  <c r="Q253" i="4"/>
  <c r="E254" i="4"/>
  <c r="F254" i="4" s="1"/>
  <c r="G254" i="4" s="1"/>
  <c r="K254" i="4" s="1"/>
  <c r="Q254" i="4"/>
  <c r="E255" i="4"/>
  <c r="F255" i="4" s="1"/>
  <c r="G255" i="4" s="1"/>
  <c r="K255" i="4" s="1"/>
  <c r="Q255" i="4"/>
  <c r="E256" i="4"/>
  <c r="F256" i="4" s="1"/>
  <c r="Q256" i="4"/>
  <c r="E257" i="4"/>
  <c r="F257" i="4" s="1"/>
  <c r="P257" i="4" s="1"/>
  <c r="Q257" i="4"/>
  <c r="E258" i="4"/>
  <c r="F258" i="4" s="1"/>
  <c r="P258" i="4" s="1"/>
  <c r="Q258" i="4"/>
  <c r="E259" i="4"/>
  <c r="F259" i="4" s="1"/>
  <c r="Q259" i="4"/>
  <c r="E260" i="4"/>
  <c r="F260" i="4"/>
  <c r="G260" i="4" s="1"/>
  <c r="Q260" i="4"/>
  <c r="E261" i="4"/>
  <c r="F261" i="4" s="1"/>
  <c r="G261" i="4" s="1"/>
  <c r="K261" i="4" s="1"/>
  <c r="Q261" i="4"/>
  <c r="E262" i="4"/>
  <c r="F262" i="4"/>
  <c r="Q262" i="4"/>
  <c r="E263" i="4"/>
  <c r="F263" i="4" s="1"/>
  <c r="Q263" i="4"/>
  <c r="E264" i="4"/>
  <c r="F264" i="4"/>
  <c r="P264" i="4" s="1"/>
  <c r="Q264" i="4"/>
  <c r="E265" i="4"/>
  <c r="F265" i="4" s="1"/>
  <c r="Q265" i="4"/>
  <c r="E266" i="4"/>
  <c r="F266" i="4" s="1"/>
  <c r="Q266" i="4"/>
  <c r="E267" i="4"/>
  <c r="F267" i="4" s="1"/>
  <c r="G267" i="4" s="1"/>
  <c r="L267" i="4" s="1"/>
  <c r="Q267" i="4"/>
  <c r="E268" i="4"/>
  <c r="F268" i="4" s="1"/>
  <c r="G268" i="4" s="1"/>
  <c r="L268" i="4" s="1"/>
  <c r="Q268" i="4"/>
  <c r="E269" i="4"/>
  <c r="F269" i="4" s="1"/>
  <c r="Q269" i="4"/>
  <c r="E270" i="4"/>
  <c r="F270" i="4"/>
  <c r="Q270" i="4"/>
  <c r="E271" i="4"/>
  <c r="F271" i="4" s="1"/>
  <c r="Q271" i="4"/>
  <c r="E272" i="4"/>
  <c r="F272" i="4"/>
  <c r="P272" i="4" s="1"/>
  <c r="Q272" i="4"/>
  <c r="E273" i="4"/>
  <c r="F273" i="4" s="1"/>
  <c r="Q273" i="4"/>
  <c r="E274" i="4"/>
  <c r="F274" i="4" s="1"/>
  <c r="G274" i="4" s="1"/>
  <c r="L274" i="4" s="1"/>
  <c r="Q274" i="4"/>
  <c r="E275" i="4"/>
  <c r="F275" i="4"/>
  <c r="G275" i="4" s="1"/>
  <c r="L275" i="4" s="1"/>
  <c r="Q275" i="4"/>
  <c r="E276" i="4"/>
  <c r="F276" i="4" s="1"/>
  <c r="P276" i="4" s="1"/>
  <c r="Q276" i="4"/>
  <c r="E277" i="4"/>
  <c r="F277" i="4" s="1"/>
  <c r="G277" i="4" s="1"/>
  <c r="K277" i="4" s="1"/>
  <c r="Q277" i="4"/>
  <c r="E278" i="4"/>
  <c r="F278" i="4" s="1"/>
  <c r="G278" i="4"/>
  <c r="K278" i="4" s="1"/>
  <c r="Q278" i="4"/>
  <c r="E279" i="4"/>
  <c r="F279" i="4" s="1"/>
  <c r="Q279" i="4"/>
  <c r="E280" i="4"/>
  <c r="F280" i="4" s="1"/>
  <c r="P280" i="4" s="1"/>
  <c r="Q280" i="4"/>
  <c r="E281" i="4"/>
  <c r="F281" i="4" s="1"/>
  <c r="Q281" i="4"/>
  <c r="E282" i="4"/>
  <c r="F282" i="4" s="1"/>
  <c r="Q282" i="4"/>
  <c r="E283" i="4"/>
  <c r="F283" i="4" s="1"/>
  <c r="Q283" i="4"/>
  <c r="E284" i="4"/>
  <c r="F284" i="4" s="1"/>
  <c r="Q284" i="4"/>
  <c r="E285" i="4"/>
  <c r="F285" i="4" s="1"/>
  <c r="G285" i="4" s="1"/>
  <c r="K285" i="4" s="1"/>
  <c r="Q285" i="4"/>
  <c r="E286" i="4"/>
  <c r="F286" i="4" s="1"/>
  <c r="Q286" i="4"/>
  <c r="E287" i="4"/>
  <c r="F287" i="4" s="1"/>
  <c r="G287" i="4" s="1"/>
  <c r="K287" i="4" s="1"/>
  <c r="Q287" i="4"/>
  <c r="E288" i="4"/>
  <c r="F288" i="4" s="1"/>
  <c r="P288" i="4" s="1"/>
  <c r="S288" i="4" s="1"/>
  <c r="U288" i="4" s="1"/>
  <c r="Q288" i="4"/>
  <c r="E289" i="4"/>
  <c r="F289" i="4"/>
  <c r="Q289" i="4"/>
  <c r="E290" i="4"/>
  <c r="F290" i="4" s="1"/>
  <c r="Q290" i="4"/>
  <c r="E291" i="4"/>
  <c r="F291" i="4"/>
  <c r="Q291" i="4"/>
  <c r="E292" i="4"/>
  <c r="F292" i="4"/>
  <c r="G292" i="4" s="1"/>
  <c r="K292" i="4" s="1"/>
  <c r="Q292" i="4"/>
  <c r="E293" i="4"/>
  <c r="F293" i="4"/>
  <c r="Q293" i="4"/>
  <c r="E294" i="4"/>
  <c r="F294" i="4"/>
  <c r="G294" i="4" s="1"/>
  <c r="K294" i="4" s="1"/>
  <c r="Q294" i="4"/>
  <c r="E295" i="4"/>
  <c r="F295" i="4"/>
  <c r="Q295" i="4"/>
  <c r="E296" i="4"/>
  <c r="F296" i="4"/>
  <c r="P296" i="4" s="1"/>
  <c r="Q296" i="4"/>
  <c r="E297" i="4"/>
  <c r="F297" i="4" s="1"/>
  <c r="Q297" i="4"/>
  <c r="E298" i="4"/>
  <c r="F298" i="4" s="1"/>
  <c r="Q298" i="4"/>
  <c r="E299" i="4"/>
  <c r="F299" i="4" s="1"/>
  <c r="Q299" i="4"/>
  <c r="E300" i="4"/>
  <c r="F300" i="4" s="1"/>
  <c r="Q300" i="4"/>
  <c r="E301" i="4"/>
  <c r="F301" i="4"/>
  <c r="P301" i="4" s="1"/>
  <c r="Q301" i="4"/>
  <c r="E302" i="4"/>
  <c r="F302" i="4" s="1"/>
  <c r="Q302" i="4"/>
  <c r="E303" i="4"/>
  <c r="F303" i="4" s="1"/>
  <c r="Q303" i="4"/>
  <c r="E304" i="4"/>
  <c r="F304" i="4" s="1"/>
  <c r="Q304" i="4"/>
  <c r="E305" i="4"/>
  <c r="F305" i="4"/>
  <c r="Q305" i="4"/>
  <c r="E306" i="4"/>
  <c r="F306" i="4" s="1"/>
  <c r="Q306" i="4"/>
  <c r="E307" i="4"/>
  <c r="F307" i="4"/>
  <c r="Q307" i="4"/>
  <c r="E308" i="4"/>
  <c r="F308" i="4" s="1"/>
  <c r="Q308" i="4"/>
  <c r="E309" i="4"/>
  <c r="F309" i="4" s="1"/>
  <c r="Q309" i="4"/>
  <c r="AB2" i="5"/>
  <c r="AD2" i="5"/>
  <c r="AB3" i="5"/>
  <c r="AY42" i="5" s="1"/>
  <c r="AB4" i="5"/>
  <c r="AB5" i="5"/>
  <c r="AB14" i="5"/>
  <c r="AB6" i="5"/>
  <c r="AB13" i="5" s="1"/>
  <c r="AB7" i="5"/>
  <c r="AB8" i="5"/>
  <c r="AB16" i="5" s="1"/>
  <c r="AF8" i="5"/>
  <c r="D9" i="5"/>
  <c r="E9" i="5"/>
  <c r="AB9" i="5"/>
  <c r="AF9" i="5"/>
  <c r="AB10" i="5"/>
  <c r="AB15" i="5" s="1"/>
  <c r="D11" i="5"/>
  <c r="D12" i="5"/>
  <c r="D16" i="5" s="1"/>
  <c r="D19" i="5" s="1"/>
  <c r="AY12" i="5"/>
  <c r="D13" i="5"/>
  <c r="D14" i="5" s="1"/>
  <c r="F16" i="5"/>
  <c r="F17" i="5" s="1"/>
  <c r="C17" i="5"/>
  <c r="V18" i="5"/>
  <c r="E21" i="5"/>
  <c r="F21" i="5" s="1"/>
  <c r="Q21" i="5"/>
  <c r="S21" i="5"/>
  <c r="AF21" i="5"/>
  <c r="AY21" i="5"/>
  <c r="E22" i="5"/>
  <c r="F22" i="5" s="1"/>
  <c r="Q22" i="5"/>
  <c r="S22" i="5"/>
  <c r="AF22" i="5"/>
  <c r="E23" i="5"/>
  <c r="F23" i="5" s="1"/>
  <c r="Q23" i="5"/>
  <c r="S23" i="5"/>
  <c r="AF23" i="5"/>
  <c r="E24" i="5"/>
  <c r="F24" i="5" s="1"/>
  <c r="Q24" i="5"/>
  <c r="S24" i="5"/>
  <c r="AF24" i="5"/>
  <c r="E25" i="5"/>
  <c r="F25" i="5" s="1"/>
  <c r="G25" i="5" s="1"/>
  <c r="Q25" i="5"/>
  <c r="S25" i="5"/>
  <c r="AF25" i="5"/>
  <c r="E26" i="5"/>
  <c r="F26" i="5"/>
  <c r="G26" i="5" s="1"/>
  <c r="Q26" i="5"/>
  <c r="S26" i="5"/>
  <c r="AF26" i="5"/>
  <c r="AY26" i="5"/>
  <c r="E27" i="5"/>
  <c r="F27" i="5" s="1"/>
  <c r="Q27" i="5"/>
  <c r="S27" i="5"/>
  <c r="AF27" i="5"/>
  <c r="E28" i="5"/>
  <c r="F28" i="5" s="1"/>
  <c r="Q28" i="5"/>
  <c r="S28" i="5"/>
  <c r="AF28" i="5"/>
  <c r="E29" i="5"/>
  <c r="F29" i="5" s="1"/>
  <c r="Q29" i="5"/>
  <c r="S29" i="5"/>
  <c r="AF29" i="5"/>
  <c r="E30" i="5"/>
  <c r="F30" i="5" s="1"/>
  <c r="Q30" i="5"/>
  <c r="S30" i="5"/>
  <c r="AF30" i="5"/>
  <c r="E31" i="5"/>
  <c r="F31" i="5"/>
  <c r="P31" i="5"/>
  <c r="R31" i="5" s="1"/>
  <c r="Q31" i="5"/>
  <c r="S31" i="5"/>
  <c r="AF31" i="5"/>
  <c r="E32" i="5"/>
  <c r="F32" i="5"/>
  <c r="Q32" i="5"/>
  <c r="S32" i="5"/>
  <c r="AF32" i="5"/>
  <c r="E33" i="5"/>
  <c r="F33" i="5"/>
  <c r="P33" i="5"/>
  <c r="Q33" i="5"/>
  <c r="S33" i="5"/>
  <c r="X33" i="5"/>
  <c r="AF33" i="5"/>
  <c r="E34" i="5"/>
  <c r="F34" i="5" s="1"/>
  <c r="P34" i="5" s="1"/>
  <c r="Q34" i="5"/>
  <c r="S34" i="5"/>
  <c r="X34" i="5"/>
  <c r="AF34" i="5"/>
  <c r="E35" i="5"/>
  <c r="F35" i="5" s="1"/>
  <c r="G35" i="5" s="1"/>
  <c r="Q35" i="5"/>
  <c r="S35" i="5"/>
  <c r="X35" i="5"/>
  <c r="AF35" i="5"/>
  <c r="E36" i="5"/>
  <c r="F36" i="5"/>
  <c r="Q36" i="5"/>
  <c r="S36" i="5"/>
  <c r="X36" i="5" s="1"/>
  <c r="AF36" i="5"/>
  <c r="E37" i="5"/>
  <c r="F37" i="5" s="1"/>
  <c r="Q37" i="5"/>
  <c r="S37" i="5"/>
  <c r="X37" i="5"/>
  <c r="AF37" i="5"/>
  <c r="AY37" i="5"/>
  <c r="E38" i="5"/>
  <c r="F38" i="5" s="1"/>
  <c r="Q38" i="5"/>
  <c r="S38" i="5"/>
  <c r="X38" i="5"/>
  <c r="AF38" i="5"/>
  <c r="E39" i="5"/>
  <c r="F39" i="5" s="1"/>
  <c r="Q39" i="5"/>
  <c r="S39" i="5"/>
  <c r="X39" i="5"/>
  <c r="AF39" i="5"/>
  <c r="E40" i="5"/>
  <c r="F40" i="5" s="1"/>
  <c r="Q40" i="5"/>
  <c r="S40" i="5"/>
  <c r="X40" i="5" s="1"/>
  <c r="AF40" i="5"/>
  <c r="E41" i="5"/>
  <c r="F41" i="5" s="1"/>
  <c r="P41" i="5" s="1"/>
  <c r="Q41" i="5"/>
  <c r="S41" i="5"/>
  <c r="X41" i="5"/>
  <c r="AF41" i="5"/>
  <c r="E42" i="5"/>
  <c r="F42" i="5" s="1"/>
  <c r="Q42" i="5"/>
  <c r="S42" i="5"/>
  <c r="AF42" i="5"/>
  <c r="E43" i="5"/>
  <c r="F43" i="5" s="1"/>
  <c r="P43" i="5" s="1"/>
  <c r="Q43" i="5"/>
  <c r="S43" i="5"/>
  <c r="AF43" i="5"/>
  <c r="AY43" i="5"/>
  <c r="E44" i="5"/>
  <c r="F44" i="5" s="1"/>
  <c r="Q44" i="5"/>
  <c r="S44" i="5"/>
  <c r="X44" i="5" s="1"/>
  <c r="AF44" i="5"/>
  <c r="E45" i="5"/>
  <c r="F45" i="5" s="1"/>
  <c r="Q45" i="5"/>
  <c r="S45" i="5"/>
  <c r="AF45" i="5"/>
  <c r="E46" i="5"/>
  <c r="F46" i="5" s="1"/>
  <c r="P46" i="5"/>
  <c r="Q46" i="5"/>
  <c r="S46" i="5"/>
  <c r="AF46" i="5"/>
  <c r="E47" i="5"/>
  <c r="F47" i="5" s="1"/>
  <c r="P47" i="5" s="1"/>
  <c r="Q47" i="5"/>
  <c r="S47" i="5"/>
  <c r="X47" i="5"/>
  <c r="AF47" i="5"/>
  <c r="E48" i="5"/>
  <c r="F48" i="5" s="1"/>
  <c r="P48" i="5" s="1"/>
  <c r="Q48" i="5"/>
  <c r="S48" i="5"/>
  <c r="AF48" i="5"/>
  <c r="E49" i="5"/>
  <c r="F49" i="5" s="1"/>
  <c r="Q49" i="5"/>
  <c r="S49" i="5"/>
  <c r="X49" i="5"/>
  <c r="AF49" i="5"/>
  <c r="E50" i="5"/>
  <c r="F50" i="5" s="1"/>
  <c r="P50" i="5" s="1"/>
  <c r="Q50" i="5"/>
  <c r="S50" i="5"/>
  <c r="X50" i="5"/>
  <c r="AF50" i="5"/>
  <c r="E51" i="5"/>
  <c r="F51" i="5" s="1"/>
  <c r="Q51" i="5"/>
  <c r="S51" i="5"/>
  <c r="X51" i="5" s="1"/>
  <c r="AF51" i="5"/>
  <c r="E52" i="5"/>
  <c r="F52" i="5" s="1"/>
  <c r="Q52" i="5"/>
  <c r="S52" i="5"/>
  <c r="X52" i="5"/>
  <c r="AF52" i="5"/>
  <c r="E53" i="5"/>
  <c r="F53" i="5" s="1"/>
  <c r="Q53" i="5"/>
  <c r="S53" i="5"/>
  <c r="X53" i="5"/>
  <c r="AF53" i="5"/>
  <c r="E54" i="5"/>
  <c r="F54" i="5" s="1"/>
  <c r="Q54" i="5"/>
  <c r="S54" i="5"/>
  <c r="X54" i="5" s="1"/>
  <c r="AF54" i="5"/>
  <c r="E55" i="5"/>
  <c r="F55" i="5"/>
  <c r="G55" i="5"/>
  <c r="I55" i="5" s="1"/>
  <c r="Q55" i="5"/>
  <c r="S55" i="5"/>
  <c r="X55" i="5"/>
  <c r="AF55" i="5"/>
  <c r="E56" i="5"/>
  <c r="F56" i="5" s="1"/>
  <c r="Q56" i="5"/>
  <c r="S56" i="5"/>
  <c r="X56" i="5"/>
  <c r="AF56" i="5"/>
  <c r="E57" i="5"/>
  <c r="F57" i="5" s="1"/>
  <c r="Q57" i="5"/>
  <c r="S57" i="5"/>
  <c r="X57" i="5"/>
  <c r="AF57" i="5"/>
  <c r="E58" i="5"/>
  <c r="F58" i="5" s="1"/>
  <c r="P58" i="5" s="1"/>
  <c r="Q58" i="5"/>
  <c r="S58" i="5"/>
  <c r="X58" i="5"/>
  <c r="AF58" i="5"/>
  <c r="E59" i="5"/>
  <c r="F59" i="5" s="1"/>
  <c r="Q59" i="5"/>
  <c r="S59" i="5"/>
  <c r="X59" i="5" s="1"/>
  <c r="AF59" i="5"/>
  <c r="E60" i="5"/>
  <c r="F60" i="5" s="1"/>
  <c r="Q60" i="5"/>
  <c r="S60" i="5"/>
  <c r="X60" i="5"/>
  <c r="AF60" i="5"/>
  <c r="E61" i="5"/>
  <c r="F61" i="5" s="1"/>
  <c r="P61" i="5" s="1"/>
  <c r="Q61" i="5"/>
  <c r="S61" i="5"/>
  <c r="X61" i="5" s="1"/>
  <c r="AF61" i="5"/>
  <c r="E62" i="5"/>
  <c r="F62" i="5" s="1"/>
  <c r="Q62" i="5"/>
  <c r="S62" i="5"/>
  <c r="X62" i="5" s="1"/>
  <c r="AF62" i="5"/>
  <c r="E63" i="5"/>
  <c r="F63" i="5" s="1"/>
  <c r="Q63" i="5"/>
  <c r="S63" i="5"/>
  <c r="X63" i="5"/>
  <c r="AF63" i="5"/>
  <c r="E64" i="5"/>
  <c r="F64" i="5"/>
  <c r="Q64" i="5"/>
  <c r="S64" i="5"/>
  <c r="X64" i="5"/>
  <c r="AF64" i="5"/>
  <c r="E65" i="5"/>
  <c r="F65" i="5" s="1"/>
  <c r="Q65" i="5"/>
  <c r="S65" i="5"/>
  <c r="X65" i="5"/>
  <c r="AF65" i="5"/>
  <c r="E66" i="5"/>
  <c r="F66" i="5" s="1"/>
  <c r="Q66" i="5"/>
  <c r="S66" i="5"/>
  <c r="X66" i="5"/>
  <c r="AF66" i="5"/>
  <c r="E67" i="5"/>
  <c r="F67" i="5"/>
  <c r="Z67" i="5"/>
  <c r="Q67" i="5"/>
  <c r="S67" i="5"/>
  <c r="X67" i="5"/>
  <c r="AF67" i="5"/>
  <c r="E68" i="5"/>
  <c r="F68" i="5" s="1"/>
  <c r="Z68" i="5" s="1"/>
  <c r="Q68" i="5"/>
  <c r="S68" i="5"/>
  <c r="X68" i="5"/>
  <c r="AF68" i="5"/>
  <c r="E69" i="5"/>
  <c r="F69" i="5" s="1"/>
  <c r="P69" i="5" s="1"/>
  <c r="Q69" i="5"/>
  <c r="S69" i="5"/>
  <c r="X69" i="5"/>
  <c r="AF69" i="5"/>
  <c r="E70" i="5"/>
  <c r="F70" i="5" s="1"/>
  <c r="Q70" i="5"/>
  <c r="S70" i="5"/>
  <c r="X70" i="5"/>
  <c r="AF70" i="5"/>
  <c r="E71" i="5"/>
  <c r="F71" i="5"/>
  <c r="Q71" i="5"/>
  <c r="S71" i="5"/>
  <c r="X71" i="5"/>
  <c r="AF71" i="5"/>
  <c r="E72" i="5"/>
  <c r="F72" i="5" s="1"/>
  <c r="Q72" i="5"/>
  <c r="S72" i="5"/>
  <c r="X72" i="5"/>
  <c r="AF72" i="5"/>
  <c r="E73" i="5"/>
  <c r="F73" i="5" s="1"/>
  <c r="Q73" i="5"/>
  <c r="S73" i="5"/>
  <c r="X73" i="5" s="1"/>
  <c r="AF73" i="5"/>
  <c r="E74" i="5"/>
  <c r="F74" i="5" s="1"/>
  <c r="P74" i="5"/>
  <c r="Q74" i="5"/>
  <c r="S74" i="5"/>
  <c r="X74" i="5"/>
  <c r="AF74" i="5"/>
  <c r="E75" i="5"/>
  <c r="F75" i="5" s="1"/>
  <c r="Q75" i="5"/>
  <c r="S75" i="5"/>
  <c r="X75" i="5"/>
  <c r="AF75" i="5"/>
  <c r="E76" i="5"/>
  <c r="F76" i="5" s="1"/>
  <c r="Z76" i="5" s="1"/>
  <c r="Q76" i="5"/>
  <c r="S76" i="5"/>
  <c r="X76" i="5"/>
  <c r="AF76" i="5"/>
  <c r="E77" i="5"/>
  <c r="F77" i="5" s="1"/>
  <c r="Q77" i="5"/>
  <c r="S77" i="5"/>
  <c r="X77" i="5"/>
  <c r="AF77" i="5"/>
  <c r="E78" i="5"/>
  <c r="F78" i="5" s="1"/>
  <c r="Q78" i="5"/>
  <c r="S78" i="5"/>
  <c r="X78" i="5"/>
  <c r="AF78" i="5"/>
  <c r="E79" i="5"/>
  <c r="F79" i="5"/>
  <c r="Q79" i="5"/>
  <c r="S79" i="5"/>
  <c r="X79" i="5"/>
  <c r="AF79" i="5"/>
  <c r="E80" i="5"/>
  <c r="F80" i="5" s="1"/>
  <c r="G80" i="5"/>
  <c r="I80" i="5" s="1"/>
  <c r="Q80" i="5"/>
  <c r="S80" i="5"/>
  <c r="X80" i="5"/>
  <c r="AF80" i="5"/>
  <c r="E81" i="5"/>
  <c r="F81" i="5" s="1"/>
  <c r="Q81" i="5"/>
  <c r="S81" i="5"/>
  <c r="X81" i="5" s="1"/>
  <c r="AF81" i="5"/>
  <c r="E82" i="5"/>
  <c r="F82" i="5" s="1"/>
  <c r="Q82" i="5"/>
  <c r="S82" i="5"/>
  <c r="X82" i="5"/>
  <c r="AF82" i="5"/>
  <c r="E83" i="5"/>
  <c r="F83" i="5" s="1"/>
  <c r="Q83" i="5"/>
  <c r="S83" i="5"/>
  <c r="X83" i="5"/>
  <c r="AF83" i="5"/>
  <c r="E84" i="5"/>
  <c r="F84" i="5"/>
  <c r="Q84" i="5"/>
  <c r="S84" i="5"/>
  <c r="X84" i="5" s="1"/>
  <c r="AF84" i="5"/>
  <c r="E85" i="5"/>
  <c r="F85" i="5" s="1"/>
  <c r="Q85" i="5"/>
  <c r="S85" i="5"/>
  <c r="X85" i="5" s="1"/>
  <c r="AF85" i="5"/>
  <c r="E86" i="5"/>
  <c r="F86" i="5" s="1"/>
  <c r="Q86" i="5"/>
  <c r="S86" i="5"/>
  <c r="X86" i="5"/>
  <c r="AF86" i="5"/>
  <c r="E87" i="5"/>
  <c r="F87" i="5" s="1"/>
  <c r="P87" i="5" s="1"/>
  <c r="Q87" i="5"/>
  <c r="S87" i="5"/>
  <c r="X87" i="5"/>
  <c r="AF87" i="5"/>
  <c r="E88" i="5"/>
  <c r="F88" i="5" s="1"/>
  <c r="Q88" i="5"/>
  <c r="S88" i="5"/>
  <c r="X88" i="5"/>
  <c r="AF88" i="5"/>
  <c r="E89" i="5"/>
  <c r="F89" i="5" s="1"/>
  <c r="P89" i="5" s="1"/>
  <c r="Q89" i="5"/>
  <c r="S89" i="5"/>
  <c r="X89" i="5"/>
  <c r="AF89" i="5"/>
  <c r="E90" i="5"/>
  <c r="F90" i="5" s="1"/>
  <c r="Q90" i="5"/>
  <c r="S90" i="5"/>
  <c r="X90" i="5" s="1"/>
  <c r="AF90" i="5"/>
  <c r="E91" i="5"/>
  <c r="F91" i="5" s="1"/>
  <c r="Q91" i="5"/>
  <c r="S91" i="5"/>
  <c r="X91" i="5" s="1"/>
  <c r="AF91" i="5"/>
  <c r="E92" i="5"/>
  <c r="F92" i="5"/>
  <c r="Z92" i="5" s="1"/>
  <c r="Q92" i="5"/>
  <c r="S92" i="5"/>
  <c r="X92" i="5" s="1"/>
  <c r="AF92" i="5"/>
  <c r="E93" i="5"/>
  <c r="F93" i="5" s="1"/>
  <c r="Q93" i="5"/>
  <c r="S93" i="5"/>
  <c r="X93" i="5"/>
  <c r="AF93" i="5"/>
  <c r="E94" i="5"/>
  <c r="F94" i="5" s="1"/>
  <c r="Q94" i="5"/>
  <c r="S94" i="5"/>
  <c r="X94" i="5" s="1"/>
  <c r="AF94" i="5"/>
  <c r="E95" i="5"/>
  <c r="F95" i="5" s="1"/>
  <c r="P95" i="5" s="1"/>
  <c r="Q95" i="5"/>
  <c r="S95" i="5"/>
  <c r="X95" i="5" s="1"/>
  <c r="AF95" i="5"/>
  <c r="E96" i="5"/>
  <c r="F96" i="5" s="1"/>
  <c r="Q96" i="5"/>
  <c r="S96" i="5"/>
  <c r="X96" i="5"/>
  <c r="AF96" i="5"/>
  <c r="E97" i="5"/>
  <c r="F97" i="5" s="1"/>
  <c r="P97" i="5" s="1"/>
  <c r="Q97" i="5"/>
  <c r="S97" i="5"/>
  <c r="X97" i="5"/>
  <c r="AF97" i="5"/>
  <c r="E98" i="5"/>
  <c r="F98" i="5"/>
  <c r="Q98" i="5"/>
  <c r="S98" i="5"/>
  <c r="X98" i="5"/>
  <c r="AF98" i="5"/>
  <c r="E99" i="5"/>
  <c r="F99" i="5" s="1"/>
  <c r="P99" i="5" s="1"/>
  <c r="Q99" i="5"/>
  <c r="S99" i="5"/>
  <c r="X99" i="5"/>
  <c r="AF99" i="5"/>
  <c r="E100" i="5"/>
  <c r="F100" i="5" s="1"/>
  <c r="G100" i="5" s="1"/>
  <c r="Q100" i="5"/>
  <c r="S100" i="5"/>
  <c r="X100" i="5" s="1"/>
  <c r="AF100" i="5"/>
  <c r="E101" i="5"/>
  <c r="F101" i="5" s="1"/>
  <c r="P101" i="5" s="1"/>
  <c r="Q101" i="5"/>
  <c r="S101" i="5"/>
  <c r="X101" i="5"/>
  <c r="AF101" i="5"/>
  <c r="E102" i="5"/>
  <c r="F102" i="5" s="1"/>
  <c r="Z102" i="5" s="1"/>
  <c r="Q102" i="5"/>
  <c r="S102" i="5"/>
  <c r="X102" i="5"/>
  <c r="AF102" i="5"/>
  <c r="E103" i="5"/>
  <c r="F103" i="5" s="1"/>
  <c r="Q103" i="5"/>
  <c r="S103" i="5"/>
  <c r="X103" i="5"/>
  <c r="AF103" i="5"/>
  <c r="E104" i="5"/>
  <c r="F104" i="5" s="1"/>
  <c r="Q104" i="5"/>
  <c r="S104" i="5"/>
  <c r="X104" i="5" s="1"/>
  <c r="AF104" i="5"/>
  <c r="E105" i="5"/>
  <c r="F105" i="5" s="1"/>
  <c r="P105" i="5" s="1"/>
  <c r="Q105" i="5"/>
  <c r="S105" i="5"/>
  <c r="X105" i="5"/>
  <c r="AF105" i="5"/>
  <c r="E106" i="5"/>
  <c r="F106" i="5" s="1"/>
  <c r="Q106" i="5"/>
  <c r="S106" i="5"/>
  <c r="X106" i="5" s="1"/>
  <c r="AF106" i="5"/>
  <c r="E107" i="5"/>
  <c r="F107" i="5" s="1"/>
  <c r="Q107" i="5"/>
  <c r="S107" i="5"/>
  <c r="X107" i="5"/>
  <c r="AF107" i="5"/>
  <c r="E108" i="5"/>
  <c r="F108" i="5" s="1"/>
  <c r="Q108" i="5"/>
  <c r="S108" i="5"/>
  <c r="X108" i="5"/>
  <c r="AF108" i="5"/>
  <c r="E109" i="5"/>
  <c r="F109" i="5" s="1"/>
  <c r="Q109" i="5"/>
  <c r="S109" i="5"/>
  <c r="X109" i="5"/>
  <c r="AF109" i="5"/>
  <c r="E110" i="5"/>
  <c r="F110" i="5" s="1"/>
  <c r="Q110" i="5"/>
  <c r="S110" i="5"/>
  <c r="X110" i="5"/>
  <c r="AF110" i="5"/>
  <c r="E111" i="5"/>
  <c r="F111" i="5" s="1"/>
  <c r="Q111" i="5"/>
  <c r="S111" i="5"/>
  <c r="X111" i="5"/>
  <c r="AF111" i="5"/>
  <c r="E112" i="5"/>
  <c r="F112" i="5" s="1"/>
  <c r="Q112" i="5"/>
  <c r="S112" i="5"/>
  <c r="X112" i="5"/>
  <c r="AF112" i="5"/>
  <c r="E113" i="5"/>
  <c r="F113" i="5" s="1"/>
  <c r="G113" i="5" s="1"/>
  <c r="Q113" i="5"/>
  <c r="S113" i="5"/>
  <c r="X113" i="5" s="1"/>
  <c r="AF113" i="5"/>
  <c r="E114" i="5"/>
  <c r="F114" i="5"/>
  <c r="Q114" i="5"/>
  <c r="S114" i="5"/>
  <c r="X114" i="5"/>
  <c r="AF114" i="5"/>
  <c r="E115" i="5"/>
  <c r="F115" i="5" s="1"/>
  <c r="Q115" i="5"/>
  <c r="S115" i="5"/>
  <c r="X115" i="5"/>
  <c r="AF115" i="5"/>
  <c r="E116" i="5"/>
  <c r="F116" i="5"/>
  <c r="Q116" i="5"/>
  <c r="S116" i="5"/>
  <c r="X116" i="5" s="1"/>
  <c r="AF116" i="5"/>
  <c r="E117" i="5"/>
  <c r="F117" i="5" s="1"/>
  <c r="Q117" i="5"/>
  <c r="S117" i="5"/>
  <c r="X117" i="5"/>
  <c r="AF117" i="5"/>
  <c r="E118" i="5"/>
  <c r="F118" i="5" s="1"/>
  <c r="Q118" i="5"/>
  <c r="S118" i="5"/>
  <c r="X118" i="5"/>
  <c r="AF118" i="5"/>
  <c r="E119" i="5"/>
  <c r="F119" i="5" s="1"/>
  <c r="Q119" i="5"/>
  <c r="S119" i="5"/>
  <c r="X119" i="5" s="1"/>
  <c r="AF119" i="5"/>
  <c r="E120" i="5"/>
  <c r="F120" i="5"/>
  <c r="Q120" i="5"/>
  <c r="S120" i="5"/>
  <c r="X120" i="5"/>
  <c r="AF120" i="5"/>
  <c r="E121" i="5"/>
  <c r="F121" i="5" s="1"/>
  <c r="Q121" i="5"/>
  <c r="S121" i="5"/>
  <c r="X121" i="5"/>
  <c r="AF121" i="5"/>
  <c r="E122" i="5"/>
  <c r="F122" i="5" s="1"/>
  <c r="Q122" i="5"/>
  <c r="S122" i="5"/>
  <c r="X122" i="5"/>
  <c r="AF122" i="5"/>
  <c r="E123" i="5"/>
  <c r="F123" i="5" s="1"/>
  <c r="Q123" i="5"/>
  <c r="S123" i="5"/>
  <c r="X123" i="5"/>
  <c r="AF123" i="5"/>
  <c r="E124" i="5"/>
  <c r="F124" i="5" s="1"/>
  <c r="Q124" i="5"/>
  <c r="S124" i="5"/>
  <c r="X124" i="5"/>
  <c r="AF124" i="5"/>
  <c r="E125" i="5"/>
  <c r="F125" i="5" s="1"/>
  <c r="Q125" i="5"/>
  <c r="S125" i="5"/>
  <c r="X125" i="5" s="1"/>
  <c r="AF125" i="5"/>
  <c r="E126" i="5"/>
  <c r="F126" i="5" s="1"/>
  <c r="Q126" i="5"/>
  <c r="S126" i="5"/>
  <c r="X126" i="5"/>
  <c r="AF126" i="5"/>
  <c r="E127" i="5"/>
  <c r="F127" i="5" s="1"/>
  <c r="Q127" i="5"/>
  <c r="S127" i="5"/>
  <c r="X127" i="5" s="1"/>
  <c r="AF127" i="5"/>
  <c r="E128" i="5"/>
  <c r="F128" i="5" s="1"/>
  <c r="Q128" i="5"/>
  <c r="S128" i="5"/>
  <c r="X128" i="5" s="1"/>
  <c r="AF128" i="5"/>
  <c r="E129" i="5"/>
  <c r="F129" i="5" s="1"/>
  <c r="Q129" i="5"/>
  <c r="S129" i="5"/>
  <c r="X129" i="5" s="1"/>
  <c r="AF129" i="5"/>
  <c r="E130" i="5"/>
  <c r="F130" i="5" s="1"/>
  <c r="Q130" i="5"/>
  <c r="S130" i="5"/>
  <c r="X130" i="5" s="1"/>
  <c r="AF130" i="5"/>
  <c r="E131" i="5"/>
  <c r="F131" i="5" s="1"/>
  <c r="P131" i="5" s="1"/>
  <c r="Q131" i="5"/>
  <c r="S131" i="5"/>
  <c r="X131" i="5"/>
  <c r="AF131" i="5"/>
  <c r="E132" i="5"/>
  <c r="F132" i="5" s="1"/>
  <c r="Q132" i="5"/>
  <c r="S132" i="5"/>
  <c r="X132" i="5" s="1"/>
  <c r="AF132" i="5"/>
  <c r="E133" i="5"/>
  <c r="F133" i="5"/>
  <c r="Q133" i="5"/>
  <c r="S133" i="5"/>
  <c r="X133" i="5"/>
  <c r="AF133" i="5"/>
  <c r="E134" i="5"/>
  <c r="F134" i="5" s="1"/>
  <c r="Q134" i="5"/>
  <c r="S134" i="5"/>
  <c r="X134" i="5"/>
  <c r="AF134" i="5"/>
  <c r="E135" i="5"/>
  <c r="F135" i="5" s="1"/>
  <c r="Q135" i="5"/>
  <c r="S135" i="5"/>
  <c r="X135" i="5" s="1"/>
  <c r="AF135" i="5"/>
  <c r="E136" i="5"/>
  <c r="F136" i="5" s="1"/>
  <c r="Q136" i="5"/>
  <c r="S136" i="5"/>
  <c r="X136" i="5" s="1"/>
  <c r="AF136" i="5"/>
  <c r="E137" i="5"/>
  <c r="F137" i="5" s="1"/>
  <c r="Z137" i="5" s="1"/>
  <c r="Q137" i="5"/>
  <c r="S137" i="5"/>
  <c r="X137" i="5"/>
  <c r="AF137" i="5"/>
  <c r="E138" i="5"/>
  <c r="F138" i="5" s="1"/>
  <c r="Q138" i="5"/>
  <c r="S138" i="5"/>
  <c r="X138" i="5"/>
  <c r="AF138" i="5"/>
  <c r="E139" i="5"/>
  <c r="F139" i="5" s="1"/>
  <c r="G139" i="5" s="1"/>
  <c r="Q139" i="5"/>
  <c r="S139" i="5"/>
  <c r="X139" i="5"/>
  <c r="AF139" i="5"/>
  <c r="E140" i="5"/>
  <c r="F140" i="5" s="1"/>
  <c r="P140" i="5" s="1"/>
  <c r="Q140" i="5"/>
  <c r="S140" i="5"/>
  <c r="X140" i="5"/>
  <c r="AF140" i="5"/>
  <c r="E141" i="5"/>
  <c r="F141" i="5"/>
  <c r="Q141" i="5"/>
  <c r="S141" i="5"/>
  <c r="X141" i="5"/>
  <c r="AF141" i="5"/>
  <c r="E142" i="5"/>
  <c r="F142" i="5" s="1"/>
  <c r="Q142" i="5"/>
  <c r="S142" i="5"/>
  <c r="X142" i="5"/>
  <c r="AF142" i="5"/>
  <c r="E143" i="5"/>
  <c r="F143" i="5" s="1"/>
  <c r="Q143" i="5"/>
  <c r="S143" i="5"/>
  <c r="X143" i="5"/>
  <c r="AF143" i="5"/>
  <c r="E144" i="5"/>
  <c r="F144" i="5" s="1"/>
  <c r="P144" i="5" s="1"/>
  <c r="R144" i="5" s="1"/>
  <c r="T144" i="5" s="1"/>
  <c r="Q144" i="5"/>
  <c r="AF144" i="5"/>
  <c r="E145" i="5"/>
  <c r="F145" i="5" s="1"/>
  <c r="Q145" i="5"/>
  <c r="AF145" i="5"/>
  <c r="E146" i="5"/>
  <c r="F146" i="5" s="1"/>
  <c r="Q146" i="5"/>
  <c r="S146" i="5"/>
  <c r="X146" i="5"/>
  <c r="AF146" i="5"/>
  <c r="E147" i="5"/>
  <c r="F147" i="5" s="1"/>
  <c r="Q147" i="5"/>
  <c r="AF147" i="5"/>
  <c r="E148" i="5"/>
  <c r="F148" i="5"/>
  <c r="Q148" i="5"/>
  <c r="S148" i="5"/>
  <c r="X148" i="5"/>
  <c r="AF148" i="5"/>
  <c r="E149" i="5"/>
  <c r="F149" i="5"/>
  <c r="Q149" i="5"/>
  <c r="S149" i="5"/>
  <c r="X149" i="5"/>
  <c r="AF149" i="5"/>
  <c r="E150" i="5"/>
  <c r="F150" i="5"/>
  <c r="P150" i="5" s="1"/>
  <c r="G150" i="5"/>
  <c r="Q150" i="5"/>
  <c r="S150" i="5"/>
  <c r="X150" i="5" s="1"/>
  <c r="AF150" i="5"/>
  <c r="E151" i="5"/>
  <c r="F151" i="5" s="1"/>
  <c r="Q151" i="5"/>
  <c r="S151" i="5"/>
  <c r="X151" i="5" s="1"/>
  <c r="AF151" i="5"/>
  <c r="E152" i="5"/>
  <c r="F152" i="5" s="1"/>
  <c r="P152" i="5" s="1"/>
  <c r="Q152" i="5"/>
  <c r="S152" i="5"/>
  <c r="X152" i="5"/>
  <c r="AF152" i="5"/>
  <c r="E153" i="5"/>
  <c r="F153" i="5" s="1"/>
  <c r="Q153" i="5"/>
  <c r="S153" i="5"/>
  <c r="AF153" i="5"/>
  <c r="E154" i="5"/>
  <c r="F154" i="5"/>
  <c r="Q154" i="5"/>
  <c r="S154" i="5"/>
  <c r="AF154" i="5"/>
  <c r="E155" i="5"/>
  <c r="F155" i="5" s="1"/>
  <c r="Q155" i="5"/>
  <c r="S155" i="5"/>
  <c r="AF155" i="5"/>
  <c r="E156" i="5"/>
  <c r="F156" i="5" s="1"/>
  <c r="P156" i="5" s="1"/>
  <c r="Q156" i="5"/>
  <c r="S156" i="5"/>
  <c r="AF156" i="5"/>
  <c r="E157" i="5"/>
  <c r="F157" i="5" s="1"/>
  <c r="Q157" i="5"/>
  <c r="S157" i="5"/>
  <c r="AF157" i="5"/>
  <c r="E158" i="5"/>
  <c r="F158" i="5" s="1"/>
  <c r="Q158" i="5"/>
  <c r="S158" i="5"/>
  <c r="X158" i="5"/>
  <c r="AF158" i="5"/>
  <c r="E159" i="5"/>
  <c r="F159" i="5" s="1"/>
  <c r="Q159" i="5"/>
  <c r="S159" i="5"/>
  <c r="AF159" i="5"/>
  <c r="E160" i="5"/>
  <c r="F160" i="5"/>
  <c r="Q160" i="5"/>
  <c r="S160" i="5"/>
  <c r="X160" i="5"/>
  <c r="AF160" i="5"/>
  <c r="E161" i="5"/>
  <c r="F161" i="5"/>
  <c r="P161" i="5" s="1"/>
  <c r="Q161" i="5"/>
  <c r="S161" i="5"/>
  <c r="Z161" i="5"/>
  <c r="AF161" i="5"/>
  <c r="E162" i="5"/>
  <c r="F162" i="5" s="1"/>
  <c r="Q162" i="5"/>
  <c r="S162" i="5"/>
  <c r="AF162" i="5"/>
  <c r="E163" i="5"/>
  <c r="F163" i="5"/>
  <c r="Q163" i="5"/>
  <c r="S163" i="5"/>
  <c r="AF163" i="5"/>
  <c r="E164" i="5"/>
  <c r="F164" i="5" s="1"/>
  <c r="P164" i="5" s="1"/>
  <c r="Q164" i="5"/>
  <c r="S164" i="5"/>
  <c r="AF164" i="5"/>
  <c r="E165" i="5"/>
  <c r="F165" i="5" s="1"/>
  <c r="Q165" i="5"/>
  <c r="S165" i="5"/>
  <c r="AF165" i="5"/>
  <c r="E166" i="5"/>
  <c r="F166" i="5" s="1"/>
  <c r="Q166" i="5"/>
  <c r="S166" i="5"/>
  <c r="AF166" i="5"/>
  <c r="E167" i="5"/>
  <c r="F167" i="5" s="1"/>
  <c r="P167" i="5" s="1"/>
  <c r="Q167" i="5"/>
  <c r="AF167" i="5"/>
  <c r="E168" i="5"/>
  <c r="F168" i="5"/>
  <c r="Z168" i="5" s="1"/>
  <c r="Q168" i="5"/>
  <c r="S168" i="5"/>
  <c r="AF168" i="5"/>
  <c r="E169" i="5"/>
  <c r="F169" i="5" s="1"/>
  <c r="Q169" i="5"/>
  <c r="S169" i="5"/>
  <c r="AF169" i="5"/>
  <c r="E170" i="5"/>
  <c r="F170" i="5" s="1"/>
  <c r="Q170" i="5"/>
  <c r="S170" i="5"/>
  <c r="AF170" i="5"/>
  <c r="E171" i="5"/>
  <c r="F171" i="5" s="1"/>
  <c r="G171" i="5" s="1"/>
  <c r="Q171" i="5"/>
  <c r="S171" i="5"/>
  <c r="AF171" i="5"/>
  <c r="E172" i="5"/>
  <c r="F172" i="5" s="1"/>
  <c r="Q172" i="5"/>
  <c r="AF172" i="5"/>
  <c r="E173" i="5"/>
  <c r="F173" i="5" s="1"/>
  <c r="Q173" i="5"/>
  <c r="S173" i="5"/>
  <c r="AF173" i="5"/>
  <c r="E174" i="5"/>
  <c r="F174" i="5" s="1"/>
  <c r="Q174" i="5"/>
  <c r="S174" i="5"/>
  <c r="AF174" i="5"/>
  <c r="E175" i="5"/>
  <c r="F175" i="5" s="1"/>
  <c r="Z175" i="5" s="1"/>
  <c r="Q175" i="5"/>
  <c r="S175" i="5"/>
  <c r="AF175" i="5"/>
  <c r="E176" i="5"/>
  <c r="F176" i="5"/>
  <c r="Q176" i="5"/>
  <c r="S176" i="5"/>
  <c r="X176" i="5"/>
  <c r="AF176" i="5"/>
  <c r="E177" i="5"/>
  <c r="F177" i="5" s="1"/>
  <c r="P177" i="5" s="1"/>
  <c r="Q177" i="5"/>
  <c r="S177" i="5"/>
  <c r="AF177" i="5"/>
  <c r="E178" i="5"/>
  <c r="F178" i="5" s="1"/>
  <c r="Z178" i="5" s="1"/>
  <c r="Q178" i="5"/>
  <c r="S178" i="5"/>
  <c r="AF178" i="5"/>
  <c r="E179" i="5"/>
  <c r="F179" i="5" s="1"/>
  <c r="P179" i="5" s="1"/>
  <c r="Q179" i="5"/>
  <c r="S179" i="5"/>
  <c r="AF179" i="5"/>
  <c r="E180" i="5"/>
  <c r="F180" i="5" s="1"/>
  <c r="P180" i="5" s="1"/>
  <c r="Q180" i="5"/>
  <c r="S180" i="5"/>
  <c r="AF180" i="5"/>
  <c r="E181" i="5"/>
  <c r="F181" i="5" s="1"/>
  <c r="Q181" i="5"/>
  <c r="S181" i="5"/>
  <c r="X181" i="5" s="1"/>
  <c r="AF181" i="5"/>
  <c r="E182" i="5"/>
  <c r="F182" i="5"/>
  <c r="G182" i="5" s="1"/>
  <c r="Q182" i="5"/>
  <c r="S182" i="5"/>
  <c r="AF182" i="5"/>
  <c r="E183" i="5"/>
  <c r="F183" i="5" s="1"/>
  <c r="Q183" i="5"/>
  <c r="S183" i="5"/>
  <c r="AF183" i="5"/>
  <c r="E184" i="5"/>
  <c r="F184" i="5"/>
  <c r="Q184" i="5"/>
  <c r="S184" i="5"/>
  <c r="AF184" i="5"/>
  <c r="E185" i="5"/>
  <c r="F185" i="5" s="1"/>
  <c r="Q185" i="5"/>
  <c r="S185" i="5"/>
  <c r="AF185" i="5"/>
  <c r="E186" i="5"/>
  <c r="F186" i="5" s="1"/>
  <c r="Z186" i="5" s="1"/>
  <c r="Q186" i="5"/>
  <c r="S186" i="5"/>
  <c r="AF186" i="5"/>
  <c r="E187" i="5"/>
  <c r="F187" i="5"/>
  <c r="G187" i="5" s="1"/>
  <c r="Q187" i="5"/>
  <c r="S187" i="5"/>
  <c r="AF187" i="5"/>
  <c r="E188" i="5"/>
  <c r="F188" i="5" s="1"/>
  <c r="P188" i="5" s="1"/>
  <c r="Q188" i="5"/>
  <c r="S188" i="5"/>
  <c r="AF188" i="5"/>
  <c r="E189" i="5"/>
  <c r="F189" i="5"/>
  <c r="Q189" i="5"/>
  <c r="S189" i="5"/>
  <c r="AF189" i="5"/>
  <c r="E190" i="5"/>
  <c r="F190" i="5" s="1"/>
  <c r="Q190" i="5"/>
  <c r="S190" i="5"/>
  <c r="AF190" i="5"/>
  <c r="E191" i="5"/>
  <c r="F191" i="5" s="1"/>
  <c r="Q191" i="5"/>
  <c r="S191" i="5"/>
  <c r="AF191" i="5"/>
  <c r="E192" i="5"/>
  <c r="F192" i="5" s="1"/>
  <c r="Q192" i="5"/>
  <c r="S192" i="5"/>
  <c r="AF192" i="5"/>
  <c r="E193" i="5"/>
  <c r="F193" i="5" s="1"/>
  <c r="Q193" i="5"/>
  <c r="S193" i="5"/>
  <c r="AF193" i="5"/>
  <c r="E194" i="5"/>
  <c r="F194" i="5" s="1"/>
  <c r="Q194" i="5"/>
  <c r="S194" i="5"/>
  <c r="AF194" i="5"/>
  <c r="E195" i="5"/>
  <c r="F195" i="5" s="1"/>
  <c r="G195" i="5"/>
  <c r="K195" i="5" s="1"/>
  <c r="Q195" i="5"/>
  <c r="S195" i="5"/>
  <c r="AF195" i="5"/>
  <c r="E196" i="5"/>
  <c r="F196" i="5" s="1"/>
  <c r="Q196" i="5"/>
  <c r="S196" i="5"/>
  <c r="AF196" i="5"/>
  <c r="E197" i="5"/>
  <c r="F197" i="5" s="1"/>
  <c r="Q197" i="5"/>
  <c r="S197" i="5"/>
  <c r="AF197" i="5"/>
  <c r="E198" i="5"/>
  <c r="F198" i="5" s="1"/>
  <c r="G198" i="5" s="1"/>
  <c r="Q198" i="5"/>
  <c r="S198" i="5"/>
  <c r="AF198" i="5"/>
  <c r="E199" i="5"/>
  <c r="F199" i="5"/>
  <c r="Q199" i="5"/>
  <c r="S199" i="5"/>
  <c r="AF199" i="5"/>
  <c r="E200" i="5"/>
  <c r="F200" i="5" s="1"/>
  <c r="Q200" i="5"/>
  <c r="S200" i="5"/>
  <c r="AF200" i="5"/>
  <c r="E201" i="5"/>
  <c r="F201" i="5" s="1"/>
  <c r="Q201" i="5"/>
  <c r="S201" i="5"/>
  <c r="AF201" i="5"/>
  <c r="E202" i="5"/>
  <c r="F202" i="5" s="1"/>
  <c r="Z202" i="5" s="1"/>
  <c r="Q202" i="5"/>
  <c r="S202" i="5"/>
  <c r="AF202" i="5"/>
  <c r="E203" i="5"/>
  <c r="F203" i="5" s="1"/>
  <c r="Q203" i="5"/>
  <c r="S203" i="5"/>
  <c r="AF203" i="5"/>
  <c r="E204" i="5"/>
  <c r="F204" i="5" s="1"/>
  <c r="Q204" i="5"/>
  <c r="S204" i="5"/>
  <c r="AF204" i="5"/>
  <c r="E205" i="5"/>
  <c r="F205" i="5" s="1"/>
  <c r="Q205" i="5"/>
  <c r="S205" i="5"/>
  <c r="AF205" i="5"/>
  <c r="E206" i="5"/>
  <c r="F206" i="5" s="1"/>
  <c r="G206" i="5" s="1"/>
  <c r="Q206" i="5"/>
  <c r="S206" i="5"/>
  <c r="AF206" i="5"/>
  <c r="E207" i="5"/>
  <c r="F207" i="5" s="1"/>
  <c r="Q207" i="5"/>
  <c r="S207" i="5"/>
  <c r="AF207" i="5"/>
  <c r="E208" i="5"/>
  <c r="F208" i="5"/>
  <c r="Q208" i="5"/>
  <c r="S208" i="5"/>
  <c r="AF208" i="5"/>
  <c r="E209" i="5"/>
  <c r="F209" i="5" s="1"/>
  <c r="Q209" i="5"/>
  <c r="S209" i="5"/>
  <c r="AF209" i="5"/>
  <c r="E210" i="5"/>
  <c r="F210" i="5" s="1"/>
  <c r="Q210" i="5"/>
  <c r="S210" i="5"/>
  <c r="AF210" i="5"/>
  <c r="E211" i="5"/>
  <c r="F211" i="5" s="1"/>
  <c r="Q211" i="5"/>
  <c r="S211" i="5"/>
  <c r="AF211" i="5"/>
  <c r="E212" i="5"/>
  <c r="F212" i="5" s="1"/>
  <c r="Q212" i="5"/>
  <c r="S212" i="5"/>
  <c r="AF212" i="5"/>
  <c r="E213" i="5"/>
  <c r="F213" i="5" s="1"/>
  <c r="Q213" i="5"/>
  <c r="S213" i="5"/>
  <c r="AF213" i="5"/>
  <c r="E214" i="5"/>
  <c r="F214" i="5"/>
  <c r="P214" i="5" s="1"/>
  <c r="Q214" i="5"/>
  <c r="S214" i="5"/>
  <c r="AF214" i="5"/>
  <c r="E215" i="5"/>
  <c r="F215" i="5" s="1"/>
  <c r="P215" i="5" s="1"/>
  <c r="Q215" i="5"/>
  <c r="S215" i="5"/>
  <c r="AF215" i="5"/>
  <c r="E216" i="5"/>
  <c r="F216" i="5" s="1"/>
  <c r="Q216" i="5"/>
  <c r="S216" i="5"/>
  <c r="AF216" i="5"/>
  <c r="E217" i="5"/>
  <c r="F217" i="5" s="1"/>
  <c r="P217" i="5" s="1"/>
  <c r="Q217" i="5"/>
  <c r="S217" i="5"/>
  <c r="AF217" i="5"/>
  <c r="E218" i="5"/>
  <c r="F218" i="5" s="1"/>
  <c r="P218" i="5" s="1"/>
  <c r="Q218" i="5"/>
  <c r="S218" i="5"/>
  <c r="AF218" i="5"/>
  <c r="E219" i="5"/>
  <c r="F219" i="5"/>
  <c r="P219" i="5" s="1"/>
  <c r="G219" i="5"/>
  <c r="Q219" i="5"/>
  <c r="S219" i="5"/>
  <c r="AF219" i="5"/>
  <c r="E220" i="5"/>
  <c r="F220" i="5" s="1"/>
  <c r="Q220" i="5"/>
  <c r="S220" i="5"/>
  <c r="AF220" i="5"/>
  <c r="E221" i="5"/>
  <c r="F221" i="5"/>
  <c r="Q221" i="5"/>
  <c r="S221" i="5"/>
  <c r="AF221" i="5"/>
  <c r="E222" i="5"/>
  <c r="F222" i="5"/>
  <c r="Q222" i="5"/>
  <c r="S222" i="5"/>
  <c r="AF222" i="5"/>
  <c r="E223" i="5"/>
  <c r="F223" i="5" s="1"/>
  <c r="P223" i="5" s="1"/>
  <c r="Q223" i="5"/>
  <c r="S223" i="5"/>
  <c r="AF223" i="5"/>
  <c r="E224" i="5"/>
  <c r="F224" i="5" s="1"/>
  <c r="Q224" i="5"/>
  <c r="S224" i="5"/>
  <c r="AF224" i="5"/>
  <c r="E225" i="5"/>
  <c r="F225" i="5" s="1"/>
  <c r="P225" i="5" s="1"/>
  <c r="Q225" i="5"/>
  <c r="S225" i="5"/>
  <c r="AF225" i="5"/>
  <c r="E226" i="5"/>
  <c r="F226" i="5" s="1"/>
  <c r="P226" i="5" s="1"/>
  <c r="Q226" i="5"/>
  <c r="S226" i="5"/>
  <c r="AF226" i="5"/>
  <c r="E227" i="5"/>
  <c r="F227" i="5" s="1"/>
  <c r="Q227" i="5"/>
  <c r="S227" i="5"/>
  <c r="AF227" i="5"/>
  <c r="E228" i="5"/>
  <c r="F228" i="5" s="1"/>
  <c r="Q228" i="5"/>
  <c r="S228" i="5"/>
  <c r="AF228" i="5"/>
  <c r="E229" i="5"/>
  <c r="F229" i="5" s="1"/>
  <c r="Q229" i="5"/>
  <c r="S229" i="5"/>
  <c r="AF229" i="5"/>
  <c r="E230" i="5"/>
  <c r="F230" i="5"/>
  <c r="P230" i="5" s="1"/>
  <c r="Q230" i="5"/>
  <c r="S230" i="5"/>
  <c r="AF230" i="5"/>
  <c r="E231" i="5"/>
  <c r="F231" i="5" s="1"/>
  <c r="G231" i="5" s="1"/>
  <c r="Q231" i="5"/>
  <c r="S231" i="5"/>
  <c r="AF231" i="5"/>
  <c r="E232" i="5"/>
  <c r="F232" i="5" s="1"/>
  <c r="Q232" i="5"/>
  <c r="S232" i="5"/>
  <c r="AF232" i="5"/>
  <c r="E233" i="5"/>
  <c r="F233" i="5" s="1"/>
  <c r="Q233" i="5"/>
  <c r="S233" i="5"/>
  <c r="AF233" i="5"/>
  <c r="E234" i="5"/>
  <c r="F234" i="5" s="1"/>
  <c r="P234" i="5" s="1"/>
  <c r="Q234" i="5"/>
  <c r="S234" i="5"/>
  <c r="AF234" i="5"/>
  <c r="E235" i="5"/>
  <c r="F235" i="5" s="1"/>
  <c r="Q235" i="5"/>
  <c r="S235" i="5"/>
  <c r="AF235" i="5"/>
  <c r="E236" i="5"/>
  <c r="F236" i="5"/>
  <c r="Q236" i="5"/>
  <c r="S236" i="5"/>
  <c r="AF236" i="5"/>
  <c r="E237" i="5"/>
  <c r="F237" i="5" s="1"/>
  <c r="Q237" i="5"/>
  <c r="S237" i="5"/>
  <c r="AF237" i="5"/>
  <c r="E238" i="5"/>
  <c r="F238" i="5"/>
  <c r="P238" i="5" s="1"/>
  <c r="Q238" i="5"/>
  <c r="S238" i="5"/>
  <c r="AF238" i="5"/>
  <c r="E239" i="5"/>
  <c r="F239" i="5" s="1"/>
  <c r="P239" i="5" s="1"/>
  <c r="Q239" i="5"/>
  <c r="S239" i="5"/>
  <c r="AF239" i="5"/>
  <c r="E240" i="5"/>
  <c r="F240" i="5"/>
  <c r="Q240" i="5"/>
  <c r="S240" i="5"/>
  <c r="AF240" i="5"/>
  <c r="E241" i="5"/>
  <c r="F241" i="5" s="1"/>
  <c r="Q241" i="5"/>
  <c r="S241" i="5"/>
  <c r="AF241" i="5"/>
  <c r="E242" i="5"/>
  <c r="F242" i="5"/>
  <c r="Q242" i="5"/>
  <c r="S242" i="5"/>
  <c r="AF242" i="5"/>
  <c r="E243" i="5"/>
  <c r="F243" i="5" s="1"/>
  <c r="Q243" i="5"/>
  <c r="S243" i="5"/>
  <c r="AF243" i="5"/>
  <c r="E244" i="5"/>
  <c r="F244" i="5" s="1"/>
  <c r="P244" i="5" s="1"/>
  <c r="Q244" i="5"/>
  <c r="S244" i="5"/>
  <c r="AF244" i="5"/>
  <c r="E245" i="5"/>
  <c r="F245" i="5" s="1"/>
  <c r="Q245" i="5"/>
  <c r="S245" i="5"/>
  <c r="AF245" i="5"/>
  <c r="E246" i="5"/>
  <c r="F246" i="5" s="1"/>
  <c r="Q246" i="5"/>
  <c r="AF246" i="5"/>
  <c r="E247" i="5"/>
  <c r="F247" i="5" s="1"/>
  <c r="Q247" i="5"/>
  <c r="S247" i="5"/>
  <c r="AF247" i="5"/>
  <c r="E248" i="5"/>
  <c r="F248" i="5" s="1"/>
  <c r="Q248" i="5"/>
  <c r="S248" i="5"/>
  <c r="AF248" i="5"/>
  <c r="E249" i="5"/>
  <c r="F249" i="5" s="1"/>
  <c r="P249" i="5" s="1"/>
  <c r="Q249" i="5"/>
  <c r="S249" i="5"/>
  <c r="AF249" i="5"/>
  <c r="E250" i="5"/>
  <c r="F250" i="5"/>
  <c r="P250" i="5"/>
  <c r="Q250" i="5"/>
  <c r="S250" i="5"/>
  <c r="AF250" i="5"/>
  <c r="E251" i="5"/>
  <c r="F251" i="5" s="1"/>
  <c r="Q251" i="5"/>
  <c r="S251" i="5"/>
  <c r="AF251" i="5"/>
  <c r="E252" i="5"/>
  <c r="F252" i="5" s="1"/>
  <c r="Q252" i="5"/>
  <c r="S252" i="5"/>
  <c r="AF252" i="5"/>
  <c r="E253" i="5"/>
  <c r="F253" i="5" s="1"/>
  <c r="P253" i="5" s="1"/>
  <c r="Q253" i="5"/>
  <c r="S253" i="5"/>
  <c r="AF253" i="5"/>
  <c r="E254" i="5"/>
  <c r="F254" i="5" s="1"/>
  <c r="P254" i="5" s="1"/>
  <c r="Q254" i="5"/>
  <c r="S254" i="5"/>
  <c r="AF254" i="5"/>
  <c r="E255" i="5"/>
  <c r="F255" i="5" s="1"/>
  <c r="Q255" i="5"/>
  <c r="S255" i="5"/>
  <c r="AF255" i="5"/>
  <c r="E256" i="5"/>
  <c r="F256" i="5" s="1"/>
  <c r="Q256" i="5"/>
  <c r="S256" i="5"/>
  <c r="AF256" i="5"/>
  <c r="E257" i="5"/>
  <c r="F257" i="5" s="1"/>
  <c r="P257" i="5" s="1"/>
  <c r="Q257" i="5"/>
  <c r="S257" i="5"/>
  <c r="AF257" i="5"/>
  <c r="E258" i="5"/>
  <c r="F258" i="5"/>
  <c r="Q258" i="5"/>
  <c r="S258" i="5"/>
  <c r="AF258" i="5"/>
  <c r="E259" i="5"/>
  <c r="F259" i="5" s="1"/>
  <c r="Q259" i="5"/>
  <c r="S259" i="5"/>
  <c r="AF259" i="5"/>
  <c r="E260" i="5"/>
  <c r="F260" i="5" s="1"/>
  <c r="Q260" i="5"/>
  <c r="S260" i="5"/>
  <c r="AF260" i="5"/>
  <c r="E261" i="5"/>
  <c r="F261" i="5" s="1"/>
  <c r="Q261" i="5"/>
  <c r="S261" i="5"/>
  <c r="AF261" i="5"/>
  <c r="E262" i="5"/>
  <c r="F262" i="5" s="1"/>
  <c r="P262" i="5" s="1"/>
  <c r="Q262" i="5"/>
  <c r="S262" i="5"/>
  <c r="AF262" i="5"/>
  <c r="E263" i="5"/>
  <c r="F263" i="5" s="1"/>
  <c r="Q263" i="5"/>
  <c r="S263" i="5"/>
  <c r="AF263" i="5"/>
  <c r="E264" i="5"/>
  <c r="F264" i="5"/>
  <c r="Q264" i="5"/>
  <c r="S264" i="5"/>
  <c r="AF264" i="5"/>
  <c r="E265" i="5"/>
  <c r="F265" i="5" s="1"/>
  <c r="Q265" i="5"/>
  <c r="S265" i="5"/>
  <c r="Z265" i="5"/>
  <c r="AF265" i="5"/>
  <c r="E266" i="5"/>
  <c r="F266" i="5" s="1"/>
  <c r="Q266" i="5"/>
  <c r="S266" i="5"/>
  <c r="AF266" i="5"/>
  <c r="E267" i="5"/>
  <c r="F267" i="5" s="1"/>
  <c r="Q267" i="5"/>
  <c r="S267" i="5"/>
  <c r="AF267" i="5"/>
  <c r="E268" i="5"/>
  <c r="F268" i="5" s="1"/>
  <c r="Q268" i="5"/>
  <c r="S268" i="5"/>
  <c r="AF268" i="5"/>
  <c r="E269" i="5"/>
  <c r="F269" i="5" s="1"/>
  <c r="Q269" i="5"/>
  <c r="S269" i="5"/>
  <c r="AF269" i="5"/>
  <c r="E270" i="5"/>
  <c r="F270" i="5" s="1"/>
  <c r="Q270" i="5"/>
  <c r="S270" i="5"/>
  <c r="AF270" i="5"/>
  <c r="E271" i="5"/>
  <c r="F271" i="5" s="1"/>
  <c r="Q271" i="5"/>
  <c r="S271" i="5"/>
  <c r="AF271" i="5"/>
  <c r="E272" i="5"/>
  <c r="F272" i="5" s="1"/>
  <c r="Q272" i="5"/>
  <c r="S272" i="5"/>
  <c r="AF272" i="5"/>
  <c r="E273" i="5"/>
  <c r="F273" i="5" s="1"/>
  <c r="Q273" i="5"/>
  <c r="S273" i="5"/>
  <c r="AF273" i="5"/>
  <c r="E274" i="5"/>
  <c r="F274" i="5" s="1"/>
  <c r="Q274" i="5"/>
  <c r="S274" i="5"/>
  <c r="AF274" i="5"/>
  <c r="E275" i="5"/>
  <c r="F275" i="5" s="1"/>
  <c r="Q275" i="5"/>
  <c r="S275" i="5"/>
  <c r="AF275" i="5"/>
  <c r="E276" i="5"/>
  <c r="F276" i="5" s="1"/>
  <c r="Q276" i="5"/>
  <c r="S276" i="5"/>
  <c r="AF276" i="5"/>
  <c r="E277" i="5"/>
  <c r="F277" i="5" s="1"/>
  <c r="P277" i="5" s="1"/>
  <c r="Q277" i="5"/>
  <c r="S277" i="5"/>
  <c r="AF277" i="5"/>
  <c r="E278" i="5"/>
  <c r="F278" i="5" s="1"/>
  <c r="Q278" i="5"/>
  <c r="S278" i="5"/>
  <c r="AF278" i="5"/>
  <c r="E279" i="5"/>
  <c r="F279" i="5" s="1"/>
  <c r="G279" i="5" s="1"/>
  <c r="Q279" i="5"/>
  <c r="S279" i="5"/>
  <c r="AF279" i="5"/>
  <c r="E280" i="5"/>
  <c r="F280" i="5" s="1"/>
  <c r="Q280" i="5"/>
  <c r="S280" i="5"/>
  <c r="AF280" i="5"/>
  <c r="E281" i="5"/>
  <c r="F281" i="5" s="1"/>
  <c r="Q281" i="5"/>
  <c r="S281" i="5"/>
  <c r="AF281" i="5"/>
  <c r="E282" i="5"/>
  <c r="F282" i="5" s="1"/>
  <c r="Q282" i="5"/>
  <c r="S282" i="5"/>
  <c r="AF282" i="5"/>
  <c r="E283" i="5"/>
  <c r="F283" i="5"/>
  <c r="Q283" i="5"/>
  <c r="S283" i="5"/>
  <c r="AF283" i="5"/>
  <c r="E284" i="5"/>
  <c r="F284" i="5" s="1"/>
  <c r="Q284" i="5"/>
  <c r="S284" i="5"/>
  <c r="AF284" i="5"/>
  <c r="E285" i="5"/>
  <c r="F285" i="5" s="1"/>
  <c r="Q285" i="5"/>
  <c r="S285" i="5"/>
  <c r="AF285" i="5"/>
  <c r="E286" i="5"/>
  <c r="F286" i="5" s="1"/>
  <c r="Q286" i="5"/>
  <c r="S286" i="5"/>
  <c r="AF286" i="5"/>
  <c r="E287" i="5"/>
  <c r="F287" i="5" s="1"/>
  <c r="P287" i="5" s="1"/>
  <c r="R287" i="5" s="1"/>
  <c r="T287" i="5" s="1"/>
  <c r="Q287" i="5"/>
  <c r="S287" i="5"/>
  <c r="AF287" i="5"/>
  <c r="E288" i="5"/>
  <c r="F288" i="5" s="1"/>
  <c r="Z288" i="5" s="1"/>
  <c r="Q288" i="5"/>
  <c r="S288" i="5"/>
  <c r="AF288" i="5"/>
  <c r="E289" i="5"/>
  <c r="F289" i="5" s="1"/>
  <c r="Q289" i="5"/>
  <c r="S289" i="5"/>
  <c r="AF289" i="5"/>
  <c r="E290" i="5"/>
  <c r="F290" i="5" s="1"/>
  <c r="Q290" i="5"/>
  <c r="S290" i="5"/>
  <c r="AF290" i="5"/>
  <c r="E291" i="5"/>
  <c r="F291" i="5" s="1"/>
  <c r="Q291" i="5"/>
  <c r="S291" i="5"/>
  <c r="AF291" i="5"/>
  <c r="E292" i="5"/>
  <c r="F292" i="5"/>
  <c r="Q292" i="5"/>
  <c r="S292" i="5"/>
  <c r="AF292" i="5"/>
  <c r="E293" i="5"/>
  <c r="F293" i="5" s="1"/>
  <c r="Q293" i="5"/>
  <c r="S293" i="5"/>
  <c r="AF293" i="5"/>
  <c r="E294" i="5"/>
  <c r="F294" i="5" s="1"/>
  <c r="Q294" i="5"/>
  <c r="S294" i="5"/>
  <c r="AF294" i="5"/>
  <c r="E295" i="5"/>
  <c r="F295" i="5" s="1"/>
  <c r="G295" i="5" s="1"/>
  <c r="Q295" i="5"/>
  <c r="S295" i="5"/>
  <c r="AF295" i="5"/>
  <c r="E296" i="5"/>
  <c r="F296" i="5" s="1"/>
  <c r="Q296" i="5"/>
  <c r="S296" i="5"/>
  <c r="AF296" i="5"/>
  <c r="E297" i="5"/>
  <c r="F297" i="5" s="1"/>
  <c r="Q297" i="5"/>
  <c r="S297" i="5"/>
  <c r="AF297" i="5"/>
  <c r="E298" i="5"/>
  <c r="F298" i="5"/>
  <c r="Q298" i="5"/>
  <c r="S298" i="5"/>
  <c r="AF298" i="5"/>
  <c r="E299" i="5"/>
  <c r="F299" i="5" s="1"/>
  <c r="G299" i="5" s="1"/>
  <c r="Q299" i="5"/>
  <c r="S299" i="5"/>
  <c r="AF299" i="5"/>
  <c r="E300" i="5"/>
  <c r="F300" i="5" s="1"/>
  <c r="Z300" i="5" s="1"/>
  <c r="Q300" i="5"/>
  <c r="S300" i="5"/>
  <c r="AF300" i="5"/>
  <c r="E301" i="5"/>
  <c r="F301" i="5" s="1"/>
  <c r="Q301" i="5"/>
  <c r="S301" i="5"/>
  <c r="AF301" i="5"/>
  <c r="E302" i="5"/>
  <c r="F302" i="5"/>
  <c r="Q302" i="5"/>
  <c r="S302" i="5"/>
  <c r="AF302" i="5"/>
  <c r="E303" i="5"/>
  <c r="F303" i="5" s="1"/>
  <c r="Q303" i="5"/>
  <c r="S303" i="5"/>
  <c r="AF303" i="5"/>
  <c r="E304" i="5"/>
  <c r="F304" i="5" s="1"/>
  <c r="Q304" i="5"/>
  <c r="S304" i="5"/>
  <c r="AF304" i="5"/>
  <c r="E305" i="5"/>
  <c r="F305" i="5" s="1"/>
  <c r="Q305" i="5"/>
  <c r="S305" i="5"/>
  <c r="AF305" i="5"/>
  <c r="E306" i="5"/>
  <c r="F306" i="5" s="1"/>
  <c r="Q306" i="5"/>
  <c r="S306" i="5"/>
  <c r="AF306" i="5"/>
  <c r="E307" i="5"/>
  <c r="F307" i="5" s="1"/>
  <c r="Q307" i="5"/>
  <c r="S307" i="5"/>
  <c r="AF307" i="5"/>
  <c r="E308" i="5"/>
  <c r="F308" i="5"/>
  <c r="Q308" i="5"/>
  <c r="S308" i="5"/>
  <c r="AF308" i="5"/>
  <c r="E309" i="5"/>
  <c r="F309" i="5" s="1"/>
  <c r="Q309" i="5"/>
  <c r="S309" i="5"/>
  <c r="AF309" i="5"/>
  <c r="E310" i="5"/>
  <c r="F310" i="5" s="1"/>
  <c r="Q310" i="5"/>
  <c r="S310" i="5"/>
  <c r="AF310" i="5"/>
  <c r="E311" i="5"/>
  <c r="F311" i="5" s="1"/>
  <c r="G311" i="5" s="1"/>
  <c r="Q311" i="5"/>
  <c r="S311" i="5"/>
  <c r="AF311" i="5"/>
  <c r="E312" i="5"/>
  <c r="F312" i="5" s="1"/>
  <c r="Q312" i="5"/>
  <c r="S312" i="5"/>
  <c r="AF312" i="5"/>
  <c r="E313" i="5"/>
  <c r="F313" i="5" s="1"/>
  <c r="G313" i="5" s="1"/>
  <c r="Q313" i="5"/>
  <c r="S313" i="5"/>
  <c r="AF313" i="5"/>
  <c r="E314" i="5"/>
  <c r="F314" i="5" s="1"/>
  <c r="Q314" i="5"/>
  <c r="S314" i="5"/>
  <c r="AF314" i="5"/>
  <c r="E315" i="5"/>
  <c r="F315" i="5" s="1"/>
  <c r="Q315" i="5"/>
  <c r="S315" i="5"/>
  <c r="AF315" i="5"/>
  <c r="E316" i="5"/>
  <c r="F316" i="5"/>
  <c r="Q316" i="5"/>
  <c r="S316" i="5"/>
  <c r="AF316" i="5"/>
  <c r="E317" i="5"/>
  <c r="F317" i="5" s="1"/>
  <c r="G317" i="5" s="1"/>
  <c r="Q317" i="5"/>
  <c r="S317" i="5"/>
  <c r="AF317" i="5"/>
  <c r="E318" i="5"/>
  <c r="F318" i="5" s="1"/>
  <c r="Q318" i="5"/>
  <c r="S318" i="5"/>
  <c r="AF318" i="5"/>
  <c r="E319" i="5"/>
  <c r="F319" i="5" s="1"/>
  <c r="Q319" i="5"/>
  <c r="S319" i="5"/>
  <c r="AF319" i="5"/>
  <c r="E320" i="5"/>
  <c r="F320" i="5" s="1"/>
  <c r="Q320" i="5"/>
  <c r="S320" i="5"/>
  <c r="AF320" i="5"/>
  <c r="E321" i="5"/>
  <c r="F321" i="5" s="1"/>
  <c r="G321" i="5" s="1"/>
  <c r="Q321" i="5"/>
  <c r="S321" i="5"/>
  <c r="AF321" i="5"/>
  <c r="E322" i="5"/>
  <c r="F322" i="5" s="1"/>
  <c r="Q322" i="5"/>
  <c r="S322" i="5"/>
  <c r="AF322" i="5"/>
  <c r="E323" i="5"/>
  <c r="F323" i="5" s="1"/>
  <c r="Q323" i="5"/>
  <c r="S323" i="5"/>
  <c r="AF323" i="5"/>
  <c r="E324" i="5"/>
  <c r="F324" i="5" s="1"/>
  <c r="P324" i="5" s="1"/>
  <c r="R324" i="5" s="1"/>
  <c r="T324" i="5" s="1"/>
  <c r="Q324" i="5"/>
  <c r="AF324" i="5"/>
  <c r="E325" i="5"/>
  <c r="F325" i="5" s="1"/>
  <c r="Q325" i="5"/>
  <c r="S325" i="5"/>
  <c r="AF325" i="5"/>
  <c r="E326" i="5"/>
  <c r="F326" i="5" s="1"/>
  <c r="Q326" i="5"/>
  <c r="S326" i="5"/>
  <c r="AF326" i="5"/>
  <c r="E327" i="5"/>
  <c r="F327" i="5" s="1"/>
  <c r="Q327" i="5"/>
  <c r="S327" i="5"/>
  <c r="AF327" i="5"/>
  <c r="E328" i="5"/>
  <c r="F328" i="5"/>
  <c r="G328" i="5" s="1"/>
  <c r="Q328" i="5"/>
  <c r="S328" i="5"/>
  <c r="AF328" i="5"/>
  <c r="E329" i="5"/>
  <c r="F329" i="5" s="1"/>
  <c r="Q329" i="5"/>
  <c r="S329" i="5"/>
  <c r="AF329" i="5"/>
  <c r="E330" i="5"/>
  <c r="F330" i="5"/>
  <c r="Q330" i="5"/>
  <c r="AF330" i="5"/>
  <c r="E331" i="5"/>
  <c r="F331" i="5" s="1"/>
  <c r="Q331" i="5"/>
  <c r="AF331" i="5"/>
  <c r="E332" i="5"/>
  <c r="F332" i="5" s="1"/>
  <c r="Z332" i="5" s="1"/>
  <c r="Q332" i="5"/>
  <c r="AF332" i="5"/>
  <c r="E333" i="5"/>
  <c r="F333" i="5" s="1"/>
  <c r="Q333" i="5"/>
  <c r="S333" i="5"/>
  <c r="AF333" i="5"/>
  <c r="E334" i="5"/>
  <c r="F334" i="5" s="1"/>
  <c r="G334" i="5" s="1"/>
  <c r="K334" i="5" s="1"/>
  <c r="Q334" i="5"/>
  <c r="S334" i="5"/>
  <c r="AF334" i="5"/>
  <c r="E335" i="5"/>
  <c r="F335" i="5" s="1"/>
  <c r="Q335" i="5"/>
  <c r="S335" i="5"/>
  <c r="AF335" i="5"/>
  <c r="E336" i="5"/>
  <c r="F336" i="5"/>
  <c r="Q336" i="5"/>
  <c r="S336" i="5"/>
  <c r="AF336" i="5"/>
  <c r="E337" i="5"/>
  <c r="F337" i="5" s="1"/>
  <c r="Q337" i="5"/>
  <c r="S337" i="5"/>
  <c r="AF337" i="5"/>
  <c r="E338" i="5"/>
  <c r="F338" i="5" s="1"/>
  <c r="Q338" i="5"/>
  <c r="S338" i="5"/>
  <c r="AF338" i="5"/>
  <c r="E339" i="5"/>
  <c r="F339" i="5" s="1"/>
  <c r="Q339" i="5"/>
  <c r="S339" i="5"/>
  <c r="AF339" i="5"/>
  <c r="E340" i="5"/>
  <c r="F340" i="5"/>
  <c r="Z340" i="5" s="1"/>
  <c r="Q340" i="5"/>
  <c r="S340" i="5"/>
  <c r="AF340" i="5"/>
  <c r="E341" i="5"/>
  <c r="F341" i="5" s="1"/>
  <c r="Q341" i="5"/>
  <c r="S341" i="5"/>
  <c r="AF341" i="5"/>
  <c r="E342" i="5"/>
  <c r="F342" i="5" s="1"/>
  <c r="G342" i="5" s="1"/>
  <c r="K342" i="5" s="1"/>
  <c r="Q342" i="5"/>
  <c r="S342" i="5"/>
  <c r="Z342" i="5"/>
  <c r="AF342" i="5"/>
  <c r="E343" i="5"/>
  <c r="F343" i="5" s="1"/>
  <c r="Q343" i="5"/>
  <c r="S343" i="5"/>
  <c r="AF343" i="5"/>
  <c r="E344" i="5"/>
  <c r="F344" i="5" s="1"/>
  <c r="G344" i="5" s="1"/>
  <c r="K344" i="5" s="1"/>
  <c r="Q344" i="5"/>
  <c r="S344" i="5"/>
  <c r="AF344" i="5"/>
  <c r="E354" i="5"/>
  <c r="F354" i="5" s="1"/>
  <c r="Q354" i="5"/>
  <c r="S354" i="5"/>
  <c r="AF354" i="5"/>
  <c r="E355" i="5"/>
  <c r="F355" i="5"/>
  <c r="Q355" i="5"/>
  <c r="S355" i="5"/>
  <c r="AF355" i="5"/>
  <c r="E349" i="5"/>
  <c r="F349" i="5"/>
  <c r="Q349" i="5"/>
  <c r="S349" i="5"/>
  <c r="AF349" i="5"/>
  <c r="E352" i="5"/>
  <c r="F352" i="5" s="1"/>
  <c r="Q352" i="5"/>
  <c r="S352" i="5"/>
  <c r="AF352" i="5"/>
  <c r="E346" i="5"/>
  <c r="F346" i="5" s="1"/>
  <c r="Q346" i="5"/>
  <c r="S346" i="5"/>
  <c r="AF346" i="5"/>
  <c r="E350" i="5"/>
  <c r="F350" i="5" s="1"/>
  <c r="G350" i="5"/>
  <c r="K350" i="5" s="1"/>
  <c r="Q350" i="5"/>
  <c r="S350" i="5"/>
  <c r="AF350" i="5"/>
  <c r="E353" i="5"/>
  <c r="F353" i="5" s="1"/>
  <c r="Q353" i="5"/>
  <c r="S353" i="5"/>
  <c r="AF353" i="5"/>
  <c r="E347" i="5"/>
  <c r="F347" i="5" s="1"/>
  <c r="G347" i="5" s="1"/>
  <c r="K347" i="5" s="1"/>
  <c r="Q347" i="5"/>
  <c r="S347" i="5"/>
  <c r="AF347" i="5"/>
  <c r="E348" i="5"/>
  <c r="F348" i="5" s="1"/>
  <c r="Q348" i="5"/>
  <c r="S348" i="5"/>
  <c r="AF348" i="5"/>
  <c r="E351" i="5"/>
  <c r="F351" i="5" s="1"/>
  <c r="Z351" i="5" s="1"/>
  <c r="Q351" i="5"/>
  <c r="S351" i="5"/>
  <c r="AF351" i="5"/>
  <c r="E356" i="5"/>
  <c r="F356" i="5" s="1"/>
  <c r="Q356" i="5"/>
  <c r="S356" i="5"/>
  <c r="AF356" i="5"/>
  <c r="E359" i="5"/>
  <c r="F359" i="5" s="1"/>
  <c r="Q359" i="5"/>
  <c r="S359" i="5"/>
  <c r="AF359" i="5"/>
  <c r="E358" i="5"/>
  <c r="F358" i="5" s="1"/>
  <c r="Q358" i="5"/>
  <c r="S358" i="5"/>
  <c r="AF358" i="5"/>
  <c r="E360" i="5"/>
  <c r="F360" i="5"/>
  <c r="Q360" i="5"/>
  <c r="S360" i="5"/>
  <c r="AF360" i="5"/>
  <c r="D11" i="9"/>
  <c r="O11" i="9"/>
  <c r="O12" i="9"/>
  <c r="D13" i="9"/>
  <c r="O13" i="9"/>
  <c r="D14" i="9"/>
  <c r="O14" i="9"/>
  <c r="O15" i="9"/>
  <c r="D16" i="9"/>
  <c r="O16" i="9"/>
  <c r="D17" i="9"/>
  <c r="O17" i="9"/>
  <c r="D18" i="9"/>
  <c r="O18" i="9"/>
  <c r="O19" i="9"/>
  <c r="D20" i="9"/>
  <c r="O20" i="9"/>
  <c r="D21" i="9"/>
  <c r="O21" i="9"/>
  <c r="D22" i="9"/>
  <c r="O22" i="9"/>
  <c r="D23" i="9"/>
  <c r="O23" i="9"/>
  <c r="O24" i="9"/>
  <c r="D25" i="9"/>
  <c r="O25" i="9"/>
  <c r="D26" i="9"/>
  <c r="O26" i="9"/>
  <c r="D27" i="9"/>
  <c r="O27" i="9"/>
  <c r="D28" i="9"/>
  <c r="O28" i="9"/>
  <c r="D29" i="9"/>
  <c r="O29" i="9"/>
  <c r="D30" i="9"/>
  <c r="O30" i="9"/>
  <c r="D31" i="9"/>
  <c r="O31" i="9"/>
  <c r="D32" i="9"/>
  <c r="O32" i="9"/>
  <c r="O33" i="9"/>
  <c r="O34" i="9"/>
  <c r="O35" i="9"/>
  <c r="D36" i="9"/>
  <c r="O36" i="9"/>
  <c r="D37" i="9"/>
  <c r="O37" i="9"/>
  <c r="D38" i="9"/>
  <c r="O38" i="9"/>
  <c r="D39" i="9"/>
  <c r="O39" i="9"/>
  <c r="O40" i="9"/>
  <c r="D41" i="9"/>
  <c r="O41" i="9"/>
  <c r="O42" i="9"/>
  <c r="D43" i="9"/>
  <c r="O43" i="9"/>
  <c r="D44" i="9"/>
  <c r="O44" i="9"/>
  <c r="D45" i="9"/>
  <c r="O45" i="9"/>
  <c r="O46" i="9"/>
  <c r="D47" i="9"/>
  <c r="O47" i="9"/>
  <c r="D48" i="9"/>
  <c r="O48" i="9"/>
  <c r="D49" i="9"/>
  <c r="O49" i="9"/>
  <c r="D50" i="9"/>
  <c r="O50" i="9"/>
  <c r="O51" i="9"/>
  <c r="D52" i="9"/>
  <c r="O52" i="9"/>
  <c r="D53" i="9"/>
  <c r="O53" i="9"/>
  <c r="D54" i="9"/>
  <c r="O54" i="9"/>
  <c r="D55" i="9"/>
  <c r="O55" i="9"/>
  <c r="D56" i="9"/>
  <c r="O56" i="9"/>
  <c r="D57" i="9"/>
  <c r="O57" i="9"/>
  <c r="D58" i="9"/>
  <c r="O58" i="9"/>
  <c r="D59" i="9"/>
  <c r="O59" i="9"/>
  <c r="D60" i="9"/>
  <c r="O60" i="9"/>
  <c r="D61" i="9"/>
  <c r="O61" i="9"/>
  <c r="D62" i="9"/>
  <c r="O62" i="9"/>
  <c r="D63" i="9"/>
  <c r="O63" i="9"/>
  <c r="D64" i="9"/>
  <c r="O64" i="9"/>
  <c r="D65" i="9"/>
  <c r="O65" i="9"/>
  <c r="D66" i="9"/>
  <c r="O66" i="9"/>
  <c r="D67" i="9"/>
  <c r="O67" i="9"/>
  <c r="O68" i="9"/>
  <c r="D69" i="9"/>
  <c r="O69" i="9"/>
  <c r="D70" i="9"/>
  <c r="O70" i="9"/>
  <c r="O71" i="9"/>
  <c r="D72" i="9"/>
  <c r="O72" i="9"/>
  <c r="D73" i="9"/>
  <c r="O73" i="9"/>
  <c r="D74" i="9"/>
  <c r="O74" i="9"/>
  <c r="D75" i="9"/>
  <c r="O75" i="9"/>
  <c r="D76" i="9"/>
  <c r="O76" i="9"/>
  <c r="D77" i="9"/>
  <c r="O77" i="9"/>
  <c r="D78" i="9"/>
  <c r="O78" i="9"/>
  <c r="D79" i="9"/>
  <c r="O79" i="9"/>
  <c r="O80" i="9"/>
  <c r="D81" i="9"/>
  <c r="O81" i="9"/>
  <c r="O82" i="9"/>
  <c r="D83" i="9"/>
  <c r="O83" i="9"/>
  <c r="D84" i="9"/>
  <c r="O84" i="9"/>
  <c r="D85" i="9"/>
  <c r="O85" i="9"/>
  <c r="D86" i="9"/>
  <c r="O86" i="9"/>
  <c r="D87" i="9"/>
  <c r="O87" i="9"/>
  <c r="D88" i="9"/>
  <c r="O88" i="9"/>
  <c r="D89" i="9"/>
  <c r="O89" i="9"/>
  <c r="D90" i="9"/>
  <c r="O90" i="9"/>
  <c r="D91" i="9"/>
  <c r="O91" i="9"/>
  <c r="D92" i="9"/>
  <c r="O92" i="9"/>
  <c r="D93" i="9"/>
  <c r="O93" i="9"/>
  <c r="D94" i="9"/>
  <c r="O94" i="9"/>
  <c r="D95" i="9"/>
  <c r="O95" i="9"/>
  <c r="D96" i="9"/>
  <c r="O96" i="9"/>
  <c r="D97" i="9"/>
  <c r="O97" i="9"/>
  <c r="D98" i="9"/>
  <c r="O98" i="9"/>
  <c r="D99" i="9"/>
  <c r="O99" i="9"/>
  <c r="D100" i="9"/>
  <c r="O100" i="9"/>
  <c r="D101" i="9"/>
  <c r="O101" i="9"/>
  <c r="D102" i="9"/>
  <c r="O102" i="9"/>
  <c r="B10" i="10"/>
  <c r="E10" i="10"/>
  <c r="B11" i="10"/>
  <c r="E11" i="10"/>
  <c r="B12" i="10"/>
  <c r="E12" i="10"/>
  <c r="B13" i="10"/>
  <c r="E13" i="10"/>
  <c r="B14" i="10"/>
  <c r="B15" i="10"/>
  <c r="E15" i="10"/>
  <c r="B16" i="10"/>
  <c r="E16" i="10"/>
  <c r="B17" i="10"/>
  <c r="E17" i="10"/>
  <c r="B18" i="10"/>
  <c r="E18" i="10"/>
  <c r="B19" i="10"/>
  <c r="E19" i="10"/>
  <c r="B20" i="10"/>
  <c r="B21" i="10"/>
  <c r="B22" i="10"/>
  <c r="B23" i="10"/>
  <c r="E23" i="10"/>
  <c r="B24" i="10"/>
  <c r="E24" i="10"/>
  <c r="B25" i="10"/>
  <c r="B26" i="10"/>
  <c r="E26" i="10"/>
  <c r="B27" i="10"/>
  <c r="B28" i="10"/>
  <c r="E28" i="10"/>
  <c r="B29" i="10"/>
  <c r="E29" i="10"/>
  <c r="B30" i="10"/>
  <c r="E30" i="10"/>
  <c r="B31" i="10"/>
  <c r="E31" i="10"/>
  <c r="B32" i="10"/>
  <c r="E32" i="10"/>
  <c r="B33" i="10"/>
  <c r="E33" i="10"/>
  <c r="B34" i="10"/>
  <c r="E34" i="10"/>
  <c r="B35" i="10"/>
  <c r="E35" i="10"/>
  <c r="B36" i="10"/>
  <c r="B37" i="10"/>
  <c r="E37" i="10"/>
  <c r="B38" i="10"/>
  <c r="B39" i="10"/>
  <c r="E39" i="10"/>
  <c r="B40" i="10"/>
  <c r="E40" i="10"/>
  <c r="B41" i="10"/>
  <c r="E41" i="10"/>
  <c r="B42" i="10"/>
  <c r="E42" i="10"/>
  <c r="B43" i="10"/>
  <c r="E43" i="10"/>
  <c r="B44" i="10"/>
  <c r="E44" i="10"/>
  <c r="B45" i="10"/>
  <c r="E45" i="10"/>
  <c r="B46" i="10"/>
  <c r="E46" i="10"/>
  <c r="B47" i="10"/>
  <c r="E47" i="10"/>
  <c r="B48" i="10"/>
  <c r="E48" i="10"/>
  <c r="B49" i="10"/>
  <c r="E49" i="10"/>
  <c r="B50" i="10"/>
  <c r="E50" i="10"/>
  <c r="B51" i="10"/>
  <c r="B52" i="10"/>
  <c r="E52" i="10"/>
  <c r="B53" i="10"/>
  <c r="E53" i="10"/>
  <c r="B54" i="10"/>
  <c r="E54" i="10"/>
  <c r="B55" i="10"/>
  <c r="E55" i="10"/>
  <c r="B56" i="10"/>
  <c r="E56" i="10"/>
  <c r="B57" i="10"/>
  <c r="E57" i="10"/>
  <c r="B58" i="10"/>
  <c r="B59" i="10"/>
  <c r="E59" i="10"/>
  <c r="B60" i="10"/>
  <c r="B61" i="10"/>
  <c r="E61" i="10"/>
  <c r="B62" i="10"/>
  <c r="E62" i="10"/>
  <c r="B63" i="10"/>
  <c r="E63" i="10"/>
  <c r="B64" i="10"/>
  <c r="E64" i="10"/>
  <c r="B65" i="10"/>
  <c r="E65" i="10"/>
  <c r="B66" i="10"/>
  <c r="E66" i="10"/>
  <c r="B67" i="10"/>
  <c r="E67" i="10"/>
  <c r="B68" i="10"/>
  <c r="E68" i="10"/>
  <c r="B69" i="10"/>
  <c r="B70" i="10"/>
  <c r="E70" i="10"/>
  <c r="B71" i="10"/>
  <c r="E71" i="10"/>
  <c r="B72" i="10"/>
  <c r="E72" i="10"/>
  <c r="B73" i="10"/>
  <c r="E73" i="10"/>
  <c r="B74" i="10"/>
  <c r="E74" i="10"/>
  <c r="B75" i="10"/>
  <c r="B76" i="10"/>
  <c r="E76" i="10"/>
  <c r="B77" i="10"/>
  <c r="E77" i="10"/>
  <c r="B78" i="10"/>
  <c r="E78" i="10"/>
  <c r="B79" i="10"/>
  <c r="B80" i="10"/>
  <c r="E80" i="10"/>
  <c r="B81" i="10"/>
  <c r="E81" i="10"/>
  <c r="B82" i="10"/>
  <c r="E82" i="10"/>
  <c r="B83" i="10"/>
  <c r="E83" i="10"/>
  <c r="B84" i="10"/>
  <c r="B85" i="10"/>
  <c r="E85" i="10"/>
  <c r="B86" i="10"/>
  <c r="E86" i="10"/>
  <c r="B87" i="10"/>
  <c r="E87" i="10"/>
  <c r="B88" i="10"/>
  <c r="E88" i="10"/>
  <c r="B89" i="10"/>
  <c r="E89" i="10"/>
  <c r="B90" i="10"/>
  <c r="E90" i="10"/>
  <c r="B91" i="10"/>
  <c r="E91" i="10"/>
  <c r="B92" i="10"/>
  <c r="E92" i="10"/>
  <c r="B93" i="10"/>
  <c r="E93" i="10"/>
  <c r="B94" i="10"/>
  <c r="E94" i="10"/>
  <c r="B95" i="10"/>
  <c r="E95" i="10"/>
  <c r="B96" i="10"/>
  <c r="E96" i="10"/>
  <c r="B97" i="10"/>
  <c r="E97" i="10"/>
  <c r="B98" i="10"/>
  <c r="E98" i="10"/>
  <c r="B99" i="10"/>
  <c r="E99" i="10"/>
  <c r="B100" i="10"/>
  <c r="E100" i="10"/>
  <c r="B101" i="10"/>
  <c r="E101" i="10"/>
  <c r="B102" i="10"/>
  <c r="E102" i="10"/>
  <c r="B103" i="10"/>
  <c r="E103" i="10"/>
  <c r="B104" i="10"/>
  <c r="E104" i="10"/>
  <c r="B105" i="10"/>
  <c r="E105" i="10"/>
  <c r="B106" i="10"/>
  <c r="E106" i="10"/>
  <c r="B107" i="10"/>
  <c r="E107" i="10"/>
  <c r="B108" i="10"/>
  <c r="E108" i="10"/>
  <c r="B109" i="10"/>
  <c r="E109" i="10"/>
  <c r="B110" i="10"/>
  <c r="E110" i="10"/>
  <c r="B111" i="10"/>
  <c r="E111" i="10"/>
  <c r="J111" i="10"/>
  <c r="B112" i="10"/>
  <c r="E112" i="10"/>
  <c r="J112" i="10"/>
  <c r="B113" i="10"/>
  <c r="E113" i="10"/>
  <c r="J113" i="10"/>
  <c r="B114" i="10"/>
  <c r="E114" i="10"/>
  <c r="J114" i="10"/>
  <c r="B115" i="10"/>
  <c r="E115" i="10"/>
  <c r="J115" i="10"/>
  <c r="B116" i="10"/>
  <c r="E116" i="10"/>
  <c r="B117" i="10"/>
  <c r="E117" i="10"/>
  <c r="J117" i="10"/>
  <c r="B118" i="10"/>
  <c r="E118" i="10"/>
  <c r="J118" i="10"/>
  <c r="B119" i="10"/>
  <c r="E119" i="10"/>
  <c r="J119" i="10"/>
  <c r="B120" i="10"/>
  <c r="E120" i="10"/>
  <c r="J120" i="10"/>
  <c r="B121" i="10"/>
  <c r="E121" i="10"/>
  <c r="J121" i="10"/>
  <c r="B122" i="10"/>
  <c r="E122" i="10"/>
  <c r="B123" i="10"/>
  <c r="E123" i="10"/>
  <c r="B124" i="10"/>
  <c r="E124" i="10"/>
  <c r="B125" i="10"/>
  <c r="E125" i="10"/>
  <c r="B126" i="10"/>
  <c r="E126" i="10"/>
  <c r="B127" i="10"/>
  <c r="E127" i="10"/>
  <c r="B128" i="10"/>
  <c r="E128" i="10"/>
  <c r="B129" i="10"/>
  <c r="E129" i="10"/>
  <c r="B130" i="10"/>
  <c r="E130" i="10"/>
  <c r="B131" i="10"/>
  <c r="E131" i="10"/>
  <c r="B132" i="10"/>
  <c r="E132" i="10"/>
  <c r="B133" i="10"/>
  <c r="E133" i="10"/>
  <c r="B134" i="10"/>
  <c r="E134" i="10"/>
  <c r="B135" i="10"/>
  <c r="E135" i="10"/>
  <c r="B136" i="10"/>
  <c r="E136" i="10"/>
  <c r="B137" i="10"/>
  <c r="E137" i="10"/>
  <c r="B138" i="10"/>
  <c r="E138" i="10"/>
  <c r="B139" i="10"/>
  <c r="E139" i="10"/>
  <c r="B140" i="10"/>
  <c r="E140" i="10"/>
  <c r="B141" i="10"/>
  <c r="E141" i="10"/>
  <c r="B142" i="10"/>
  <c r="E142" i="10"/>
  <c r="B143" i="10"/>
  <c r="E143" i="10"/>
  <c r="B144" i="10"/>
  <c r="E144" i="10"/>
  <c r="B145" i="10"/>
  <c r="E145" i="10"/>
  <c r="B146" i="10"/>
  <c r="E146" i="10"/>
  <c r="B147" i="10"/>
  <c r="E147" i="10"/>
  <c r="B148" i="10"/>
  <c r="E148" i="10"/>
  <c r="B149" i="10"/>
  <c r="E149" i="10"/>
  <c r="B150" i="10"/>
  <c r="E150" i="10"/>
  <c r="B151" i="10"/>
  <c r="E151" i="10"/>
  <c r="B152" i="10"/>
  <c r="E152" i="10"/>
  <c r="B153" i="10"/>
  <c r="E153" i="10"/>
  <c r="B154" i="10"/>
  <c r="E154" i="10"/>
  <c r="B155" i="10"/>
  <c r="E155" i="10"/>
  <c r="B156" i="10"/>
  <c r="E156" i="10"/>
  <c r="B157" i="10"/>
  <c r="E157" i="10"/>
  <c r="B158" i="10"/>
  <c r="E158" i="10"/>
  <c r="B159" i="10"/>
  <c r="E159" i="10"/>
  <c r="B160" i="10"/>
  <c r="E160" i="10"/>
  <c r="B161" i="10"/>
  <c r="E161" i="10"/>
  <c r="B162" i="10"/>
  <c r="E162" i="10"/>
  <c r="B163" i="10"/>
  <c r="E163" i="10"/>
  <c r="B164" i="10"/>
  <c r="E164" i="10"/>
  <c r="B165" i="10"/>
  <c r="E165" i="10"/>
  <c r="B166" i="10"/>
  <c r="E166" i="10"/>
  <c r="B167" i="10"/>
  <c r="E167" i="10"/>
  <c r="B168" i="10"/>
  <c r="E168" i="10"/>
  <c r="B169" i="10"/>
  <c r="E169" i="10"/>
  <c r="B170" i="10"/>
  <c r="E170" i="10"/>
  <c r="B171" i="10"/>
  <c r="E171" i="10"/>
  <c r="B172" i="10"/>
  <c r="E172" i="10"/>
  <c r="B173" i="10"/>
  <c r="E173" i="10"/>
  <c r="B174" i="10"/>
  <c r="E174" i="10"/>
  <c r="B175" i="10"/>
  <c r="E175" i="10"/>
  <c r="B176" i="10"/>
  <c r="E176" i="10"/>
  <c r="B177" i="10"/>
  <c r="E177" i="10"/>
  <c r="B178" i="10"/>
  <c r="E178" i="10"/>
  <c r="B179" i="10"/>
  <c r="E179" i="10"/>
  <c r="B180" i="10"/>
  <c r="E180" i="10"/>
  <c r="B181" i="10"/>
  <c r="E181" i="10"/>
  <c r="B182" i="10"/>
  <c r="E182" i="10"/>
  <c r="B183" i="10"/>
  <c r="E183" i="10"/>
  <c r="B184" i="10"/>
  <c r="E184" i="10"/>
  <c r="B185" i="10"/>
  <c r="E185" i="10"/>
  <c r="B186" i="10"/>
  <c r="E186" i="10"/>
  <c r="B187" i="10"/>
  <c r="E187" i="10"/>
  <c r="B188" i="10"/>
  <c r="E188" i="10"/>
  <c r="B189" i="10"/>
  <c r="E189" i="10"/>
  <c r="B190" i="10"/>
  <c r="E190" i="10"/>
  <c r="B191" i="10"/>
  <c r="E191" i="10"/>
  <c r="B192" i="10"/>
  <c r="E192" i="10"/>
  <c r="B193" i="10"/>
  <c r="E193" i="10"/>
  <c r="B194" i="10"/>
  <c r="E194" i="10"/>
  <c r="B195" i="10"/>
  <c r="E195" i="10"/>
  <c r="B196" i="10"/>
  <c r="E196" i="10"/>
  <c r="B197" i="10"/>
  <c r="E197" i="10"/>
  <c r="B198" i="10"/>
  <c r="E198" i="10"/>
  <c r="B199" i="10"/>
  <c r="E199" i="10"/>
  <c r="B200" i="10"/>
  <c r="E200" i="10"/>
  <c r="B201" i="10"/>
  <c r="E201" i="10"/>
  <c r="B202" i="10"/>
  <c r="E202" i="10"/>
  <c r="B203" i="10"/>
  <c r="E203" i="10"/>
  <c r="B204" i="10"/>
  <c r="E204" i="10"/>
  <c r="B205" i="10"/>
  <c r="E205" i="10"/>
  <c r="B206" i="10"/>
  <c r="E206" i="10"/>
  <c r="B207" i="10"/>
  <c r="E207" i="10"/>
  <c r="B208" i="10"/>
  <c r="E208" i="10"/>
  <c r="B209" i="10"/>
  <c r="E209" i="10"/>
  <c r="B210" i="10"/>
  <c r="E210" i="10"/>
  <c r="B211" i="10"/>
  <c r="E211" i="10"/>
  <c r="B212" i="10"/>
  <c r="E212" i="10"/>
  <c r="B213" i="10"/>
  <c r="E213" i="10"/>
  <c r="B214" i="10"/>
  <c r="E214" i="10"/>
  <c r="B215" i="10"/>
  <c r="E215" i="10"/>
  <c r="B216" i="10"/>
  <c r="E216" i="10"/>
  <c r="B217" i="10"/>
  <c r="E217" i="10"/>
  <c r="B218" i="10"/>
  <c r="E218" i="10"/>
  <c r="B219" i="10"/>
  <c r="E219" i="10"/>
  <c r="B220" i="10"/>
  <c r="E220" i="10"/>
  <c r="B221" i="10"/>
  <c r="E221" i="10"/>
  <c r="B222" i="10"/>
  <c r="E222" i="10"/>
  <c r="B223" i="10"/>
  <c r="E223" i="10"/>
  <c r="B224" i="10"/>
  <c r="E224" i="10"/>
  <c r="B225" i="10"/>
  <c r="E225" i="10"/>
  <c r="B226" i="10"/>
  <c r="E226" i="10"/>
  <c r="B227" i="10"/>
  <c r="E227" i="10"/>
  <c r="B228" i="10"/>
  <c r="E228" i="10"/>
  <c r="B229" i="10"/>
  <c r="E229" i="10"/>
  <c r="B230" i="10"/>
  <c r="E230" i="10"/>
  <c r="B231" i="10"/>
  <c r="E231" i="10"/>
  <c r="B232" i="10"/>
  <c r="E232" i="10"/>
  <c r="B233" i="10"/>
  <c r="E233" i="10"/>
  <c r="B234" i="10"/>
  <c r="E234" i="10"/>
  <c r="B235" i="10"/>
  <c r="E235" i="10"/>
  <c r="B236" i="10"/>
  <c r="E236" i="10"/>
  <c r="B237" i="10"/>
  <c r="E237" i="10"/>
  <c r="B238" i="10"/>
  <c r="E238" i="10"/>
  <c r="B239" i="10"/>
  <c r="E239" i="10"/>
  <c r="B240" i="10"/>
  <c r="E240" i="10"/>
  <c r="B241" i="10"/>
  <c r="E241" i="10"/>
  <c r="B242" i="10"/>
  <c r="E242" i="10"/>
  <c r="B243" i="10"/>
  <c r="E243" i="10"/>
  <c r="B244" i="10"/>
  <c r="E244" i="10"/>
  <c r="B245" i="10"/>
  <c r="E245" i="10"/>
  <c r="B246" i="10"/>
  <c r="E246" i="10"/>
  <c r="B247" i="10"/>
  <c r="E247" i="10"/>
  <c r="B248" i="10"/>
  <c r="E248" i="10"/>
  <c r="B249" i="10"/>
  <c r="E249" i="10"/>
  <c r="B250" i="10"/>
  <c r="E250" i="10"/>
  <c r="B251" i="10"/>
  <c r="E251" i="10"/>
  <c r="B252" i="10"/>
  <c r="E252" i="10"/>
  <c r="B253" i="10"/>
  <c r="E253" i="10"/>
  <c r="B254" i="10"/>
  <c r="E254" i="10"/>
  <c r="B255" i="10"/>
  <c r="E255" i="10"/>
  <c r="B256" i="10"/>
  <c r="E256" i="10"/>
  <c r="B257" i="10"/>
  <c r="E257" i="10"/>
  <c r="B258" i="10"/>
  <c r="E258" i="10"/>
  <c r="B259" i="10"/>
  <c r="E259" i="10"/>
  <c r="B260" i="10"/>
  <c r="E260" i="10"/>
  <c r="B261" i="10"/>
  <c r="E261" i="10"/>
  <c r="B262" i="10"/>
  <c r="E262" i="10"/>
  <c r="B263" i="10"/>
  <c r="E263" i="10"/>
  <c r="B264" i="10"/>
  <c r="E264" i="10"/>
  <c r="B265" i="10"/>
  <c r="E265" i="10"/>
  <c r="B266" i="10"/>
  <c r="E266" i="10"/>
  <c r="B267" i="10"/>
  <c r="E267" i="10"/>
  <c r="B268" i="10"/>
  <c r="E268" i="10"/>
  <c r="B269" i="10"/>
  <c r="E269" i="10"/>
  <c r="B270" i="10"/>
  <c r="E270" i="10"/>
  <c r="B271" i="10"/>
  <c r="E271" i="10"/>
  <c r="B272" i="10"/>
  <c r="E272" i="10"/>
  <c r="B273" i="10"/>
  <c r="E273" i="10"/>
  <c r="B274" i="10"/>
  <c r="E274" i="10"/>
  <c r="B275" i="10"/>
  <c r="E275" i="10"/>
  <c r="B276" i="10"/>
  <c r="E276" i="10"/>
  <c r="B277" i="10"/>
  <c r="E277" i="10"/>
  <c r="B278" i="10"/>
  <c r="B279" i="10"/>
  <c r="E279" i="10"/>
  <c r="B280" i="10"/>
  <c r="E280" i="10"/>
  <c r="B281" i="10"/>
  <c r="E281" i="10"/>
  <c r="B282" i="10"/>
  <c r="B283" i="10"/>
  <c r="E283" i="10"/>
  <c r="B284" i="10"/>
  <c r="E284" i="10"/>
  <c r="B285" i="10"/>
  <c r="B286" i="10"/>
  <c r="E286" i="10"/>
  <c r="B287" i="10"/>
  <c r="E287" i="10"/>
  <c r="B288" i="10"/>
  <c r="E288" i="10"/>
  <c r="B289" i="10"/>
  <c r="E289" i="10"/>
  <c r="B290" i="10"/>
  <c r="E290" i="10"/>
  <c r="B291" i="10"/>
  <c r="E291" i="10"/>
  <c r="B292" i="10"/>
  <c r="E292" i="10"/>
  <c r="B293" i="10"/>
  <c r="E293" i="10"/>
  <c r="B294" i="10"/>
  <c r="E294" i="10"/>
  <c r="B295" i="10"/>
  <c r="E295" i="10"/>
  <c r="B296" i="10"/>
  <c r="E296" i="10"/>
  <c r="B297" i="10"/>
  <c r="E297" i="10"/>
  <c r="B298" i="10"/>
  <c r="E298" i="10"/>
  <c r="B299" i="10"/>
  <c r="E299" i="10"/>
  <c r="B300" i="10"/>
  <c r="E300" i="10"/>
  <c r="B301" i="10"/>
  <c r="E301" i="10"/>
  <c r="B302" i="10"/>
  <c r="E302" i="10"/>
  <c r="B303" i="10"/>
  <c r="E303" i="10"/>
  <c r="B304" i="10"/>
  <c r="E304" i="10"/>
  <c r="B305" i="10"/>
  <c r="E305" i="10"/>
  <c r="B306" i="10"/>
  <c r="E306" i="10"/>
  <c r="B307" i="10"/>
  <c r="E307" i="10"/>
  <c r="B308" i="10"/>
  <c r="E308" i="10"/>
  <c r="B309" i="10"/>
  <c r="E309" i="10"/>
  <c r="B310" i="10"/>
  <c r="E310" i="10"/>
  <c r="B311" i="10"/>
  <c r="E311" i="10"/>
  <c r="B312" i="10"/>
  <c r="E312" i="10"/>
  <c r="B313" i="10"/>
  <c r="E313" i="10"/>
  <c r="B314" i="10"/>
  <c r="E314" i="10"/>
  <c r="B315" i="10"/>
  <c r="E315" i="10"/>
  <c r="B316" i="10"/>
  <c r="E316" i="10"/>
  <c r="B317" i="10"/>
  <c r="E317" i="10"/>
  <c r="B318" i="10"/>
  <c r="E318" i="10"/>
  <c r="B319" i="10"/>
  <c r="E319" i="10"/>
  <c r="B320" i="10"/>
  <c r="E320" i="10"/>
  <c r="B321" i="10"/>
  <c r="E321" i="10"/>
  <c r="B322" i="10"/>
  <c r="E322" i="10"/>
  <c r="B323" i="10"/>
  <c r="E323" i="10"/>
  <c r="B324" i="10"/>
  <c r="E324" i="10"/>
  <c r="B325" i="10"/>
  <c r="E325" i="10"/>
  <c r="B326" i="10"/>
  <c r="E326" i="10"/>
  <c r="B327" i="10"/>
  <c r="E327" i="10"/>
  <c r="B328" i="10"/>
  <c r="E328" i="10"/>
  <c r="B329" i="10"/>
  <c r="E329" i="10"/>
  <c r="B330" i="10"/>
  <c r="E330" i="10"/>
  <c r="B331" i="10"/>
  <c r="E331" i="10"/>
  <c r="B332" i="10"/>
  <c r="E332" i="10"/>
  <c r="B333" i="10"/>
  <c r="E333" i="10"/>
  <c r="B334" i="10"/>
  <c r="E334" i="10"/>
  <c r="B335" i="10"/>
  <c r="E335" i="10"/>
  <c r="B336" i="10"/>
  <c r="E336" i="10"/>
  <c r="B337" i="10"/>
  <c r="E337" i="10"/>
  <c r="B338" i="10"/>
  <c r="E338" i="10"/>
  <c r="B339" i="10"/>
  <c r="E339" i="10"/>
  <c r="B340" i="10"/>
  <c r="E340" i="10"/>
  <c r="B341" i="10"/>
  <c r="E341" i="10"/>
  <c r="B342" i="10"/>
  <c r="E342" i="10"/>
  <c r="B343" i="10"/>
  <c r="E343" i="10"/>
  <c r="B344" i="10"/>
  <c r="E344" i="10"/>
  <c r="B345" i="10"/>
  <c r="E345" i="10"/>
  <c r="B346" i="10"/>
  <c r="E346" i="10"/>
  <c r="B347" i="10"/>
  <c r="E347" i="10"/>
  <c r="B348" i="10"/>
  <c r="E348" i="10"/>
  <c r="B349" i="10"/>
  <c r="E349" i="10"/>
  <c r="B350" i="10"/>
  <c r="E350" i="10"/>
  <c r="B351" i="10"/>
  <c r="E351" i="10"/>
  <c r="B352" i="10"/>
  <c r="E352" i="10"/>
  <c r="B353" i="10"/>
  <c r="E353" i="10"/>
  <c r="B354" i="10"/>
  <c r="E354" i="10"/>
  <c r="B355" i="10"/>
  <c r="E355" i="10"/>
  <c r="B356" i="10"/>
  <c r="E356" i="10"/>
  <c r="B357" i="10"/>
  <c r="E357" i="10"/>
  <c r="B358" i="10"/>
  <c r="E358" i="10"/>
  <c r="B359" i="10"/>
  <c r="E359" i="10"/>
  <c r="B360" i="10"/>
  <c r="E360" i="10"/>
  <c r="B361" i="10"/>
  <c r="E361" i="10"/>
  <c r="B362" i="10"/>
  <c r="E362" i="10"/>
  <c r="B363" i="10"/>
  <c r="E363" i="10"/>
  <c r="B364" i="10"/>
  <c r="E364" i="10"/>
  <c r="B365" i="10"/>
  <c r="E365" i="10"/>
  <c r="B366" i="10"/>
  <c r="E366" i="10"/>
  <c r="B367" i="10"/>
  <c r="E367" i="10"/>
  <c r="B368" i="10"/>
  <c r="E368" i="10"/>
  <c r="B369" i="10"/>
  <c r="E369" i="10"/>
  <c r="B370" i="10"/>
  <c r="E370" i="10"/>
  <c r="B371" i="10"/>
  <c r="E371" i="10"/>
  <c r="B372" i="10"/>
  <c r="E372" i="10"/>
  <c r="B373" i="10"/>
  <c r="E373" i="10"/>
  <c r="B374" i="10"/>
  <c r="E374" i="10"/>
  <c r="B375" i="10"/>
  <c r="E375" i="10"/>
  <c r="B376" i="10"/>
  <c r="E376" i="10"/>
  <c r="B377" i="10"/>
  <c r="E377" i="10"/>
  <c r="B378" i="10"/>
  <c r="E378" i="10"/>
  <c r="B379" i="10"/>
  <c r="E379" i="10"/>
  <c r="B380" i="10"/>
  <c r="E380" i="10"/>
  <c r="B381" i="10"/>
  <c r="E381" i="10"/>
  <c r="B382" i="10"/>
  <c r="E382" i="10"/>
  <c r="B383" i="10"/>
  <c r="E383" i="10"/>
  <c r="B384" i="10"/>
  <c r="E384" i="10"/>
  <c r="K362" i="5"/>
  <c r="Z345" i="5"/>
  <c r="P362" i="5"/>
  <c r="R362" i="5" s="1"/>
  <c r="Z362" i="5"/>
  <c r="Z358" i="5"/>
  <c r="P342" i="5"/>
  <c r="R342" i="5" s="1"/>
  <c r="T342" i="5" s="1"/>
  <c r="P340" i="5"/>
  <c r="R340" i="5" s="1"/>
  <c r="T340" i="5" s="1"/>
  <c r="G131" i="5"/>
  <c r="Z131" i="5"/>
  <c r="P323" i="5"/>
  <c r="R323" i="5" s="1"/>
  <c r="T323" i="5" s="1"/>
  <c r="K198" i="5"/>
  <c r="P140" i="4"/>
  <c r="G140" i="4"/>
  <c r="K140" i="4" s="1"/>
  <c r="U330" i="5"/>
  <c r="G264" i="5"/>
  <c r="Z264" i="5"/>
  <c r="P264" i="5"/>
  <c r="P174" i="5"/>
  <c r="G174" i="5"/>
  <c r="Z174" i="5"/>
  <c r="P360" i="5"/>
  <c r="R360" i="5" s="1"/>
  <c r="T360" i="5" s="1"/>
  <c r="G318" i="5"/>
  <c r="P318" i="5"/>
  <c r="R318" i="5" s="1"/>
  <c r="T318" i="5" s="1"/>
  <c r="G302" i="5"/>
  <c r="P301" i="5"/>
  <c r="R301" i="5" s="1"/>
  <c r="T301" i="5" s="1"/>
  <c r="G277" i="5"/>
  <c r="Z277" i="5"/>
  <c r="P297" i="5"/>
  <c r="G297" i="5"/>
  <c r="Z297" i="5"/>
  <c r="P350" i="5"/>
  <c r="R350" i="5" s="1"/>
  <c r="T350" i="5" s="1"/>
  <c r="P352" i="5"/>
  <c r="R352" i="5"/>
  <c r="T352" i="5" s="1"/>
  <c r="U331" i="5"/>
  <c r="K206" i="5"/>
  <c r="G298" i="5"/>
  <c r="Z298" i="5"/>
  <c r="P298" i="5"/>
  <c r="P288" i="5"/>
  <c r="R288" i="5" s="1"/>
  <c r="Z354" i="5"/>
  <c r="P311" i="5"/>
  <c r="R311" i="5" s="1"/>
  <c r="T311" i="5" s="1"/>
  <c r="Z295" i="5"/>
  <c r="P295" i="5"/>
  <c r="Z279" i="5"/>
  <c r="P279" i="5"/>
  <c r="P194" i="5"/>
  <c r="Z194" i="5"/>
  <c r="G194" i="5"/>
  <c r="Z341" i="5"/>
  <c r="G322" i="5"/>
  <c r="Z322" i="5"/>
  <c r="P322" i="5"/>
  <c r="R322" i="5"/>
  <c r="T322" i="5" s="1"/>
  <c r="Z313" i="5"/>
  <c r="P281" i="5"/>
  <c r="G351" i="5"/>
  <c r="Z347" i="5"/>
  <c r="P335" i="5"/>
  <c r="R335" i="5"/>
  <c r="T335" i="5" s="1"/>
  <c r="P333" i="5"/>
  <c r="R333" i="5" s="1"/>
  <c r="T333" i="5" s="1"/>
  <c r="U332" i="5"/>
  <c r="G326" i="5"/>
  <c r="Z326" i="5"/>
  <c r="P326" i="5"/>
  <c r="R326" i="5"/>
  <c r="T326" i="5" s="1"/>
  <c r="G320" i="5"/>
  <c r="G280" i="5"/>
  <c r="Z231" i="5"/>
  <c r="P231" i="5"/>
  <c r="G181" i="5"/>
  <c r="P181" i="5"/>
  <c r="Z181" i="5"/>
  <c r="Z257" i="5"/>
  <c r="G243" i="5"/>
  <c r="Z208" i="5"/>
  <c r="P207" i="5"/>
  <c r="G207" i="5"/>
  <c r="Z207" i="5"/>
  <c r="P206" i="5"/>
  <c r="R206" i="5"/>
  <c r="T206" i="5" s="1"/>
  <c r="G200" i="5"/>
  <c r="Z200" i="5"/>
  <c r="P200" i="5"/>
  <c r="Z199" i="5"/>
  <c r="P198" i="5"/>
  <c r="R198" i="5" s="1"/>
  <c r="T198" i="5" s="1"/>
  <c r="P195" i="5"/>
  <c r="Z195" i="5"/>
  <c r="K182" i="5"/>
  <c r="G258" i="5"/>
  <c r="Z258" i="5"/>
  <c r="G244" i="5"/>
  <c r="Z244" i="5"/>
  <c r="G233" i="5"/>
  <c r="Z233" i="5"/>
  <c r="G228" i="5"/>
  <c r="Z228" i="5"/>
  <c r="P228" i="5"/>
  <c r="Z171" i="5"/>
  <c r="P171" i="5"/>
  <c r="R171" i="5"/>
  <c r="T171" i="5" s="1"/>
  <c r="G262" i="5"/>
  <c r="Z262" i="5"/>
  <c r="G253" i="5"/>
  <c r="Z253" i="5"/>
  <c r="P248" i="5"/>
  <c r="R248" i="5" s="1"/>
  <c r="T248" i="5" s="1"/>
  <c r="G248" i="5"/>
  <c r="Z248" i="5"/>
  <c r="G240" i="5"/>
  <c r="Z240" i="5"/>
  <c r="P240" i="5"/>
  <c r="G235" i="5"/>
  <c r="Z235" i="5"/>
  <c r="G209" i="5"/>
  <c r="Z209" i="5"/>
  <c r="P209" i="5"/>
  <c r="G201" i="5"/>
  <c r="Z201" i="5"/>
  <c r="P201" i="5"/>
  <c r="P186" i="5"/>
  <c r="R186" i="5" s="1"/>
  <c r="T186" i="5"/>
  <c r="G186" i="5"/>
  <c r="P260" i="5"/>
  <c r="G260" i="5"/>
  <c r="Z260" i="5"/>
  <c r="G254" i="5"/>
  <c r="Z254" i="5"/>
  <c r="G225" i="5"/>
  <c r="Z225" i="5"/>
  <c r="P190" i="5"/>
  <c r="R190" i="5" s="1"/>
  <c r="T190" i="5" s="1"/>
  <c r="Z190" i="5"/>
  <c r="G190" i="5"/>
  <c r="K187" i="5"/>
  <c r="K150" i="5"/>
  <c r="G263" i="5"/>
  <c r="G255" i="5"/>
  <c r="Z255" i="5"/>
  <c r="G249" i="5"/>
  <c r="R249" i="5" s="1"/>
  <c r="T249" i="5" s="1"/>
  <c r="Z249" i="5"/>
  <c r="U246" i="5"/>
  <c r="Z246" i="5"/>
  <c r="G241" i="5"/>
  <c r="Z241" i="5"/>
  <c r="G237" i="5"/>
  <c r="Z237" i="5"/>
  <c r="G232" i="5"/>
  <c r="Z232" i="5"/>
  <c r="P232" i="5"/>
  <c r="G227" i="5"/>
  <c r="Z227" i="5"/>
  <c r="G220" i="5"/>
  <c r="Z220" i="5"/>
  <c r="P220" i="5"/>
  <c r="K219" i="5"/>
  <c r="G216" i="5"/>
  <c r="Z216" i="5"/>
  <c r="P216" i="5"/>
  <c r="Z212" i="5"/>
  <c r="G212" i="5"/>
  <c r="P212" i="5"/>
  <c r="P211" i="5"/>
  <c r="G211" i="5"/>
  <c r="Z211" i="5"/>
  <c r="P210" i="5"/>
  <c r="Z206" i="5"/>
  <c r="G204" i="5"/>
  <c r="Z204" i="5"/>
  <c r="P204" i="5"/>
  <c r="R204" i="5" s="1"/>
  <c r="T204" i="5" s="1"/>
  <c r="P203" i="5"/>
  <c r="G203" i="5"/>
  <c r="Z203" i="5"/>
  <c r="P202" i="5"/>
  <c r="Z198" i="5"/>
  <c r="P187" i="5"/>
  <c r="R187" i="5" s="1"/>
  <c r="T187" i="5" s="1"/>
  <c r="Z187" i="5"/>
  <c r="Z176" i="5"/>
  <c r="P176" i="5"/>
  <c r="G176" i="5"/>
  <c r="P173" i="5"/>
  <c r="T173" i="5"/>
  <c r="Z173" i="5"/>
  <c r="G173" i="5"/>
  <c r="R173" i="5" s="1"/>
  <c r="G142" i="5"/>
  <c r="Z142" i="5"/>
  <c r="P142" i="5"/>
  <c r="G250" i="5"/>
  <c r="Z250" i="5"/>
  <c r="G239" i="5"/>
  <c r="Z239" i="5"/>
  <c r="G221" i="5"/>
  <c r="Z221" i="5"/>
  <c r="P221" i="5"/>
  <c r="R221" i="5" s="1"/>
  <c r="T221" i="5" s="1"/>
  <c r="G217" i="5"/>
  <c r="Z217" i="5"/>
  <c r="G213" i="5"/>
  <c r="Z213" i="5"/>
  <c r="P213" i="5"/>
  <c r="R213" i="5" s="1"/>
  <c r="T213" i="5" s="1"/>
  <c r="P191" i="5"/>
  <c r="Z191" i="5"/>
  <c r="G191" i="5"/>
  <c r="P157" i="5"/>
  <c r="G157" i="5"/>
  <c r="Z157" i="5"/>
  <c r="G133" i="5"/>
  <c r="Z133" i="5"/>
  <c r="P133" i="5"/>
  <c r="R133" i="5"/>
  <c r="T133" i="5" s="1"/>
  <c r="P256" i="5"/>
  <c r="G256" i="5"/>
  <c r="Z256" i="5"/>
  <c r="G251" i="5"/>
  <c r="Z251" i="5"/>
  <c r="P242" i="5"/>
  <c r="G242" i="5"/>
  <c r="Z242" i="5"/>
  <c r="G229" i="5"/>
  <c r="G205" i="5"/>
  <c r="Z205" i="5"/>
  <c r="P205" i="5"/>
  <c r="Z193" i="5"/>
  <c r="G193" i="5"/>
  <c r="P193" i="5"/>
  <c r="G178" i="5"/>
  <c r="P178" i="5"/>
  <c r="Z238" i="5"/>
  <c r="G238" i="5"/>
  <c r="Z234" i="5"/>
  <c r="G234" i="5"/>
  <c r="Z230" i="5"/>
  <c r="G230" i="5"/>
  <c r="Z226" i="5"/>
  <c r="G226" i="5"/>
  <c r="R226" i="5"/>
  <c r="T226" i="5" s="1"/>
  <c r="Z218" i="5"/>
  <c r="G218" i="5"/>
  <c r="R218" i="5" s="1"/>
  <c r="T218" i="5" s="1"/>
  <c r="Z214" i="5"/>
  <c r="G214" i="5"/>
  <c r="R214" i="5" s="1"/>
  <c r="T214" i="5" s="1"/>
  <c r="G189" i="5"/>
  <c r="G188" i="5"/>
  <c r="R188" i="5" s="1"/>
  <c r="T188" i="5" s="1"/>
  <c r="P185" i="5"/>
  <c r="P183" i="5"/>
  <c r="P175" i="5"/>
  <c r="P163" i="5"/>
  <c r="G163" i="5"/>
  <c r="Z163" i="5"/>
  <c r="P137" i="5"/>
  <c r="R137" i="5" s="1"/>
  <c r="T137" i="5" s="1"/>
  <c r="G137" i="5"/>
  <c r="G124" i="5"/>
  <c r="R124" i="5" s="1"/>
  <c r="T124" i="5" s="1"/>
  <c r="Z124" i="5"/>
  <c r="P124" i="5"/>
  <c r="G122" i="5"/>
  <c r="Z122" i="5"/>
  <c r="P122" i="5"/>
  <c r="R122" i="5" s="1"/>
  <c r="T122" i="5" s="1"/>
  <c r="G91" i="5"/>
  <c r="Z91" i="5"/>
  <c r="P91" i="5"/>
  <c r="G179" i="5"/>
  <c r="R179" i="5" s="1"/>
  <c r="T179" i="5" s="1"/>
  <c r="Z179" i="5"/>
  <c r="G166" i="5"/>
  <c r="Z166" i="5"/>
  <c r="P166" i="5"/>
  <c r="G156" i="5"/>
  <c r="R156" i="5" s="1"/>
  <c r="T156" i="5" s="1"/>
  <c r="Z156" i="5"/>
  <c r="G143" i="5"/>
  <c r="Z143" i="5"/>
  <c r="P143" i="5"/>
  <c r="G136" i="5"/>
  <c r="Z136" i="5"/>
  <c r="P136" i="5"/>
  <c r="G134" i="5"/>
  <c r="Z134" i="5"/>
  <c r="P134" i="5"/>
  <c r="P123" i="5"/>
  <c r="G123" i="5"/>
  <c r="Z123" i="5"/>
  <c r="Z223" i="5"/>
  <c r="Z219" i="5"/>
  <c r="Z215" i="5"/>
  <c r="G175" i="5"/>
  <c r="R175" i="5" s="1"/>
  <c r="T175" i="5" s="1"/>
  <c r="Z144" i="5"/>
  <c r="P135" i="5"/>
  <c r="G135" i="5"/>
  <c r="Z135" i="5"/>
  <c r="G114" i="5"/>
  <c r="Z114" i="5"/>
  <c r="P114" i="5"/>
  <c r="I113" i="5"/>
  <c r="G107" i="5"/>
  <c r="Z107" i="5"/>
  <c r="P107" i="5"/>
  <c r="R107" i="5" s="1"/>
  <c r="T107" i="5" s="1"/>
  <c r="G93" i="5"/>
  <c r="Z93" i="5"/>
  <c r="P93" i="5"/>
  <c r="P63" i="5"/>
  <c r="Z63" i="5"/>
  <c r="G63" i="5"/>
  <c r="P182" i="5"/>
  <c r="R182" i="5"/>
  <c r="T182" i="5" s="1"/>
  <c r="G180" i="5"/>
  <c r="Z180" i="5"/>
  <c r="G177" i="5"/>
  <c r="Z177" i="5"/>
  <c r="G162" i="5"/>
  <c r="Z162" i="5"/>
  <c r="P162" i="5"/>
  <c r="R162" i="5"/>
  <c r="T162" i="5" s="1"/>
  <c r="P155" i="5"/>
  <c r="G155" i="5"/>
  <c r="Z155" i="5"/>
  <c r="G148" i="5"/>
  <c r="Z148" i="5"/>
  <c r="P148" i="5"/>
  <c r="R148" i="5" s="1"/>
  <c r="T148" i="5" s="1"/>
  <c r="G146" i="5"/>
  <c r="R146" i="5" s="1"/>
  <c r="Z146" i="5"/>
  <c r="P146" i="5"/>
  <c r="T146" i="5"/>
  <c r="G128" i="5"/>
  <c r="Z128" i="5"/>
  <c r="P128" i="5"/>
  <c r="G126" i="5"/>
  <c r="Z126" i="5"/>
  <c r="P126" i="5"/>
  <c r="R126" i="5"/>
  <c r="T126" i="5" s="1"/>
  <c r="G117" i="5"/>
  <c r="Z117" i="5"/>
  <c r="P117" i="5"/>
  <c r="P115" i="5"/>
  <c r="G115" i="5"/>
  <c r="Z115" i="5"/>
  <c r="T95" i="5"/>
  <c r="P165" i="5"/>
  <c r="G158" i="5"/>
  <c r="Z158" i="5"/>
  <c r="P158" i="5"/>
  <c r="G149" i="5"/>
  <c r="Z149" i="5"/>
  <c r="P149" i="5"/>
  <c r="P145" i="5"/>
  <c r="R145" i="5"/>
  <c r="T145" i="5" s="1"/>
  <c r="Z145" i="5"/>
  <c r="K139" i="5"/>
  <c r="G129" i="5"/>
  <c r="Z129" i="5"/>
  <c r="P129" i="5"/>
  <c r="R129" i="5"/>
  <c r="P127" i="5"/>
  <c r="G127" i="5"/>
  <c r="Z127" i="5"/>
  <c r="Z182" i="5"/>
  <c r="G170" i="5"/>
  <c r="Z170" i="5"/>
  <c r="P170" i="5"/>
  <c r="R170" i="5" s="1"/>
  <c r="T170" i="5" s="1"/>
  <c r="G161" i="5"/>
  <c r="G120" i="5"/>
  <c r="Z120" i="5"/>
  <c r="P120" i="5"/>
  <c r="G118" i="5"/>
  <c r="Z118" i="5"/>
  <c r="P118" i="5"/>
  <c r="G79" i="5"/>
  <c r="Z79" i="5"/>
  <c r="P79" i="5"/>
  <c r="G75" i="5"/>
  <c r="Z75" i="5"/>
  <c r="P75" i="5"/>
  <c r="R75" i="5" s="1"/>
  <c r="T75" i="5" s="1"/>
  <c r="Z167" i="5"/>
  <c r="G164" i="5"/>
  <c r="Z164" i="5"/>
  <c r="G154" i="5"/>
  <c r="Z154" i="5"/>
  <c r="P154" i="5"/>
  <c r="R150" i="5"/>
  <c r="T150" i="5" s="1"/>
  <c r="G141" i="5"/>
  <c r="I141" i="5" s="1"/>
  <c r="Z141" i="5"/>
  <c r="P141" i="5"/>
  <c r="G138" i="5"/>
  <c r="Z138" i="5"/>
  <c r="P138" i="5"/>
  <c r="G132" i="5"/>
  <c r="Z132" i="5"/>
  <c r="P132" i="5"/>
  <c r="G130" i="5"/>
  <c r="Z130" i="5"/>
  <c r="P130" i="5"/>
  <c r="R130" i="5"/>
  <c r="T130" i="5" s="1"/>
  <c r="G121" i="5"/>
  <c r="Z121" i="5"/>
  <c r="P121" i="5"/>
  <c r="P119" i="5"/>
  <c r="G119" i="5"/>
  <c r="Z119" i="5"/>
  <c r="Z160" i="5"/>
  <c r="I100" i="5"/>
  <c r="G95" i="5"/>
  <c r="R95" i="5" s="1"/>
  <c r="Z95" i="5"/>
  <c r="G85" i="5"/>
  <c r="Z85" i="5"/>
  <c r="P305" i="4"/>
  <c r="S305" i="4" s="1"/>
  <c r="U305" i="4" s="1"/>
  <c r="G305" i="4"/>
  <c r="K305" i="4" s="1"/>
  <c r="P287" i="4"/>
  <c r="S287" i="4" s="1"/>
  <c r="U287" i="4" s="1"/>
  <c r="G213" i="4"/>
  <c r="K213" i="4" s="1"/>
  <c r="Z169" i="5"/>
  <c r="G160" i="5"/>
  <c r="Z150" i="5"/>
  <c r="G140" i="5"/>
  <c r="P139" i="5"/>
  <c r="R139" i="5" s="1"/>
  <c r="T139" i="5" s="1"/>
  <c r="P113" i="5"/>
  <c r="R113" i="5" s="1"/>
  <c r="T113" i="5" s="1"/>
  <c r="P111" i="5"/>
  <c r="P109" i="5"/>
  <c r="G105" i="5"/>
  <c r="R105" i="5" s="1"/>
  <c r="T105" i="5" s="1"/>
  <c r="Z105" i="5"/>
  <c r="G104" i="5"/>
  <c r="P100" i="5"/>
  <c r="R100" i="5" s="1"/>
  <c r="T100" i="5" s="1"/>
  <c r="P86" i="5"/>
  <c r="P112" i="5"/>
  <c r="P110" i="5"/>
  <c r="P108" i="5"/>
  <c r="Z106" i="5"/>
  <c r="G89" i="5"/>
  <c r="R89" i="5" s="1"/>
  <c r="T89" i="5" s="1"/>
  <c r="Z89" i="5"/>
  <c r="I35" i="5"/>
  <c r="G30" i="5"/>
  <c r="P30" i="5"/>
  <c r="R30" i="5" s="1"/>
  <c r="T30" i="5" s="1"/>
  <c r="Z30" i="5"/>
  <c r="Z139" i="5"/>
  <c r="Z113" i="5"/>
  <c r="G112" i="5"/>
  <c r="G111" i="5"/>
  <c r="G110" i="5"/>
  <c r="G109" i="5"/>
  <c r="G108" i="5"/>
  <c r="G101" i="5"/>
  <c r="R101" i="5" s="1"/>
  <c r="T101" i="5" s="1"/>
  <c r="Z101" i="5"/>
  <c r="Z100" i="5"/>
  <c r="P96" i="5"/>
  <c r="P84" i="5"/>
  <c r="G61" i="5"/>
  <c r="Z61" i="5"/>
  <c r="G83" i="5"/>
  <c r="Z83" i="5"/>
  <c r="P83" i="5"/>
  <c r="G68" i="5"/>
  <c r="P68" i="5"/>
  <c r="G97" i="5"/>
  <c r="Z97" i="5"/>
  <c r="P92" i="5"/>
  <c r="P90" i="5"/>
  <c r="G81" i="5"/>
  <c r="Z81" i="5"/>
  <c r="P81" i="5"/>
  <c r="R81" i="5" s="1"/>
  <c r="T81" i="5" s="1"/>
  <c r="G77" i="5"/>
  <c r="R77" i="5" s="1"/>
  <c r="T77" i="5" s="1"/>
  <c r="Z77" i="5"/>
  <c r="P77" i="5"/>
  <c r="G99" i="5"/>
  <c r="Z99" i="5"/>
  <c r="G87" i="5"/>
  <c r="R87" i="5" s="1"/>
  <c r="T87" i="5" s="1"/>
  <c r="Z87" i="5"/>
  <c r="P85" i="5"/>
  <c r="P67" i="5"/>
  <c r="G60" i="5"/>
  <c r="Z60" i="5"/>
  <c r="P60" i="5"/>
  <c r="P42" i="5"/>
  <c r="Z42" i="5"/>
  <c r="G42" i="5"/>
  <c r="P32" i="5"/>
  <c r="G32" i="5"/>
  <c r="Z32" i="5"/>
  <c r="I25" i="5"/>
  <c r="G67" i="5"/>
  <c r="Z66" i="5"/>
  <c r="G41" i="5"/>
  <c r="R41" i="5" s="1"/>
  <c r="T41" i="5" s="1"/>
  <c r="Z41" i="5"/>
  <c r="G69" i="5"/>
  <c r="Z69" i="5"/>
  <c r="P51" i="5"/>
  <c r="R51" i="5" s="1"/>
  <c r="T51" i="5" s="1"/>
  <c r="Z51" i="5"/>
  <c r="G51" i="5"/>
  <c r="P37" i="5"/>
  <c r="G37" i="5"/>
  <c r="Z37" i="5"/>
  <c r="G59" i="5"/>
  <c r="Z59" i="5"/>
  <c r="P59" i="5"/>
  <c r="R59" i="5" s="1"/>
  <c r="T59" i="5" s="1"/>
  <c r="P49" i="5"/>
  <c r="Z70" i="5"/>
  <c r="P35" i="5"/>
  <c r="R35" i="5" s="1"/>
  <c r="T35" i="5" s="1"/>
  <c r="Z35" i="5"/>
  <c r="G34" i="5"/>
  <c r="R34" i="5" s="1"/>
  <c r="T34" i="5" s="1"/>
  <c r="P24" i="5"/>
  <c r="R24" i="5" s="1"/>
  <c r="T24" i="5" s="1"/>
  <c r="G24" i="5"/>
  <c r="Z24" i="5"/>
  <c r="P254" i="4"/>
  <c r="S254" i="4" s="1"/>
  <c r="U254" i="4" s="1"/>
  <c r="G53" i="5"/>
  <c r="Z53" i="5"/>
  <c r="G31" i="5"/>
  <c r="Z31" i="5"/>
  <c r="G23" i="5"/>
  <c r="I23" i="5" s="1"/>
  <c r="Z23" i="5"/>
  <c r="P23" i="5"/>
  <c r="R23" i="5" s="1"/>
  <c r="T23" i="5" s="1"/>
  <c r="G280" i="4"/>
  <c r="K280" i="4" s="1"/>
  <c r="G264" i="4"/>
  <c r="K264" i="4" s="1"/>
  <c r="P166" i="4"/>
  <c r="G166" i="4"/>
  <c r="I166" i="4" s="1"/>
  <c r="G36" i="5"/>
  <c r="Z36" i="5"/>
  <c r="P36" i="5"/>
  <c r="G33" i="5"/>
  <c r="R33" i="5" s="1"/>
  <c r="T33" i="5" s="1"/>
  <c r="Z33" i="5"/>
  <c r="P174" i="4"/>
  <c r="G174" i="4"/>
  <c r="K174" i="4" s="1"/>
  <c r="G47" i="5"/>
  <c r="R47" i="5" s="1"/>
  <c r="T47" i="5" s="1"/>
  <c r="G44" i="5"/>
  <c r="I26" i="5"/>
  <c r="G22" i="5"/>
  <c r="Z22" i="5"/>
  <c r="P22" i="5"/>
  <c r="R22" i="5" s="1"/>
  <c r="T22" i="5" s="1"/>
  <c r="P267" i="4"/>
  <c r="S267" i="4" s="1"/>
  <c r="U267" i="4" s="1"/>
  <c r="G247" i="4"/>
  <c r="K247" i="4" s="1"/>
  <c r="P247" i="4"/>
  <c r="G211" i="4"/>
  <c r="L211" i="4" s="1"/>
  <c r="P211" i="4"/>
  <c r="Z34" i="5"/>
  <c r="P21" i="5"/>
  <c r="R21" i="5" s="1"/>
  <c r="G21" i="5"/>
  <c r="Z21" i="5"/>
  <c r="Z48" i="5"/>
  <c r="G48" i="5"/>
  <c r="Z47" i="5"/>
  <c r="P224" i="4"/>
  <c r="S224" i="4" s="1"/>
  <c r="U224" i="4" s="1"/>
  <c r="P127" i="4"/>
  <c r="G127" i="4"/>
  <c r="I127" i="4" s="1"/>
  <c r="P113" i="4"/>
  <c r="P36" i="4"/>
  <c r="G36" i="4"/>
  <c r="I36" i="4" s="1"/>
  <c r="K121" i="3"/>
  <c r="Z119" i="3"/>
  <c r="G119" i="3"/>
  <c r="P119" i="3"/>
  <c r="AY31" i="5"/>
  <c r="P25" i="5"/>
  <c r="R25" i="5" s="1"/>
  <c r="T25" i="5" s="1"/>
  <c r="AY23" i="5"/>
  <c r="AY18" i="5"/>
  <c r="AY13" i="5"/>
  <c r="AY3" i="5"/>
  <c r="G301" i="4"/>
  <c r="K301" i="4" s="1"/>
  <c r="G296" i="4"/>
  <c r="K296" i="4"/>
  <c r="P278" i="4"/>
  <c r="S278" i="4" s="1"/>
  <c r="U278" i="4" s="1"/>
  <c r="P277" i="4"/>
  <c r="S277" i="4" s="1"/>
  <c r="U277" i="4" s="1"/>
  <c r="P260" i="4"/>
  <c r="G257" i="4"/>
  <c r="K257" i="4" s="1"/>
  <c r="G203" i="4"/>
  <c r="G173" i="4"/>
  <c r="I173" i="4"/>
  <c r="S157" i="4"/>
  <c r="U157" i="4" s="1"/>
  <c r="G108" i="4"/>
  <c r="I108" i="4" s="1"/>
  <c r="P108" i="4"/>
  <c r="G101" i="4"/>
  <c r="I101" i="4" s="1"/>
  <c r="G70" i="4"/>
  <c r="I70" i="4" s="1"/>
  <c r="P70" i="4"/>
  <c r="S70" i="4" s="1"/>
  <c r="U70" i="4" s="1"/>
  <c r="G43" i="4"/>
  <c r="K43" i="4" s="1"/>
  <c r="P43" i="4"/>
  <c r="P25" i="4"/>
  <c r="S25" i="4" s="1"/>
  <c r="U25" i="4" s="1"/>
  <c r="G146" i="3"/>
  <c r="P146" i="3"/>
  <c r="S146" i="3"/>
  <c r="U146" i="3"/>
  <c r="P107" i="3"/>
  <c r="S107" i="3"/>
  <c r="U107" i="3"/>
  <c r="G107" i="3"/>
  <c r="Z107" i="3"/>
  <c r="P171" i="4"/>
  <c r="S171" i="4" s="1"/>
  <c r="U171" i="4" s="1"/>
  <c r="G116" i="4"/>
  <c r="J116" i="4" s="1"/>
  <c r="P116" i="4"/>
  <c r="S116" i="4" s="1"/>
  <c r="U116" i="4" s="1"/>
  <c r="P97" i="4"/>
  <c r="G97" i="4"/>
  <c r="I97" i="4" s="1"/>
  <c r="P68" i="4"/>
  <c r="G68" i="4"/>
  <c r="I68" i="4" s="1"/>
  <c r="P62" i="4"/>
  <c r="S62" i="4" s="1"/>
  <c r="U62" i="4" s="1"/>
  <c r="G62" i="4"/>
  <c r="I62" i="4" s="1"/>
  <c r="S138" i="3"/>
  <c r="U138" i="3"/>
  <c r="AC132" i="3"/>
  <c r="K132" i="3"/>
  <c r="AC124" i="3"/>
  <c r="K124" i="3"/>
  <c r="K110" i="3"/>
  <c r="AC110" i="3"/>
  <c r="Z69" i="3"/>
  <c r="G69" i="3"/>
  <c r="P69" i="3"/>
  <c r="S69" i="3"/>
  <c r="U69" i="3"/>
  <c r="G282" i="1"/>
  <c r="K282" i="1"/>
  <c r="P282" i="1"/>
  <c r="S282" i="1"/>
  <c r="U282" i="1" s="1"/>
  <c r="P69" i="1"/>
  <c r="G69" i="1"/>
  <c r="P175" i="4"/>
  <c r="S175" i="4" s="1"/>
  <c r="U175" i="4" s="1"/>
  <c r="G175" i="4"/>
  <c r="K175" i="4" s="1"/>
  <c r="P112" i="4"/>
  <c r="G112" i="4"/>
  <c r="I112" i="4" s="1"/>
  <c r="P74" i="4"/>
  <c r="G74" i="4"/>
  <c r="G57" i="4"/>
  <c r="I57" i="4" s="1"/>
  <c r="P57" i="4"/>
  <c r="P147" i="3"/>
  <c r="S147" i="3"/>
  <c r="U147" i="3"/>
  <c r="G147" i="3"/>
  <c r="Z147" i="3"/>
  <c r="Z38" i="5"/>
  <c r="P26" i="5"/>
  <c r="R26" i="5"/>
  <c r="T26" i="5" s="1"/>
  <c r="Z25" i="5"/>
  <c r="AY24" i="5"/>
  <c r="AB12" i="5"/>
  <c r="AY11" i="5"/>
  <c r="G272" i="4"/>
  <c r="L272" i="4" s="1"/>
  <c r="S272" i="4" s="1"/>
  <c r="U272" i="4" s="1"/>
  <c r="P200" i="4"/>
  <c r="P131" i="4"/>
  <c r="S131" i="4" s="1"/>
  <c r="U131" i="4" s="1"/>
  <c r="G126" i="4"/>
  <c r="P82" i="4"/>
  <c r="S82" i="4" s="1"/>
  <c r="U82" i="4" s="1"/>
  <c r="G82" i="4"/>
  <c r="I82" i="4"/>
  <c r="AC140" i="3"/>
  <c r="G133" i="3"/>
  <c r="P133" i="3"/>
  <c r="S133" i="3"/>
  <c r="U133" i="3"/>
  <c r="Z133" i="3"/>
  <c r="AC113" i="3"/>
  <c r="K113" i="3"/>
  <c r="AY15" i="5"/>
  <c r="P255" i="4"/>
  <c r="P228" i="4"/>
  <c r="S228" i="4" s="1"/>
  <c r="U228" i="4" s="1"/>
  <c r="P196" i="4"/>
  <c r="G196" i="4"/>
  <c r="L196" i="4" s="1"/>
  <c r="P189" i="4"/>
  <c r="G189" i="4"/>
  <c r="K189" i="4"/>
  <c r="P170" i="4"/>
  <c r="G170" i="4"/>
  <c r="K170" i="4" s="1"/>
  <c r="P158" i="4"/>
  <c r="G158" i="4"/>
  <c r="K158" i="4" s="1"/>
  <c r="P150" i="4"/>
  <c r="G150" i="4"/>
  <c r="K150" i="4" s="1"/>
  <c r="P128" i="4"/>
  <c r="P67" i="4"/>
  <c r="G67" i="4"/>
  <c r="I67" i="4"/>
  <c r="P61" i="4"/>
  <c r="G61" i="4"/>
  <c r="I61" i="4" s="1"/>
  <c r="P30" i="4"/>
  <c r="S30" i="4"/>
  <c r="U30" i="4" s="1"/>
  <c r="G30" i="4"/>
  <c r="I30" i="4"/>
  <c r="G144" i="3"/>
  <c r="P144" i="3"/>
  <c r="S144" i="3"/>
  <c r="U144" i="3"/>
  <c r="P139" i="3"/>
  <c r="S139" i="3"/>
  <c r="U139" i="3"/>
  <c r="Z139" i="3"/>
  <c r="G139" i="3"/>
  <c r="P136" i="3"/>
  <c r="S136" i="3"/>
  <c r="U136" i="3"/>
  <c r="Z136" i="3"/>
  <c r="G136" i="3"/>
  <c r="P102" i="3"/>
  <c r="G102" i="3"/>
  <c r="Z102" i="3"/>
  <c r="AY35" i="5"/>
  <c r="AY30" i="5"/>
  <c r="AY22" i="5"/>
  <c r="P239" i="4"/>
  <c r="S239" i="4" s="1"/>
  <c r="U239" i="4" s="1"/>
  <c r="G238" i="4"/>
  <c r="K238" i="4" s="1"/>
  <c r="P223" i="4"/>
  <c r="P217" i="4"/>
  <c r="P135" i="4"/>
  <c r="S135" i="4" s="1"/>
  <c r="U135" i="4" s="1"/>
  <c r="G123" i="4"/>
  <c r="I123" i="4" s="1"/>
  <c r="P123" i="4"/>
  <c r="S123" i="4" s="1"/>
  <c r="U123" i="4" s="1"/>
  <c r="G85" i="4"/>
  <c r="I85" i="4"/>
  <c r="P85" i="4"/>
  <c r="S85" i="4"/>
  <c r="U85" i="4" s="1"/>
  <c r="G52" i="4"/>
  <c r="J52" i="4" s="1"/>
  <c r="P52" i="4"/>
  <c r="K145" i="3"/>
  <c r="AC145" i="3"/>
  <c r="K140" i="3"/>
  <c r="AC134" i="3"/>
  <c r="K134" i="3"/>
  <c r="Z26" i="5"/>
  <c r="AY25" i="5"/>
  <c r="AY19" i="5"/>
  <c r="AY14" i="5"/>
  <c r="AB11" i="5"/>
  <c r="AY10" i="5"/>
  <c r="AY9" i="5"/>
  <c r="G180" i="4"/>
  <c r="S180" i="4" s="1"/>
  <c r="U180" i="4" s="1"/>
  <c r="G165" i="4"/>
  <c r="I165" i="4"/>
  <c r="P98" i="4"/>
  <c r="G98" i="4"/>
  <c r="P50" i="4"/>
  <c r="G50" i="4"/>
  <c r="I50" i="4" s="1"/>
  <c r="G44" i="4"/>
  <c r="J44" i="4" s="1"/>
  <c r="P44" i="4"/>
  <c r="G38" i="4"/>
  <c r="P38" i="4"/>
  <c r="P29" i="4"/>
  <c r="S29" i="4"/>
  <c r="U29" i="4" s="1"/>
  <c r="G29" i="4"/>
  <c r="I29" i="4" s="1"/>
  <c r="P22" i="4"/>
  <c r="S22" i="4"/>
  <c r="U22" i="4" s="1"/>
  <c r="G22" i="4"/>
  <c r="I22" i="4"/>
  <c r="G109" i="3"/>
  <c r="P109" i="3"/>
  <c r="Z109" i="3"/>
  <c r="Z142" i="3"/>
  <c r="Z129" i="3"/>
  <c r="P129" i="3"/>
  <c r="S129" i="3"/>
  <c r="U129" i="3"/>
  <c r="P120" i="3"/>
  <c r="S120" i="3"/>
  <c r="U120" i="3"/>
  <c r="Z120" i="3"/>
  <c r="G120" i="3"/>
  <c r="Z97" i="3"/>
  <c r="P97" i="3"/>
  <c r="S97" i="3"/>
  <c r="U97" i="3"/>
  <c r="G97" i="3"/>
  <c r="Z135" i="3"/>
  <c r="G135" i="3"/>
  <c r="P128" i="3"/>
  <c r="S128" i="3"/>
  <c r="U128" i="3"/>
  <c r="Z128" i="3"/>
  <c r="G128" i="3"/>
  <c r="Z118" i="3"/>
  <c r="Z111" i="3"/>
  <c r="G111" i="3"/>
  <c r="S108" i="3"/>
  <c r="U108" i="3"/>
  <c r="G91" i="3"/>
  <c r="P91" i="3"/>
  <c r="Z91" i="3"/>
  <c r="AC52" i="3"/>
  <c r="K52" i="3"/>
  <c r="Z138" i="3"/>
  <c r="G138" i="3"/>
  <c r="S134" i="3"/>
  <c r="U134" i="3"/>
  <c r="AC131" i="3"/>
  <c r="Z127" i="3"/>
  <c r="G127" i="3"/>
  <c r="S122" i="3"/>
  <c r="U122" i="3"/>
  <c r="K118" i="3"/>
  <c r="AC118" i="3"/>
  <c r="P115" i="3"/>
  <c r="G115" i="3"/>
  <c r="Z114" i="3"/>
  <c r="G114" i="3"/>
  <c r="S110" i="3"/>
  <c r="U110" i="3"/>
  <c r="K108" i="3"/>
  <c r="P96" i="3"/>
  <c r="Z96" i="3"/>
  <c r="G96" i="3"/>
  <c r="P75" i="3"/>
  <c r="S75" i="3"/>
  <c r="U75" i="3"/>
  <c r="Z75" i="3"/>
  <c r="G75" i="3"/>
  <c r="P152" i="4"/>
  <c r="P136" i="4"/>
  <c r="S136" i="4" s="1"/>
  <c r="U136" i="4" s="1"/>
  <c r="P122" i="4"/>
  <c r="S122" i="4"/>
  <c r="U122" i="4" s="1"/>
  <c r="P115" i="4"/>
  <c r="S115" i="4" s="1"/>
  <c r="U115" i="4" s="1"/>
  <c r="P107" i="4"/>
  <c r="S107" i="4" s="1"/>
  <c r="U107" i="4" s="1"/>
  <c r="P100" i="4"/>
  <c r="S100" i="4" s="1"/>
  <c r="U100" i="4" s="1"/>
  <c r="P89" i="4"/>
  <c r="S89" i="4"/>
  <c r="U89" i="4" s="1"/>
  <c r="P84" i="4"/>
  <c r="S84" i="4" s="1"/>
  <c r="U84" i="4" s="1"/>
  <c r="P69" i="4"/>
  <c r="S69" i="4" s="1"/>
  <c r="U69" i="4" s="1"/>
  <c r="P63" i="4"/>
  <c r="S63" i="4" s="1"/>
  <c r="U63" i="4" s="1"/>
  <c r="P33" i="4"/>
  <c r="S33" i="4" s="1"/>
  <c r="U33" i="4" s="1"/>
  <c r="Z145" i="3"/>
  <c r="K141" i="3"/>
  <c r="S131" i="3"/>
  <c r="U131" i="3"/>
  <c r="K126" i="3"/>
  <c r="AC126" i="3"/>
  <c r="P123" i="3"/>
  <c r="S123" i="3"/>
  <c r="U123" i="3"/>
  <c r="G123" i="3"/>
  <c r="Z122" i="3"/>
  <c r="G122" i="3"/>
  <c r="S118" i="3"/>
  <c r="U118" i="3"/>
  <c r="G117" i="3"/>
  <c r="P117" i="3"/>
  <c r="S117" i="3"/>
  <c r="U117" i="3"/>
  <c r="Z117" i="3"/>
  <c r="P104" i="3"/>
  <c r="S104" i="3"/>
  <c r="U104" i="3"/>
  <c r="Z104" i="3"/>
  <c r="G104" i="3"/>
  <c r="Z100" i="3"/>
  <c r="G100" i="3"/>
  <c r="P100" i="3"/>
  <c r="S100" i="3"/>
  <c r="U100" i="3"/>
  <c r="G85" i="3"/>
  <c r="P85" i="3"/>
  <c r="Z85" i="3"/>
  <c r="G83" i="3"/>
  <c r="P83" i="3"/>
  <c r="S83" i="3"/>
  <c r="U83" i="3"/>
  <c r="Z83" i="3"/>
  <c r="AC141" i="3"/>
  <c r="Z140" i="3"/>
  <c r="Z130" i="3"/>
  <c r="G130" i="3"/>
  <c r="G125" i="3"/>
  <c r="P125" i="3"/>
  <c r="S125" i="3"/>
  <c r="U125" i="3"/>
  <c r="Z125" i="3"/>
  <c r="AC68" i="3"/>
  <c r="K68" i="3"/>
  <c r="G143" i="3"/>
  <c r="G142" i="3"/>
  <c r="Z141" i="3"/>
  <c r="Z134" i="3"/>
  <c r="S116" i="3"/>
  <c r="U116" i="3"/>
  <c r="Z113" i="3"/>
  <c r="P113" i="3"/>
  <c r="S113" i="3"/>
  <c r="U113" i="3"/>
  <c r="AC108" i="3"/>
  <c r="Z105" i="3"/>
  <c r="G105" i="3"/>
  <c r="P105" i="3"/>
  <c r="S90" i="3"/>
  <c r="U90" i="3"/>
  <c r="P70" i="3"/>
  <c r="S70" i="3"/>
  <c r="U70" i="3"/>
  <c r="G70" i="3"/>
  <c r="Z70" i="3"/>
  <c r="AC137" i="3"/>
  <c r="S132" i="3"/>
  <c r="U132" i="3"/>
  <c r="Z131" i="3"/>
  <c r="AC129" i="3"/>
  <c r="S124" i="3"/>
  <c r="U124" i="3"/>
  <c r="Z121" i="3"/>
  <c r="P121" i="3"/>
  <c r="S121" i="3"/>
  <c r="U121" i="3"/>
  <c r="P112" i="3"/>
  <c r="S112" i="3"/>
  <c r="U112" i="3"/>
  <c r="Z112" i="3"/>
  <c r="G112" i="3"/>
  <c r="S111" i="3"/>
  <c r="U111" i="3"/>
  <c r="Z106" i="3"/>
  <c r="G106" i="3"/>
  <c r="P106" i="3"/>
  <c r="S106" i="3"/>
  <c r="U106" i="3"/>
  <c r="G99" i="3"/>
  <c r="Z99" i="3"/>
  <c r="P99" i="3"/>
  <c r="G98" i="3"/>
  <c r="Z87" i="3"/>
  <c r="Z86" i="3"/>
  <c r="Z84" i="3"/>
  <c r="G84" i="3"/>
  <c r="P84" i="3"/>
  <c r="S84" i="3"/>
  <c r="U84" i="3"/>
  <c r="Z82" i="3"/>
  <c r="G82" i="3"/>
  <c r="Z71" i="3"/>
  <c r="G71" i="3"/>
  <c r="P71" i="3"/>
  <c r="P45" i="3"/>
  <c r="Z45" i="3"/>
  <c r="G45" i="3"/>
  <c r="G101" i="3"/>
  <c r="P101" i="3"/>
  <c r="K95" i="3"/>
  <c r="K26" i="3"/>
  <c r="AC26" i="3"/>
  <c r="S26" i="3"/>
  <c r="U26" i="3"/>
  <c r="Z270" i="2"/>
  <c r="G270" i="2"/>
  <c r="P270" i="2"/>
  <c r="S270" i="2"/>
  <c r="U270" i="2"/>
  <c r="AU270" i="2"/>
  <c r="K258" i="2"/>
  <c r="K86" i="3"/>
  <c r="G80" i="3"/>
  <c r="P80" i="3"/>
  <c r="Z80" i="3"/>
  <c r="G78" i="3"/>
  <c r="P78" i="3"/>
  <c r="S78" i="3"/>
  <c r="U78" i="3"/>
  <c r="Z68" i="3"/>
  <c r="P68" i="3"/>
  <c r="S68" i="3"/>
  <c r="U68" i="3"/>
  <c r="K67" i="3"/>
  <c r="Z53" i="3"/>
  <c r="G53" i="3"/>
  <c r="P53" i="3"/>
  <c r="P34" i="3"/>
  <c r="S34" i="3"/>
  <c r="U34" i="3"/>
  <c r="G34" i="3"/>
  <c r="Z34" i="3"/>
  <c r="AY13" i="3"/>
  <c r="AY19" i="3"/>
  <c r="AY30" i="3"/>
  <c r="AY38" i="3"/>
  <c r="AY17" i="3"/>
  <c r="AY9" i="3"/>
  <c r="AY10" i="3"/>
  <c r="AY14" i="3"/>
  <c r="AY28" i="3"/>
  <c r="AY36" i="3"/>
  <c r="AY41" i="3"/>
  <c r="AY22" i="3"/>
  <c r="AY31" i="3"/>
  <c r="AY2" i="3"/>
  <c r="AY3" i="3"/>
  <c r="AY4" i="3"/>
  <c r="AY5" i="3"/>
  <c r="AY6" i="3"/>
  <c r="AY7" i="3"/>
  <c r="AY18" i="3"/>
  <c r="AY32" i="3"/>
  <c r="AY42" i="3"/>
  <c r="AY47" i="3"/>
  <c r="AY20" i="3"/>
  <c r="AY33" i="3"/>
  <c r="AY15" i="3"/>
  <c r="AY16" i="3"/>
  <c r="AY24" i="3"/>
  <c r="AY46" i="3"/>
  <c r="AY23" i="3"/>
  <c r="AY29" i="3"/>
  <c r="AY37" i="3"/>
  <c r="AY39" i="3"/>
  <c r="AY45" i="3"/>
  <c r="AY12" i="3"/>
  <c r="AY21" i="3"/>
  <c r="AY44" i="3"/>
  <c r="AY25" i="3"/>
  <c r="AY26" i="3"/>
  <c r="AY43" i="3"/>
  <c r="AY34" i="3"/>
  <c r="AY48" i="3"/>
  <c r="AY35" i="3"/>
  <c r="AY11" i="3"/>
  <c r="G103" i="3"/>
  <c r="Z101" i="3"/>
  <c r="Z92" i="3"/>
  <c r="G92" i="3"/>
  <c r="P92" i="3"/>
  <c r="S86" i="3"/>
  <c r="U86" i="3"/>
  <c r="P73" i="3"/>
  <c r="G73" i="3"/>
  <c r="P65" i="3"/>
  <c r="G65" i="3"/>
  <c r="P54" i="3"/>
  <c r="G54" i="3"/>
  <c r="Z54" i="3"/>
  <c r="AC259" i="2"/>
  <c r="K259" i="2"/>
  <c r="AC89" i="3"/>
  <c r="K89" i="3"/>
  <c r="K88" i="3"/>
  <c r="K87" i="3"/>
  <c r="AC81" i="3"/>
  <c r="K81" i="3"/>
  <c r="Z77" i="3"/>
  <c r="G77" i="3"/>
  <c r="P77" i="3"/>
  <c r="S77" i="3"/>
  <c r="U77" i="3"/>
  <c r="Z61" i="3"/>
  <c r="G61" i="3"/>
  <c r="P61" i="3"/>
  <c r="Z55" i="3"/>
  <c r="G55" i="3"/>
  <c r="P55" i="3"/>
  <c r="S55" i="3"/>
  <c r="U55" i="3"/>
  <c r="P49" i="3"/>
  <c r="G49" i="3"/>
  <c r="G93" i="3"/>
  <c r="P93" i="3"/>
  <c r="P88" i="3"/>
  <c r="S88" i="3"/>
  <c r="U88" i="3"/>
  <c r="Z88" i="3"/>
  <c r="AC86" i="3"/>
  <c r="G72" i="3"/>
  <c r="P72" i="3"/>
  <c r="Z63" i="3"/>
  <c r="G63" i="3"/>
  <c r="P63" i="3"/>
  <c r="S63" i="3"/>
  <c r="U63" i="3"/>
  <c r="P62" i="3"/>
  <c r="G62" i="3"/>
  <c r="Z62" i="3"/>
  <c r="Z40" i="3"/>
  <c r="P40" i="3"/>
  <c r="G40" i="3"/>
  <c r="Z260" i="2"/>
  <c r="G260" i="2"/>
  <c r="AU260" i="2"/>
  <c r="P260" i="2"/>
  <c r="I162" i="2"/>
  <c r="P98" i="3"/>
  <c r="S98" i="3"/>
  <c r="U98" i="3"/>
  <c r="K94" i="3"/>
  <c r="Z90" i="3"/>
  <c r="G90" i="3"/>
  <c r="AC88" i="3"/>
  <c r="AC87" i="3"/>
  <c r="S82" i="3"/>
  <c r="U82" i="3"/>
  <c r="Z79" i="3"/>
  <c r="G79" i="3"/>
  <c r="P79" i="3"/>
  <c r="S79" i="3"/>
  <c r="U79" i="3"/>
  <c r="AC76" i="3"/>
  <c r="P57" i="3"/>
  <c r="G57" i="3"/>
  <c r="Z29" i="3"/>
  <c r="G29" i="3"/>
  <c r="P29" i="3"/>
  <c r="G21" i="3"/>
  <c r="P21" i="3"/>
  <c r="Z21" i="3"/>
  <c r="AT242" i="2"/>
  <c r="AS242" i="2"/>
  <c r="AR242" i="2"/>
  <c r="AQ242" i="2"/>
  <c r="AP242" i="2"/>
  <c r="AO242" i="2"/>
  <c r="AN242" i="2"/>
  <c r="AM242" i="2"/>
  <c r="AL242" i="2"/>
  <c r="K59" i="3"/>
  <c r="AC59" i="3"/>
  <c r="K51" i="3"/>
  <c r="K47" i="3"/>
  <c r="K265" i="2"/>
  <c r="S265" i="2"/>
  <c r="U265" i="2"/>
  <c r="AC265" i="2"/>
  <c r="AT252" i="2"/>
  <c r="AP252" i="2"/>
  <c r="AO252" i="2"/>
  <c r="AN252" i="2"/>
  <c r="AM252" i="2"/>
  <c r="AL252" i="2"/>
  <c r="K219" i="2"/>
  <c r="AC219" i="2"/>
  <c r="P67" i="3"/>
  <c r="S67" i="3"/>
  <c r="U67" i="3"/>
  <c r="Z67" i="3"/>
  <c r="G64" i="3"/>
  <c r="P64" i="3"/>
  <c r="P60" i="3"/>
  <c r="S60" i="3"/>
  <c r="U60" i="3"/>
  <c r="P59" i="3"/>
  <c r="S59" i="3"/>
  <c r="U59" i="3"/>
  <c r="Z59" i="3"/>
  <c r="G56" i="3"/>
  <c r="P56" i="3"/>
  <c r="S56" i="3"/>
  <c r="U56" i="3"/>
  <c r="P52" i="3"/>
  <c r="S52" i="3"/>
  <c r="U52" i="3"/>
  <c r="P51" i="3"/>
  <c r="Z51" i="3"/>
  <c r="P47" i="3"/>
  <c r="S47" i="3"/>
  <c r="U47" i="3"/>
  <c r="Z47" i="3"/>
  <c r="G44" i="3"/>
  <c r="P44" i="3"/>
  <c r="P22" i="3"/>
  <c r="Z22" i="3"/>
  <c r="G22" i="3"/>
  <c r="AU269" i="2"/>
  <c r="P269" i="2"/>
  <c r="S269" i="2"/>
  <c r="U269" i="2"/>
  <c r="G269" i="2"/>
  <c r="Z269" i="2"/>
  <c r="AS252" i="2"/>
  <c r="AR252" i="2"/>
  <c r="AQ252" i="2"/>
  <c r="AC227" i="2"/>
  <c r="AT224" i="2"/>
  <c r="AS224" i="2"/>
  <c r="AR224" i="2"/>
  <c r="AQ224" i="2"/>
  <c r="AP224" i="2"/>
  <c r="AO224" i="2"/>
  <c r="AN224" i="2"/>
  <c r="AM224" i="2"/>
  <c r="AL224" i="2"/>
  <c r="AU216" i="2"/>
  <c r="P216" i="2"/>
  <c r="G216" i="2"/>
  <c r="Z216" i="2"/>
  <c r="Z179" i="2"/>
  <c r="G179" i="2"/>
  <c r="AU179" i="2"/>
  <c r="P179" i="2"/>
  <c r="S179" i="2"/>
  <c r="U179" i="2"/>
  <c r="P38" i="3"/>
  <c r="P33" i="3"/>
  <c r="G33" i="3"/>
  <c r="S23" i="3"/>
  <c r="U23" i="3"/>
  <c r="G271" i="2"/>
  <c r="AU271" i="2"/>
  <c r="P271" i="2"/>
  <c r="S271" i="2"/>
  <c r="U271" i="2"/>
  <c r="AT257" i="2"/>
  <c r="AS257" i="2"/>
  <c r="AR257" i="2"/>
  <c r="AQ257" i="2"/>
  <c r="AP257" i="2"/>
  <c r="AO257" i="2"/>
  <c r="AN257" i="2"/>
  <c r="AM257" i="2"/>
  <c r="AL257" i="2"/>
  <c r="AT237" i="2"/>
  <c r="AQ235" i="2"/>
  <c r="AP235" i="2"/>
  <c r="AO235" i="2"/>
  <c r="AN235" i="2"/>
  <c r="AM235" i="2"/>
  <c r="AL235" i="2"/>
  <c r="AT235" i="2"/>
  <c r="AS235" i="2"/>
  <c r="AR235" i="2"/>
  <c r="AS227" i="2"/>
  <c r="AR227" i="2"/>
  <c r="AQ227" i="2"/>
  <c r="AP227" i="2"/>
  <c r="AO227" i="2"/>
  <c r="AN227" i="2"/>
  <c r="AM227" i="2"/>
  <c r="AL227" i="2"/>
  <c r="AT227" i="2"/>
  <c r="AI156" i="2"/>
  <c r="AJ156" i="2"/>
  <c r="AK156" i="2"/>
  <c r="G38" i="3"/>
  <c r="AB16" i="3"/>
  <c r="AB18" i="3"/>
  <c r="P272" i="2"/>
  <c r="S272" i="2"/>
  <c r="U272" i="2"/>
  <c r="G272" i="2"/>
  <c r="Z272" i="2"/>
  <c r="AU261" i="2"/>
  <c r="P261" i="2"/>
  <c r="S261" i="2"/>
  <c r="U261" i="2"/>
  <c r="G261" i="2"/>
  <c r="K256" i="2"/>
  <c r="AC256" i="2"/>
  <c r="AU247" i="2"/>
  <c r="Z247" i="2"/>
  <c r="G247" i="2"/>
  <c r="P247" i="2"/>
  <c r="AS237" i="2"/>
  <c r="AR237" i="2"/>
  <c r="AQ237" i="2"/>
  <c r="AP237" i="2"/>
  <c r="AO237" i="2"/>
  <c r="AN237" i="2"/>
  <c r="AM237" i="2"/>
  <c r="AL237" i="2"/>
  <c r="AS220" i="2"/>
  <c r="AR220" i="2"/>
  <c r="AQ220" i="2"/>
  <c r="AP220" i="2"/>
  <c r="AO220" i="2"/>
  <c r="AN220" i="2"/>
  <c r="AM220" i="2"/>
  <c r="AL220" i="2"/>
  <c r="AT220" i="2"/>
  <c r="K197" i="2"/>
  <c r="K36" i="3"/>
  <c r="AC36" i="3"/>
  <c r="Z268" i="2"/>
  <c r="G268" i="2"/>
  <c r="AU268" i="2"/>
  <c r="P268" i="2"/>
  <c r="S268" i="2"/>
  <c r="U268" i="2"/>
  <c r="Z262" i="2"/>
  <c r="G262" i="2"/>
  <c r="P262" i="2"/>
  <c r="S262" i="2"/>
  <c r="U262" i="2"/>
  <c r="AU262" i="2"/>
  <c r="G253" i="2"/>
  <c r="AU253" i="2"/>
  <c r="P253" i="2"/>
  <c r="S253" i="2"/>
  <c r="U253" i="2"/>
  <c r="Z253" i="2"/>
  <c r="AT250" i="2"/>
  <c r="AS250" i="2"/>
  <c r="AR250" i="2"/>
  <c r="AQ250" i="2"/>
  <c r="AP250" i="2"/>
  <c r="AO250" i="2"/>
  <c r="AN250" i="2"/>
  <c r="AM250" i="2"/>
  <c r="AL250" i="2"/>
  <c r="K182" i="2"/>
  <c r="AC182" i="2"/>
  <c r="K74" i="3"/>
  <c r="K66" i="3"/>
  <c r="K58" i="3"/>
  <c r="K50" i="3"/>
  <c r="Z48" i="3"/>
  <c r="G48" i="3"/>
  <c r="Z44" i="3"/>
  <c r="P43" i="3"/>
  <c r="S43" i="3"/>
  <c r="U43" i="3"/>
  <c r="G43" i="3"/>
  <c r="Z43" i="3"/>
  <c r="Z36" i="3"/>
  <c r="P36" i="3"/>
  <c r="S36" i="3"/>
  <c r="U36" i="3"/>
  <c r="J35" i="3"/>
  <c r="J28" i="3"/>
  <c r="AC28" i="3"/>
  <c r="D16" i="3"/>
  <c r="D19" i="3" s="1"/>
  <c r="AB11" i="3"/>
  <c r="AU272" i="2"/>
  <c r="K266" i="2"/>
  <c r="AC266" i="2"/>
  <c r="P264" i="2"/>
  <c r="S264" i="2"/>
  <c r="U264" i="2"/>
  <c r="Z264" i="2"/>
  <c r="AU264" i="2"/>
  <c r="G264" i="2"/>
  <c r="AC237" i="2"/>
  <c r="AR232" i="2"/>
  <c r="AQ232" i="2"/>
  <c r="AP232" i="2"/>
  <c r="AO232" i="2"/>
  <c r="AN232" i="2"/>
  <c r="AM232" i="2"/>
  <c r="AL232" i="2"/>
  <c r="AT232" i="2"/>
  <c r="AS232" i="2"/>
  <c r="S222" i="2"/>
  <c r="U222" i="2"/>
  <c r="AC42" i="3"/>
  <c r="Z39" i="3"/>
  <c r="AB15" i="3"/>
  <c r="AU36" i="3"/>
  <c r="BL15" i="3"/>
  <c r="BL37" i="3"/>
  <c r="AU29" i="3"/>
  <c r="BL33" i="3"/>
  <c r="AT273" i="2"/>
  <c r="AS273" i="2"/>
  <c r="AR273" i="2"/>
  <c r="AQ273" i="2"/>
  <c r="AP273" i="2"/>
  <c r="AO273" i="2"/>
  <c r="AN273" i="2"/>
  <c r="AM273" i="2"/>
  <c r="AL273" i="2"/>
  <c r="AR259" i="2"/>
  <c r="AQ259" i="2"/>
  <c r="AP259" i="2"/>
  <c r="AO259" i="2"/>
  <c r="AN259" i="2"/>
  <c r="AM259" i="2"/>
  <c r="AL259" i="2"/>
  <c r="AS254" i="2"/>
  <c r="AR254" i="2"/>
  <c r="AQ254" i="2"/>
  <c r="AP254" i="2"/>
  <c r="AO254" i="2"/>
  <c r="AN254" i="2"/>
  <c r="AM254" i="2"/>
  <c r="AL254" i="2"/>
  <c r="Z252" i="2"/>
  <c r="P250" i="2"/>
  <c r="S250" i="2"/>
  <c r="U250" i="2"/>
  <c r="Z250" i="2"/>
  <c r="G250" i="2"/>
  <c r="AC220" i="2"/>
  <c r="S220" i="2"/>
  <c r="U220" i="2"/>
  <c r="K194" i="2"/>
  <c r="K187" i="2"/>
  <c r="Z177" i="2"/>
  <c r="G177" i="2"/>
  <c r="AU177" i="2"/>
  <c r="P177" i="2"/>
  <c r="S177" i="2"/>
  <c r="U177" i="2"/>
  <c r="P39" i="3"/>
  <c r="S39" i="3"/>
  <c r="U39" i="3"/>
  <c r="G31" i="3"/>
  <c r="P31" i="3"/>
  <c r="S31" i="3"/>
  <c r="U31" i="3"/>
  <c r="Z31" i="3"/>
  <c r="G30" i="3"/>
  <c r="G24" i="3"/>
  <c r="S256" i="2"/>
  <c r="U256" i="2"/>
  <c r="G252" i="2"/>
  <c r="Z245" i="2"/>
  <c r="P245" i="2"/>
  <c r="S245" i="2"/>
  <c r="U245" i="2"/>
  <c r="AU245" i="2"/>
  <c r="G245" i="2"/>
  <c r="AR240" i="2"/>
  <c r="AQ240" i="2"/>
  <c r="AP240" i="2"/>
  <c r="AO240" i="2"/>
  <c r="AN240" i="2"/>
  <c r="AM240" i="2"/>
  <c r="AL240" i="2"/>
  <c r="AS240" i="2"/>
  <c r="AT240" i="2"/>
  <c r="AC229" i="2"/>
  <c r="K229" i="2"/>
  <c r="Z222" i="2"/>
  <c r="G222" i="2"/>
  <c r="AU222" i="2"/>
  <c r="AR217" i="2"/>
  <c r="AQ217" i="2"/>
  <c r="AP217" i="2"/>
  <c r="AO217" i="2"/>
  <c r="AN217" i="2"/>
  <c r="AM217" i="2"/>
  <c r="AL217" i="2"/>
  <c r="AS217" i="2"/>
  <c r="K205" i="2"/>
  <c r="AC205" i="2"/>
  <c r="AT203" i="2"/>
  <c r="AS203" i="2"/>
  <c r="AR203" i="2"/>
  <c r="AQ203" i="2"/>
  <c r="AP203" i="2"/>
  <c r="AO203" i="2"/>
  <c r="AN203" i="2"/>
  <c r="AM203" i="2"/>
  <c r="AL203" i="2"/>
  <c r="K202" i="2"/>
  <c r="G195" i="2"/>
  <c r="AU195" i="2"/>
  <c r="P195" i="2"/>
  <c r="S195" i="2"/>
  <c r="U195" i="2"/>
  <c r="Z195" i="2"/>
  <c r="K184" i="2"/>
  <c r="AC184" i="2"/>
  <c r="G140" i="2"/>
  <c r="AU140" i="2"/>
  <c r="P140" i="2"/>
  <c r="S140" i="2"/>
  <c r="U140" i="2"/>
  <c r="Z140" i="2"/>
  <c r="K46" i="3"/>
  <c r="S37" i="3"/>
  <c r="U37" i="3"/>
  <c r="Z26" i="3"/>
  <c r="K267" i="2"/>
  <c r="AU266" i="2"/>
  <c r="P266" i="2"/>
  <c r="S266" i="2"/>
  <c r="U266" i="2"/>
  <c r="Z266" i="2"/>
  <c r="G263" i="2"/>
  <c r="AU263" i="2"/>
  <c r="P263" i="2"/>
  <c r="K257" i="2"/>
  <c r="AT244" i="2"/>
  <c r="AS244" i="2"/>
  <c r="AR244" i="2"/>
  <c r="AQ244" i="2"/>
  <c r="AP244" i="2"/>
  <c r="AO244" i="2"/>
  <c r="AN244" i="2"/>
  <c r="AM244" i="2"/>
  <c r="AL244" i="2"/>
  <c r="P208" i="2"/>
  <c r="S208" i="2"/>
  <c r="U208" i="2"/>
  <c r="Z208" i="2"/>
  <c r="G208" i="2"/>
  <c r="AU208" i="2"/>
  <c r="AC207" i="2"/>
  <c r="AU189" i="2"/>
  <c r="P189" i="2"/>
  <c r="S189" i="2"/>
  <c r="U189" i="2"/>
  <c r="Z189" i="2"/>
  <c r="G189" i="2"/>
  <c r="AT187" i="2"/>
  <c r="AS187" i="2"/>
  <c r="AR187" i="2"/>
  <c r="AQ187" i="2"/>
  <c r="AP187" i="2"/>
  <c r="AO187" i="2"/>
  <c r="AN187" i="2"/>
  <c r="AM187" i="2"/>
  <c r="AL187" i="2"/>
  <c r="AQ182" i="2"/>
  <c r="AP182" i="2"/>
  <c r="AO182" i="2"/>
  <c r="AN182" i="2"/>
  <c r="AM182" i="2"/>
  <c r="AL182" i="2"/>
  <c r="AS182" i="2"/>
  <c r="AR182" i="2"/>
  <c r="AT182" i="2"/>
  <c r="K41" i="3"/>
  <c r="AC41" i="3"/>
  <c r="AC39" i="3"/>
  <c r="K25" i="3"/>
  <c r="AC25" i="3"/>
  <c r="AB13" i="3"/>
  <c r="AR265" i="2"/>
  <c r="AQ265" i="2"/>
  <c r="AP265" i="2"/>
  <c r="AO265" i="2"/>
  <c r="AN265" i="2"/>
  <c r="AM265" i="2"/>
  <c r="AL265" i="2"/>
  <c r="AT265" i="2"/>
  <c r="AS265" i="2"/>
  <c r="S259" i="2"/>
  <c r="U259" i="2"/>
  <c r="AT251" i="2"/>
  <c r="AS251" i="2"/>
  <c r="AR251" i="2"/>
  <c r="AQ251" i="2"/>
  <c r="AP251" i="2"/>
  <c r="AO251" i="2"/>
  <c r="AN251" i="2"/>
  <c r="AM251" i="2"/>
  <c r="AL251" i="2"/>
  <c r="G243" i="2"/>
  <c r="P243" i="2"/>
  <c r="P236" i="2"/>
  <c r="S236" i="2"/>
  <c r="U236" i="2"/>
  <c r="G236" i="2"/>
  <c r="AU236" i="2"/>
  <c r="Z214" i="2"/>
  <c r="AU214" i="2"/>
  <c r="P214" i="2"/>
  <c r="G214" i="2"/>
  <c r="AU170" i="2"/>
  <c r="P170" i="2"/>
  <c r="Z170" i="2"/>
  <c r="G170" i="2"/>
  <c r="Z37" i="3"/>
  <c r="G37" i="3"/>
  <c r="AC32" i="3"/>
  <c r="AO267" i="2"/>
  <c r="AN267" i="2"/>
  <c r="AM267" i="2"/>
  <c r="AL267" i="2"/>
  <c r="AQ267" i="2"/>
  <c r="AP267" i="2"/>
  <c r="AR267" i="2"/>
  <c r="AU258" i="2"/>
  <c r="P258" i="2"/>
  <c r="Z258" i="2"/>
  <c r="AC257" i="2"/>
  <c r="AT256" i="2"/>
  <c r="AS256" i="2"/>
  <c r="AR256" i="2"/>
  <c r="AQ256" i="2"/>
  <c r="AP256" i="2"/>
  <c r="AO256" i="2"/>
  <c r="AN256" i="2"/>
  <c r="AM256" i="2"/>
  <c r="AL256" i="2"/>
  <c r="G255" i="2"/>
  <c r="AU255" i="2"/>
  <c r="P255" i="2"/>
  <c r="S255" i="2"/>
  <c r="U255" i="2"/>
  <c r="AC254" i="2"/>
  <c r="AT243" i="2"/>
  <c r="AS243" i="2"/>
  <c r="AR243" i="2"/>
  <c r="AQ243" i="2"/>
  <c r="AP243" i="2"/>
  <c r="AO243" i="2"/>
  <c r="AN243" i="2"/>
  <c r="AM243" i="2"/>
  <c r="AL243" i="2"/>
  <c r="AC242" i="2"/>
  <c r="AU239" i="2"/>
  <c r="Z239" i="2"/>
  <c r="G239" i="2"/>
  <c r="G235" i="2"/>
  <c r="S235" i="2"/>
  <c r="U235" i="2"/>
  <c r="Z235" i="2"/>
  <c r="S215" i="2"/>
  <c r="U215" i="2"/>
  <c r="AR212" i="2"/>
  <c r="AQ212" i="2"/>
  <c r="AP212" i="2"/>
  <c r="AO212" i="2"/>
  <c r="AN212" i="2"/>
  <c r="AM212" i="2"/>
  <c r="AL212" i="2"/>
  <c r="AT212" i="2"/>
  <c r="AS212" i="2"/>
  <c r="K211" i="2"/>
  <c r="AC211" i="2"/>
  <c r="AS209" i="2"/>
  <c r="AR209" i="2"/>
  <c r="AQ209" i="2"/>
  <c r="AP209" i="2"/>
  <c r="AO209" i="2"/>
  <c r="AN209" i="2"/>
  <c r="AM209" i="2"/>
  <c r="AL209" i="2"/>
  <c r="G196" i="2"/>
  <c r="P196" i="2"/>
  <c r="AU196" i="2"/>
  <c r="Z196" i="2"/>
  <c r="K186" i="2"/>
  <c r="AU181" i="2"/>
  <c r="P181" i="2"/>
  <c r="S181" i="2"/>
  <c r="U181" i="2"/>
  <c r="Z181" i="2"/>
  <c r="G181" i="2"/>
  <c r="K176" i="2"/>
  <c r="AC176" i="2"/>
  <c r="S163" i="2"/>
  <c r="U163" i="2"/>
  <c r="AQ155" i="2"/>
  <c r="AP155" i="2"/>
  <c r="AO155" i="2"/>
  <c r="AN155" i="2"/>
  <c r="AM155" i="2"/>
  <c r="AL155" i="2"/>
  <c r="AT155" i="2"/>
  <c r="AS155" i="2"/>
  <c r="AR155" i="2"/>
  <c r="P35" i="3"/>
  <c r="P27" i="3"/>
  <c r="S27" i="3"/>
  <c r="U27" i="3"/>
  <c r="Z251" i="2"/>
  <c r="Z240" i="2"/>
  <c r="G240" i="2"/>
  <c r="Z234" i="2"/>
  <c r="Z231" i="2"/>
  <c r="AU226" i="2"/>
  <c r="P197" i="2"/>
  <c r="AU197" i="2"/>
  <c r="Z197" i="2"/>
  <c r="Z187" i="2"/>
  <c r="P187" i="2"/>
  <c r="S187" i="2"/>
  <c r="U187" i="2"/>
  <c r="AU186" i="2"/>
  <c r="P186" i="2"/>
  <c r="S186" i="2"/>
  <c r="U186" i="2"/>
  <c r="Z186" i="2"/>
  <c r="AR184" i="2"/>
  <c r="AQ184" i="2"/>
  <c r="AP184" i="2"/>
  <c r="AO184" i="2"/>
  <c r="AN184" i="2"/>
  <c r="AM184" i="2"/>
  <c r="AL184" i="2"/>
  <c r="AS184" i="2"/>
  <c r="AR168" i="2"/>
  <c r="AQ168" i="2"/>
  <c r="AP168" i="2"/>
  <c r="AO168" i="2"/>
  <c r="AN168" i="2"/>
  <c r="AM168" i="2"/>
  <c r="AL168" i="2"/>
  <c r="AT168" i="2"/>
  <c r="AS168" i="2"/>
  <c r="K166" i="2"/>
  <c r="AC166" i="2"/>
  <c r="Z153" i="2"/>
  <c r="AU153" i="2"/>
  <c r="G153" i="2"/>
  <c r="P153" i="2"/>
  <c r="AU145" i="2"/>
  <c r="P145" i="2"/>
  <c r="G145" i="2"/>
  <c r="Z145" i="2"/>
  <c r="Z137" i="2"/>
  <c r="G137" i="2"/>
  <c r="P137" i="2"/>
  <c r="S137" i="2"/>
  <c r="U137" i="2"/>
  <c r="AU137" i="2"/>
  <c r="P273" i="2"/>
  <c r="P251" i="2"/>
  <c r="G249" i="2"/>
  <c r="AU249" i="2"/>
  <c r="P249" i="2"/>
  <c r="S249" i="2"/>
  <c r="U249" i="2"/>
  <c r="K246" i="2"/>
  <c r="AC246" i="2"/>
  <c r="S242" i="2"/>
  <c r="U242" i="2"/>
  <c r="AU234" i="2"/>
  <c r="K230" i="2"/>
  <c r="AC230" i="2"/>
  <c r="S223" i="2"/>
  <c r="U223" i="2"/>
  <c r="S219" i="2"/>
  <c r="U219" i="2"/>
  <c r="Z217" i="2"/>
  <c r="G217" i="2"/>
  <c r="P217" i="2"/>
  <c r="Z215" i="2"/>
  <c r="G215" i="2"/>
  <c r="AU215" i="2"/>
  <c r="S211" i="2"/>
  <c r="U211" i="2"/>
  <c r="G209" i="2"/>
  <c r="P209" i="2"/>
  <c r="S209" i="2"/>
  <c r="U209" i="2"/>
  <c r="AU207" i="2"/>
  <c r="Z207" i="2"/>
  <c r="P207" i="2"/>
  <c r="S207" i="2"/>
  <c r="U207" i="2"/>
  <c r="K199" i="2"/>
  <c r="AC199" i="2"/>
  <c r="AU194" i="2"/>
  <c r="P194" i="2"/>
  <c r="Z194" i="2"/>
  <c r="AT174" i="2"/>
  <c r="AS174" i="2"/>
  <c r="AR174" i="2"/>
  <c r="AQ174" i="2"/>
  <c r="AP174" i="2"/>
  <c r="AO174" i="2"/>
  <c r="AN174" i="2"/>
  <c r="AM174" i="2"/>
  <c r="AL174" i="2"/>
  <c r="K160" i="2"/>
  <c r="AC160" i="2"/>
  <c r="AU152" i="2"/>
  <c r="P152" i="2"/>
  <c r="S152" i="2"/>
  <c r="U152" i="2"/>
  <c r="Z152" i="2"/>
  <c r="G152" i="2"/>
  <c r="Z246" i="2"/>
  <c r="AU246" i="2"/>
  <c r="G244" i="2"/>
  <c r="G234" i="2"/>
  <c r="Z230" i="2"/>
  <c r="AU230" i="2"/>
  <c r="P227" i="2"/>
  <c r="S227" i="2"/>
  <c r="U227" i="2"/>
  <c r="K220" i="2"/>
  <c r="K212" i="2"/>
  <c r="AU205" i="2"/>
  <c r="P205" i="2"/>
  <c r="S205" i="2"/>
  <c r="U205" i="2"/>
  <c r="Z205" i="2"/>
  <c r="Z201" i="2"/>
  <c r="G201" i="2"/>
  <c r="AU201" i="2"/>
  <c r="P201" i="2"/>
  <c r="Z200" i="2"/>
  <c r="G200" i="2"/>
  <c r="P200" i="2"/>
  <c r="S200" i="2"/>
  <c r="U200" i="2"/>
  <c r="AU200" i="2"/>
  <c r="AU199" i="2"/>
  <c r="Z199" i="2"/>
  <c r="P199" i="2"/>
  <c r="S199" i="2"/>
  <c r="U199" i="2"/>
  <c r="G191" i="2"/>
  <c r="AU191" i="2"/>
  <c r="P191" i="2"/>
  <c r="S191" i="2"/>
  <c r="U191" i="2"/>
  <c r="Z191" i="2"/>
  <c r="S160" i="2"/>
  <c r="U160" i="2"/>
  <c r="I110" i="2"/>
  <c r="AC110" i="2"/>
  <c r="K251" i="2"/>
  <c r="AR248" i="2"/>
  <c r="AQ248" i="2"/>
  <c r="AP248" i="2"/>
  <c r="AO248" i="2"/>
  <c r="AN248" i="2"/>
  <c r="AM248" i="2"/>
  <c r="AL248" i="2"/>
  <c r="G241" i="2"/>
  <c r="AU241" i="2"/>
  <c r="P241" i="2"/>
  <c r="S241" i="2"/>
  <c r="U241" i="2"/>
  <c r="K238" i="2"/>
  <c r="AC238" i="2"/>
  <c r="G233" i="2"/>
  <c r="AU233" i="2"/>
  <c r="P233" i="2"/>
  <c r="Z232" i="2"/>
  <c r="G232" i="2"/>
  <c r="P232" i="2"/>
  <c r="AU231" i="2"/>
  <c r="G231" i="2"/>
  <c r="S231" i="2"/>
  <c r="U231" i="2"/>
  <c r="Z229" i="2"/>
  <c r="AU229" i="2"/>
  <c r="K228" i="2"/>
  <c r="K226" i="2"/>
  <c r="G225" i="2"/>
  <c r="AU225" i="2"/>
  <c r="P225" i="2"/>
  <c r="Z224" i="2"/>
  <c r="G224" i="2"/>
  <c r="P224" i="2"/>
  <c r="AU223" i="2"/>
  <c r="G223" i="2"/>
  <c r="K213" i="2"/>
  <c r="AC213" i="2"/>
  <c r="AS204" i="2"/>
  <c r="AR204" i="2"/>
  <c r="AT204" i="2"/>
  <c r="AQ204" i="2"/>
  <c r="AP204" i="2"/>
  <c r="AO204" i="2"/>
  <c r="AN204" i="2"/>
  <c r="AM204" i="2"/>
  <c r="AL204" i="2"/>
  <c r="AU202" i="2"/>
  <c r="P202" i="2"/>
  <c r="S202" i="2"/>
  <c r="U202" i="2"/>
  <c r="Z202" i="2"/>
  <c r="K150" i="2"/>
  <c r="AC150" i="2"/>
  <c r="Z249" i="2"/>
  <c r="AT248" i="2"/>
  <c r="AS248" i="2"/>
  <c r="Z248" i="2"/>
  <c r="G248" i="2"/>
  <c r="Z242" i="2"/>
  <c r="Z238" i="2"/>
  <c r="AU238" i="2"/>
  <c r="AT228" i="2"/>
  <c r="AS228" i="2"/>
  <c r="AR228" i="2"/>
  <c r="AQ228" i="2"/>
  <c r="AP228" i="2"/>
  <c r="AO228" i="2"/>
  <c r="AN228" i="2"/>
  <c r="AM228" i="2"/>
  <c r="AL228" i="2"/>
  <c r="P228" i="2"/>
  <c r="Z228" i="2"/>
  <c r="K227" i="2"/>
  <c r="S226" i="2"/>
  <c r="U226" i="2"/>
  <c r="P221" i="2"/>
  <c r="AC221" i="2"/>
  <c r="R221" i="2"/>
  <c r="Z221" i="2"/>
  <c r="AU221" i="2"/>
  <c r="AU219" i="2"/>
  <c r="G218" i="2"/>
  <c r="AU218" i="2"/>
  <c r="P218" i="2"/>
  <c r="S218" i="2"/>
  <c r="U218" i="2"/>
  <c r="AU213" i="2"/>
  <c r="P213" i="2"/>
  <c r="S213" i="2"/>
  <c r="U213" i="2"/>
  <c r="Z213" i="2"/>
  <c r="AC212" i="2"/>
  <c r="AU211" i="2"/>
  <c r="G210" i="2"/>
  <c r="AU210" i="2"/>
  <c r="P210" i="2"/>
  <c r="S210" i="2"/>
  <c r="U210" i="2"/>
  <c r="P192" i="2"/>
  <c r="AU192" i="2"/>
  <c r="Z192" i="2"/>
  <c r="G192" i="2"/>
  <c r="AQ190" i="2"/>
  <c r="AP190" i="2"/>
  <c r="AO190" i="2"/>
  <c r="AN190" i="2"/>
  <c r="AM190" i="2"/>
  <c r="AL190" i="2"/>
  <c r="AS190" i="2"/>
  <c r="AR190" i="2"/>
  <c r="P155" i="2"/>
  <c r="G155" i="2"/>
  <c r="K141" i="2"/>
  <c r="S133" i="2"/>
  <c r="U133" i="2"/>
  <c r="AC133" i="2"/>
  <c r="Z188" i="2"/>
  <c r="G188" i="2"/>
  <c r="AU188" i="2"/>
  <c r="Z185" i="2"/>
  <c r="G185" i="2"/>
  <c r="S184" i="2"/>
  <c r="U184" i="2"/>
  <c r="S182" i="2"/>
  <c r="U182" i="2"/>
  <c r="AQ176" i="2"/>
  <c r="AP176" i="2"/>
  <c r="AO176" i="2"/>
  <c r="AN176" i="2"/>
  <c r="AM176" i="2"/>
  <c r="AL176" i="2"/>
  <c r="AT176" i="2"/>
  <c r="AS176" i="2"/>
  <c r="AR176" i="2"/>
  <c r="I174" i="2"/>
  <c r="Z169" i="2"/>
  <c r="G169" i="2"/>
  <c r="AU169" i="2"/>
  <c r="AT166" i="2"/>
  <c r="AS166" i="2"/>
  <c r="AR166" i="2"/>
  <c r="AQ166" i="2"/>
  <c r="AP166" i="2"/>
  <c r="AO166" i="2"/>
  <c r="AN166" i="2"/>
  <c r="AM166" i="2"/>
  <c r="AL166" i="2"/>
  <c r="AU162" i="2"/>
  <c r="P162" i="2"/>
  <c r="S162" i="2"/>
  <c r="U162" i="2"/>
  <c r="Z162" i="2"/>
  <c r="P161" i="2"/>
  <c r="AC161" i="2"/>
  <c r="Z161" i="2"/>
  <c r="AU161" i="2"/>
  <c r="AT139" i="2"/>
  <c r="AS139" i="2"/>
  <c r="AR139" i="2"/>
  <c r="AQ139" i="2"/>
  <c r="AP139" i="2"/>
  <c r="AO139" i="2"/>
  <c r="AN139" i="2"/>
  <c r="AM139" i="2"/>
  <c r="AL139" i="2"/>
  <c r="K126" i="2"/>
  <c r="AC126" i="2"/>
  <c r="I117" i="2"/>
  <c r="AC117" i="2"/>
  <c r="AC105" i="2"/>
  <c r="J105" i="2"/>
  <c r="P204" i="2"/>
  <c r="S204" i="2"/>
  <c r="U204" i="2"/>
  <c r="AC203" i="2"/>
  <c r="J193" i="2"/>
  <c r="AC193" i="2"/>
  <c r="S176" i="2"/>
  <c r="U176" i="2"/>
  <c r="AC174" i="2"/>
  <c r="AU173" i="2"/>
  <c r="P173" i="2"/>
  <c r="G173" i="2"/>
  <c r="Z172" i="2"/>
  <c r="G172" i="2"/>
  <c r="AU172" i="2"/>
  <c r="P172" i="2"/>
  <c r="K168" i="2"/>
  <c r="AT154" i="2"/>
  <c r="AS154" i="2"/>
  <c r="AR154" i="2"/>
  <c r="AQ154" i="2"/>
  <c r="AP154" i="2"/>
  <c r="AO154" i="2"/>
  <c r="AN154" i="2"/>
  <c r="AM154" i="2"/>
  <c r="AL154" i="2"/>
  <c r="P150" i="2"/>
  <c r="AU150" i="2"/>
  <c r="Z150" i="2"/>
  <c r="K148" i="2"/>
  <c r="AU142" i="2"/>
  <c r="P142" i="2"/>
  <c r="S142" i="2"/>
  <c r="U142" i="2"/>
  <c r="G142" i="2"/>
  <c r="Z142" i="2"/>
  <c r="AQ126" i="2"/>
  <c r="AP126" i="2"/>
  <c r="AO126" i="2"/>
  <c r="AN126" i="2"/>
  <c r="AM126" i="2"/>
  <c r="AL126" i="2"/>
  <c r="AT126" i="2"/>
  <c r="AS126" i="2"/>
  <c r="AR126" i="2"/>
  <c r="P123" i="2"/>
  <c r="S123" i="2"/>
  <c r="U123" i="2"/>
  <c r="AU123" i="2"/>
  <c r="Z123" i="2"/>
  <c r="G123" i="2"/>
  <c r="S120" i="2"/>
  <c r="U120" i="2"/>
  <c r="G206" i="2"/>
  <c r="S206" i="2"/>
  <c r="U206" i="2"/>
  <c r="AU198" i="2"/>
  <c r="G198" i="2"/>
  <c r="Z193" i="2"/>
  <c r="AU193" i="2"/>
  <c r="AU185" i="2"/>
  <c r="Z180" i="2"/>
  <c r="G180" i="2"/>
  <c r="AU180" i="2"/>
  <c r="P180" i="2"/>
  <c r="S168" i="2"/>
  <c r="U168" i="2"/>
  <c r="AU165" i="2"/>
  <c r="P165" i="2"/>
  <c r="S165" i="2"/>
  <c r="U165" i="2"/>
  <c r="G165" i="2"/>
  <c r="Z164" i="2"/>
  <c r="G164" i="2"/>
  <c r="AU164" i="2"/>
  <c r="P164" i="2"/>
  <c r="S148" i="2"/>
  <c r="U148" i="2"/>
  <c r="P109" i="2"/>
  <c r="G109" i="2"/>
  <c r="AU109" i="2"/>
  <c r="AQ83" i="2"/>
  <c r="AP83" i="2"/>
  <c r="AO83" i="2"/>
  <c r="AN83" i="2"/>
  <c r="AM83" i="2"/>
  <c r="AL83" i="2"/>
  <c r="AS83" i="2"/>
  <c r="AR83" i="2"/>
  <c r="AT83" i="2"/>
  <c r="K204" i="2"/>
  <c r="S190" i="2"/>
  <c r="U190" i="2"/>
  <c r="G183" i="2"/>
  <c r="AU183" i="2"/>
  <c r="P183" i="2"/>
  <c r="K178" i="2"/>
  <c r="AC178" i="2"/>
  <c r="G175" i="2"/>
  <c r="AU175" i="2"/>
  <c r="P175" i="2"/>
  <c r="S175" i="2"/>
  <c r="U175" i="2"/>
  <c r="Z171" i="2"/>
  <c r="G171" i="2"/>
  <c r="AU171" i="2"/>
  <c r="G158" i="2"/>
  <c r="Z158" i="2"/>
  <c r="AU158" i="2"/>
  <c r="P158" i="2"/>
  <c r="S158" i="2"/>
  <c r="U158" i="2"/>
  <c r="Z143" i="2"/>
  <c r="G143" i="2"/>
  <c r="AU143" i="2"/>
  <c r="P143" i="2"/>
  <c r="AS141" i="2"/>
  <c r="AR141" i="2"/>
  <c r="AQ141" i="2"/>
  <c r="AP141" i="2"/>
  <c r="AO141" i="2"/>
  <c r="AN141" i="2"/>
  <c r="AM141" i="2"/>
  <c r="AL141" i="2"/>
  <c r="AT141" i="2"/>
  <c r="AT128" i="2"/>
  <c r="AS128" i="2"/>
  <c r="AR128" i="2"/>
  <c r="AQ128" i="2"/>
  <c r="AP128" i="2"/>
  <c r="AO128" i="2"/>
  <c r="AN128" i="2"/>
  <c r="AM128" i="2"/>
  <c r="AL128" i="2"/>
  <c r="AT206" i="2"/>
  <c r="AS206" i="2"/>
  <c r="AR206" i="2"/>
  <c r="AQ206" i="2"/>
  <c r="AP206" i="2"/>
  <c r="AO206" i="2"/>
  <c r="AN206" i="2"/>
  <c r="AM206" i="2"/>
  <c r="AL206" i="2"/>
  <c r="AC204" i="2"/>
  <c r="AU178" i="2"/>
  <c r="P178" i="2"/>
  <c r="S178" i="2"/>
  <c r="U178" i="2"/>
  <c r="Z178" i="2"/>
  <c r="S174" i="2"/>
  <c r="U174" i="2"/>
  <c r="AC168" i="2"/>
  <c r="G167" i="2"/>
  <c r="AU167" i="2"/>
  <c r="P167" i="2"/>
  <c r="Z163" i="2"/>
  <c r="G163" i="2"/>
  <c r="AU163" i="2"/>
  <c r="AT157" i="2"/>
  <c r="AS157" i="2"/>
  <c r="AR157" i="2"/>
  <c r="AQ157" i="2"/>
  <c r="AP157" i="2"/>
  <c r="AO157" i="2"/>
  <c r="AN157" i="2"/>
  <c r="AM157" i="2"/>
  <c r="AL157" i="2"/>
  <c r="G157" i="2"/>
  <c r="P157" i="2"/>
  <c r="S157" i="2"/>
  <c r="U157" i="2"/>
  <c r="Z157" i="2"/>
  <c r="K121" i="2"/>
  <c r="AC121" i="2"/>
  <c r="S139" i="2"/>
  <c r="U139" i="2"/>
  <c r="AU136" i="2"/>
  <c r="P136" i="2"/>
  <c r="Z136" i="2"/>
  <c r="Z131" i="2"/>
  <c r="G131" i="2"/>
  <c r="P131" i="2"/>
  <c r="S131" i="2"/>
  <c r="U131" i="2"/>
  <c r="AU131" i="2"/>
  <c r="AU117" i="2"/>
  <c r="P117" i="2"/>
  <c r="S117" i="2"/>
  <c r="U117" i="2"/>
  <c r="P116" i="2"/>
  <c r="S116" i="2"/>
  <c r="U116" i="2"/>
  <c r="Z116" i="2"/>
  <c r="AU116" i="2"/>
  <c r="G116" i="2"/>
  <c r="P115" i="2"/>
  <c r="S115" i="2"/>
  <c r="U115" i="2"/>
  <c r="Z115" i="2"/>
  <c r="AU115" i="2"/>
  <c r="G115" i="2"/>
  <c r="S110" i="2"/>
  <c r="U110" i="2"/>
  <c r="S105" i="2"/>
  <c r="U105" i="2"/>
  <c r="Z80" i="2"/>
  <c r="G80" i="2"/>
  <c r="AU80" i="2"/>
  <c r="P80" i="2"/>
  <c r="I51" i="2"/>
  <c r="AQ160" i="2"/>
  <c r="AP160" i="2"/>
  <c r="AO160" i="2"/>
  <c r="AN160" i="2"/>
  <c r="AM160" i="2"/>
  <c r="AL160" i="2"/>
  <c r="AR151" i="2"/>
  <c r="AQ151" i="2"/>
  <c r="AR149" i="2"/>
  <c r="AQ149" i="2"/>
  <c r="AT149" i="2"/>
  <c r="K149" i="2"/>
  <c r="Z148" i="2"/>
  <c r="AT147" i="2"/>
  <c r="AS147" i="2"/>
  <c r="AR147" i="2"/>
  <c r="AQ147" i="2"/>
  <c r="AP147" i="2"/>
  <c r="AO147" i="2"/>
  <c r="AN147" i="2"/>
  <c r="AM147" i="2"/>
  <c r="AL147" i="2"/>
  <c r="G147" i="2"/>
  <c r="P147" i="2"/>
  <c r="Z139" i="2"/>
  <c r="G139" i="2"/>
  <c r="Z135" i="2"/>
  <c r="G135" i="2"/>
  <c r="P135" i="2"/>
  <c r="S135" i="2"/>
  <c r="U135" i="2"/>
  <c r="AU135" i="2"/>
  <c r="I130" i="2"/>
  <c r="AC130" i="2"/>
  <c r="S126" i="2"/>
  <c r="U126" i="2"/>
  <c r="I119" i="2"/>
  <c r="I112" i="2"/>
  <c r="AC112" i="2"/>
  <c r="I111" i="2"/>
  <c r="AC111" i="2"/>
  <c r="AS107" i="2"/>
  <c r="AR107" i="2"/>
  <c r="AQ107" i="2"/>
  <c r="AP107" i="2"/>
  <c r="AO107" i="2"/>
  <c r="AN107" i="2"/>
  <c r="AM107" i="2"/>
  <c r="AL107" i="2"/>
  <c r="AT107" i="2"/>
  <c r="AT105" i="2"/>
  <c r="P83" i="2"/>
  <c r="Z83" i="2"/>
  <c r="G83" i="2"/>
  <c r="AT160" i="2"/>
  <c r="AS160" i="2"/>
  <c r="AR160" i="2"/>
  <c r="Z160" i="2"/>
  <c r="G159" i="2"/>
  <c r="Z154" i="2"/>
  <c r="G154" i="2"/>
  <c r="AT151" i="2"/>
  <c r="AS149" i="2"/>
  <c r="P141" i="2"/>
  <c r="AC141" i="2"/>
  <c r="AU134" i="2"/>
  <c r="P134" i="2"/>
  <c r="Z134" i="2"/>
  <c r="P130" i="2"/>
  <c r="S130" i="2"/>
  <c r="U130" i="2"/>
  <c r="AU130" i="2"/>
  <c r="Z130" i="2"/>
  <c r="Z121" i="2"/>
  <c r="AU119" i="2"/>
  <c r="P119" i="2"/>
  <c r="S119" i="2"/>
  <c r="U119" i="2"/>
  <c r="AQ114" i="2"/>
  <c r="AP114" i="2"/>
  <c r="AO114" i="2"/>
  <c r="AN114" i="2"/>
  <c r="AM114" i="2"/>
  <c r="AL114" i="2"/>
  <c r="G113" i="2"/>
  <c r="P113" i="2"/>
  <c r="S113" i="2"/>
  <c r="U113" i="2"/>
  <c r="P111" i="2"/>
  <c r="S111" i="2"/>
  <c r="U111" i="2"/>
  <c r="Z111" i="2"/>
  <c r="AU111" i="2"/>
  <c r="AS105" i="2"/>
  <c r="AR105" i="2"/>
  <c r="AQ105" i="2"/>
  <c r="AP105" i="2"/>
  <c r="AO105" i="2"/>
  <c r="AN105" i="2"/>
  <c r="AM105" i="2"/>
  <c r="AL105" i="2"/>
  <c r="AS151" i="2"/>
  <c r="K151" i="2"/>
  <c r="AP149" i="2"/>
  <c r="AO149" i="2"/>
  <c r="AN149" i="2"/>
  <c r="AM149" i="2"/>
  <c r="AL149" i="2"/>
  <c r="AC149" i="2"/>
  <c r="AU148" i="2"/>
  <c r="AS146" i="2"/>
  <c r="Z133" i="2"/>
  <c r="AU133" i="2"/>
  <c r="Z129" i="2"/>
  <c r="G129" i="2"/>
  <c r="AU129" i="2"/>
  <c r="G125" i="2"/>
  <c r="AU125" i="2"/>
  <c r="P125" i="2"/>
  <c r="S125" i="2"/>
  <c r="U125" i="2"/>
  <c r="AO113" i="2"/>
  <c r="AN113" i="2"/>
  <c r="AM113" i="2"/>
  <c r="AL113" i="2"/>
  <c r="AP113" i="2"/>
  <c r="AR113" i="2"/>
  <c r="AQ113" i="2"/>
  <c r="AT113" i="2"/>
  <c r="AR85" i="2"/>
  <c r="AQ85" i="2"/>
  <c r="AP85" i="2"/>
  <c r="AO85" i="2"/>
  <c r="AN85" i="2"/>
  <c r="AM85" i="2"/>
  <c r="AL85" i="2"/>
  <c r="AT85" i="2"/>
  <c r="AS85" i="2"/>
  <c r="AT159" i="2"/>
  <c r="AS159" i="2"/>
  <c r="AR159" i="2"/>
  <c r="AQ159" i="2"/>
  <c r="AP159" i="2"/>
  <c r="AO159" i="2"/>
  <c r="AN159" i="2"/>
  <c r="AM159" i="2"/>
  <c r="AL159" i="2"/>
  <c r="Z159" i="2"/>
  <c r="AP151" i="2"/>
  <c r="AO151" i="2"/>
  <c r="AN151" i="2"/>
  <c r="AM151" i="2"/>
  <c r="AL151" i="2"/>
  <c r="Z147" i="2"/>
  <c r="AT146" i="2"/>
  <c r="Z144" i="2"/>
  <c r="G144" i="2"/>
  <c r="AU144" i="2"/>
  <c r="Z117" i="2"/>
  <c r="AS113" i="2"/>
  <c r="G84" i="2"/>
  <c r="AU84" i="2"/>
  <c r="P84" i="2"/>
  <c r="Z84" i="2"/>
  <c r="AC151" i="2"/>
  <c r="AR146" i="2"/>
  <c r="AQ146" i="2"/>
  <c r="AP146" i="2"/>
  <c r="AO146" i="2"/>
  <c r="AN146" i="2"/>
  <c r="AM146" i="2"/>
  <c r="AL146" i="2"/>
  <c r="AC146" i="2"/>
  <c r="V141" i="2"/>
  <c r="Z141" i="2"/>
  <c r="G138" i="2"/>
  <c r="AU138" i="2"/>
  <c r="P138" i="2"/>
  <c r="S138" i="2"/>
  <c r="U138" i="2"/>
  <c r="Z132" i="2"/>
  <c r="G132" i="2"/>
  <c r="P132" i="2"/>
  <c r="AU132" i="2"/>
  <c r="P128" i="2"/>
  <c r="Z128" i="2"/>
  <c r="G128" i="2"/>
  <c r="Z127" i="2"/>
  <c r="G127" i="2"/>
  <c r="AU127" i="2"/>
  <c r="P127" i="2"/>
  <c r="S127" i="2"/>
  <c r="U127" i="2"/>
  <c r="Z124" i="2"/>
  <c r="G124" i="2"/>
  <c r="P124" i="2"/>
  <c r="S124" i="2"/>
  <c r="U124" i="2"/>
  <c r="AU124" i="2"/>
  <c r="AU121" i="2"/>
  <c r="P121" i="2"/>
  <c r="S121" i="2"/>
  <c r="U121" i="2"/>
  <c r="G94" i="2"/>
  <c r="AU94" i="2"/>
  <c r="P94" i="2"/>
  <c r="Z94" i="2"/>
  <c r="G90" i="2"/>
  <c r="P90" i="2"/>
  <c r="AU90" i="2"/>
  <c r="Z90" i="2"/>
  <c r="Z108" i="2"/>
  <c r="G108" i="2"/>
  <c r="P108" i="2"/>
  <c r="AU108" i="2"/>
  <c r="AT79" i="2"/>
  <c r="AS79" i="2"/>
  <c r="AR79" i="2"/>
  <c r="AQ79" i="2"/>
  <c r="AP79" i="2"/>
  <c r="AO79" i="2"/>
  <c r="AN79" i="2"/>
  <c r="AM79" i="2"/>
  <c r="AL79" i="2"/>
  <c r="G79" i="2"/>
  <c r="P79" i="2"/>
  <c r="S79" i="2"/>
  <c r="U79" i="2"/>
  <c r="AU72" i="2"/>
  <c r="G72" i="2"/>
  <c r="P72" i="2"/>
  <c r="Z72" i="2"/>
  <c r="P68" i="2"/>
  <c r="G68" i="2"/>
  <c r="Z68" i="2"/>
  <c r="AU68" i="2"/>
  <c r="P64" i="2"/>
  <c r="S64" i="2"/>
  <c r="U64" i="2"/>
  <c r="G64" i="2"/>
  <c r="Z64" i="2"/>
  <c r="AU64" i="2"/>
  <c r="AS112" i="2"/>
  <c r="AR112" i="2"/>
  <c r="AQ112" i="2"/>
  <c r="AP112" i="2"/>
  <c r="Z110" i="2"/>
  <c r="AU110" i="2"/>
  <c r="I99" i="2"/>
  <c r="AC99" i="2"/>
  <c r="I97" i="2"/>
  <c r="AC97" i="2"/>
  <c r="I93" i="2"/>
  <c r="AC93" i="2"/>
  <c r="Z89" i="2"/>
  <c r="G89" i="2"/>
  <c r="P89" i="2"/>
  <c r="P82" i="2"/>
  <c r="S82" i="2"/>
  <c r="U82" i="2"/>
  <c r="AU82" i="2"/>
  <c r="Z82" i="2"/>
  <c r="G82" i="2"/>
  <c r="I78" i="2"/>
  <c r="AC78" i="2"/>
  <c r="P66" i="2"/>
  <c r="G66" i="2"/>
  <c r="Z66" i="2"/>
  <c r="AU66" i="2"/>
  <c r="AR62" i="2"/>
  <c r="AQ62" i="2"/>
  <c r="AP62" i="2"/>
  <c r="AO62" i="2"/>
  <c r="AN62" i="2"/>
  <c r="AM62" i="2"/>
  <c r="AL62" i="2"/>
  <c r="AT62" i="2"/>
  <c r="AS62" i="2"/>
  <c r="AT60" i="2"/>
  <c r="AS60" i="2"/>
  <c r="AR60" i="2"/>
  <c r="AQ60" i="2"/>
  <c r="AP60" i="2"/>
  <c r="AO60" i="2"/>
  <c r="AN60" i="2"/>
  <c r="AM60" i="2"/>
  <c r="AL60" i="2"/>
  <c r="Z48" i="2"/>
  <c r="G48" i="2"/>
  <c r="P48" i="2"/>
  <c r="S48" i="2"/>
  <c r="U48" i="2"/>
  <c r="AU48" i="2"/>
  <c r="AT122" i="2"/>
  <c r="AS122" i="2"/>
  <c r="AR122" i="2"/>
  <c r="AQ122" i="2"/>
  <c r="AP122" i="2"/>
  <c r="AO122" i="2"/>
  <c r="AN122" i="2"/>
  <c r="AM122" i="2"/>
  <c r="AL122" i="2"/>
  <c r="G122" i="2"/>
  <c r="AT120" i="2"/>
  <c r="AS120" i="2"/>
  <c r="AR120" i="2"/>
  <c r="AQ120" i="2"/>
  <c r="AP120" i="2"/>
  <c r="AO120" i="2"/>
  <c r="AN120" i="2"/>
  <c r="AM120" i="2"/>
  <c r="AL120" i="2"/>
  <c r="G120" i="2"/>
  <c r="AT118" i="2"/>
  <c r="G118" i="2"/>
  <c r="AO112" i="2"/>
  <c r="AN112" i="2"/>
  <c r="AM112" i="2"/>
  <c r="AL112" i="2"/>
  <c r="G107" i="2"/>
  <c r="I103" i="2"/>
  <c r="G102" i="2"/>
  <c r="AU102" i="2"/>
  <c r="P102" i="2"/>
  <c r="Z99" i="2"/>
  <c r="AU99" i="2"/>
  <c r="Z97" i="2"/>
  <c r="AU97" i="2"/>
  <c r="AU89" i="2"/>
  <c r="G88" i="2"/>
  <c r="AU88" i="2"/>
  <c r="P88" i="2"/>
  <c r="Z88" i="2"/>
  <c r="S78" i="2"/>
  <c r="U78" i="2"/>
  <c r="U76" i="2"/>
  <c r="G73" i="2"/>
  <c r="P73" i="2"/>
  <c r="S73" i="2"/>
  <c r="U73" i="2"/>
  <c r="Z73" i="2"/>
  <c r="AS118" i="2"/>
  <c r="AR118" i="2"/>
  <c r="AQ118" i="2"/>
  <c r="AP118" i="2"/>
  <c r="AO118" i="2"/>
  <c r="AN118" i="2"/>
  <c r="AM118" i="2"/>
  <c r="AL118" i="2"/>
  <c r="Z112" i="2"/>
  <c r="AS104" i="2"/>
  <c r="AR104" i="2"/>
  <c r="AQ104" i="2"/>
  <c r="AP104" i="2"/>
  <c r="AO104" i="2"/>
  <c r="AN104" i="2"/>
  <c r="AM104" i="2"/>
  <c r="AL104" i="2"/>
  <c r="AT104" i="2"/>
  <c r="G104" i="2"/>
  <c r="P104" i="2"/>
  <c r="AR101" i="2"/>
  <c r="AQ101" i="2"/>
  <c r="AP101" i="2"/>
  <c r="AO101" i="2"/>
  <c r="AN101" i="2"/>
  <c r="AM101" i="2"/>
  <c r="AL101" i="2"/>
  <c r="Z87" i="2"/>
  <c r="G87" i="2"/>
  <c r="P87" i="2"/>
  <c r="S87" i="2"/>
  <c r="U87" i="2"/>
  <c r="Z77" i="2"/>
  <c r="G77" i="2"/>
  <c r="AU77" i="2"/>
  <c r="P77" i="2"/>
  <c r="S77" i="2"/>
  <c r="U77" i="2"/>
  <c r="P70" i="2"/>
  <c r="S70" i="2"/>
  <c r="U70" i="2"/>
  <c r="AU70" i="2"/>
  <c r="G70" i="2"/>
  <c r="Z70" i="2"/>
  <c r="Z57" i="2"/>
  <c r="G57" i="2"/>
  <c r="P57" i="2"/>
  <c r="S57" i="2"/>
  <c r="U57" i="2"/>
  <c r="AU57" i="2"/>
  <c r="G53" i="2"/>
  <c r="AU53" i="2"/>
  <c r="P53" i="2"/>
  <c r="Z53" i="2"/>
  <c r="BA47" i="2"/>
  <c r="BB47" i="2"/>
  <c r="G44" i="2"/>
  <c r="AU44" i="2"/>
  <c r="Z44" i="2"/>
  <c r="P44" i="2"/>
  <c r="BK41" i="2"/>
  <c r="BJ41" i="2"/>
  <c r="BI41" i="2"/>
  <c r="BH41" i="2"/>
  <c r="BG41" i="2"/>
  <c r="BF41" i="2"/>
  <c r="BE41" i="2"/>
  <c r="BD41" i="2"/>
  <c r="BC41" i="2"/>
  <c r="G114" i="2"/>
  <c r="AR103" i="2"/>
  <c r="AQ103" i="2"/>
  <c r="AP103" i="2"/>
  <c r="AO103" i="2"/>
  <c r="AN103" i="2"/>
  <c r="AM103" i="2"/>
  <c r="AL103" i="2"/>
  <c r="AT101" i="2"/>
  <c r="AC101" i="2"/>
  <c r="G96" i="2"/>
  <c r="AU96" i="2"/>
  <c r="P96" i="2"/>
  <c r="S96" i="2"/>
  <c r="U96" i="2"/>
  <c r="S95" i="2"/>
  <c r="U95" i="2"/>
  <c r="G92" i="2"/>
  <c r="AU92" i="2"/>
  <c r="P92" i="2"/>
  <c r="S92" i="2"/>
  <c r="U92" i="2"/>
  <c r="S91" i="2"/>
  <c r="U91" i="2"/>
  <c r="AU87" i="2"/>
  <c r="G86" i="2"/>
  <c r="AU86" i="2"/>
  <c r="P86" i="2"/>
  <c r="S86" i="2"/>
  <c r="U86" i="2"/>
  <c r="Z86" i="2"/>
  <c r="Z79" i="2"/>
  <c r="AU74" i="2"/>
  <c r="G74" i="2"/>
  <c r="P74" i="2"/>
  <c r="Z74" i="2"/>
  <c r="G71" i="2"/>
  <c r="P71" i="2"/>
  <c r="Z71" i="2"/>
  <c r="AU71" i="2"/>
  <c r="P58" i="2"/>
  <c r="S58" i="2"/>
  <c r="U58" i="2"/>
  <c r="Z58" i="2"/>
  <c r="G58" i="2"/>
  <c r="AU58" i="2"/>
  <c r="AS114" i="2"/>
  <c r="AR114" i="2"/>
  <c r="AT106" i="2"/>
  <c r="AS106" i="2"/>
  <c r="AR106" i="2"/>
  <c r="AQ106" i="2"/>
  <c r="AP106" i="2"/>
  <c r="AO106" i="2"/>
  <c r="AN106" i="2"/>
  <c r="AM106" i="2"/>
  <c r="AL106" i="2"/>
  <c r="G106" i="2"/>
  <c r="P106" i="2"/>
  <c r="S106" i="2"/>
  <c r="U106" i="2"/>
  <c r="AS101" i="2"/>
  <c r="G100" i="2"/>
  <c r="AU100" i="2"/>
  <c r="P100" i="2"/>
  <c r="G98" i="2"/>
  <c r="AU98" i="2"/>
  <c r="P98" i="2"/>
  <c r="I95" i="2"/>
  <c r="AC95" i="2"/>
  <c r="I91" i="2"/>
  <c r="AC91" i="2"/>
  <c r="Z85" i="2"/>
  <c r="G85" i="2"/>
  <c r="P85" i="2"/>
  <c r="S75" i="2"/>
  <c r="U75" i="2"/>
  <c r="AU73" i="2"/>
  <c r="AU95" i="2"/>
  <c r="AU93" i="2"/>
  <c r="AU91" i="2"/>
  <c r="AQ78" i="2"/>
  <c r="AP78" i="2"/>
  <c r="AO78" i="2"/>
  <c r="AN78" i="2"/>
  <c r="AM78" i="2"/>
  <c r="AL78" i="2"/>
  <c r="J41" i="2"/>
  <c r="Z75" i="2"/>
  <c r="G75" i="2"/>
  <c r="P60" i="2"/>
  <c r="Z60" i="2"/>
  <c r="G60" i="2"/>
  <c r="I56" i="2"/>
  <c r="AC56" i="2"/>
  <c r="I49" i="2"/>
  <c r="P39" i="2"/>
  <c r="AU39" i="2"/>
  <c r="G39" i="2"/>
  <c r="Z39" i="2"/>
  <c r="I23" i="2"/>
  <c r="AR78" i="2"/>
  <c r="AC76" i="2"/>
  <c r="Z52" i="2"/>
  <c r="G52" i="2"/>
  <c r="P52" i="2"/>
  <c r="AU52" i="2"/>
  <c r="AU49" i="2"/>
  <c r="P49" i="2"/>
  <c r="S49" i="2"/>
  <c r="U49" i="2"/>
  <c r="AS41" i="2"/>
  <c r="AR41" i="2"/>
  <c r="AQ41" i="2"/>
  <c r="AP41" i="2"/>
  <c r="AO41" i="2"/>
  <c r="AN41" i="2"/>
  <c r="AM41" i="2"/>
  <c r="AL41" i="2"/>
  <c r="AT41" i="2"/>
  <c r="K31" i="2"/>
  <c r="AC31" i="2"/>
  <c r="G21" i="2"/>
  <c r="P21" i="2"/>
  <c r="S21" i="2"/>
  <c r="Z21" i="2"/>
  <c r="AT46" i="2"/>
  <c r="G45" i="2"/>
  <c r="P45" i="2"/>
  <c r="S45" i="2"/>
  <c r="U45" i="2"/>
  <c r="Z45" i="2"/>
  <c r="AU45" i="2"/>
  <c r="AS81" i="2"/>
  <c r="AR81" i="2"/>
  <c r="AQ81" i="2"/>
  <c r="AP81" i="2"/>
  <c r="AO81" i="2"/>
  <c r="AN81" i="2"/>
  <c r="AM81" i="2"/>
  <c r="AL81" i="2"/>
  <c r="AU76" i="2"/>
  <c r="Z76" i="2"/>
  <c r="G55" i="2"/>
  <c r="AU55" i="2"/>
  <c r="P55" i="2"/>
  <c r="S55" i="2"/>
  <c r="U55" i="2"/>
  <c r="S54" i="2"/>
  <c r="U54" i="2"/>
  <c r="AS46" i="2"/>
  <c r="AR46" i="2"/>
  <c r="AQ46" i="2"/>
  <c r="AP46" i="2"/>
  <c r="AO46" i="2"/>
  <c r="AN46" i="2"/>
  <c r="AM46" i="2"/>
  <c r="AL46" i="2"/>
  <c r="G46" i="2"/>
  <c r="P46" i="2"/>
  <c r="Z46" i="2"/>
  <c r="G43" i="2"/>
  <c r="P43" i="2"/>
  <c r="AU43" i="2"/>
  <c r="G24" i="2"/>
  <c r="P24" i="2"/>
  <c r="S24" i="2"/>
  <c r="U24" i="2"/>
  <c r="Z24" i="2"/>
  <c r="AU75" i="2"/>
  <c r="P62" i="2"/>
  <c r="Z62" i="2"/>
  <c r="G62" i="2"/>
  <c r="S61" i="2"/>
  <c r="U61" i="2"/>
  <c r="I54" i="2"/>
  <c r="AC54" i="2"/>
  <c r="P51" i="2"/>
  <c r="S51" i="2"/>
  <c r="U51" i="2"/>
  <c r="AU51" i="2"/>
  <c r="Z51" i="2"/>
  <c r="G47" i="2"/>
  <c r="AU47" i="2"/>
  <c r="P47" i="2"/>
  <c r="BE45" i="2"/>
  <c r="BD45" i="2"/>
  <c r="BC45" i="2"/>
  <c r="U40" i="2"/>
  <c r="AU56" i="2"/>
  <c r="AU54" i="2"/>
  <c r="BH37" i="2"/>
  <c r="BG37" i="2"/>
  <c r="BF37" i="2"/>
  <c r="BE37" i="2"/>
  <c r="BD37" i="2"/>
  <c r="BC37" i="2"/>
  <c r="Z36" i="2"/>
  <c r="G36" i="2"/>
  <c r="P36" i="2"/>
  <c r="S36" i="2"/>
  <c r="U36" i="2"/>
  <c r="AU36" i="2"/>
  <c r="AS35" i="2"/>
  <c r="AR35" i="2"/>
  <c r="AT35" i="2"/>
  <c r="AQ35" i="2"/>
  <c r="AP35" i="2"/>
  <c r="AO35" i="2"/>
  <c r="AN35" i="2"/>
  <c r="AM35" i="2"/>
  <c r="AL35" i="2"/>
  <c r="P34" i="2"/>
  <c r="S34" i="2"/>
  <c r="U34" i="2"/>
  <c r="Z34" i="2"/>
  <c r="G34" i="2"/>
  <c r="Z30" i="2"/>
  <c r="G30" i="2"/>
  <c r="P30" i="2"/>
  <c r="S30" i="2"/>
  <c r="U30" i="2"/>
  <c r="AU30" i="2"/>
  <c r="BK44" i="2"/>
  <c r="BK43" i="2"/>
  <c r="BJ43" i="2"/>
  <c r="BI43" i="2"/>
  <c r="BH43" i="2"/>
  <c r="BG43" i="2"/>
  <c r="BF43" i="2"/>
  <c r="BE43" i="2"/>
  <c r="BD43" i="2"/>
  <c r="BC43" i="2"/>
  <c r="P41" i="2"/>
  <c r="Z41" i="2"/>
  <c r="I40" i="2"/>
  <c r="AC40" i="2"/>
  <c r="S37" i="2"/>
  <c r="U37" i="2"/>
  <c r="G32" i="2"/>
  <c r="AU32" i="2"/>
  <c r="P32" i="2"/>
  <c r="Z32" i="2"/>
  <c r="Z31" i="2"/>
  <c r="AU31" i="2"/>
  <c r="AU69" i="2"/>
  <c r="AU67" i="2"/>
  <c r="AU65" i="2"/>
  <c r="AU63" i="2"/>
  <c r="AU61" i="2"/>
  <c r="AT50" i="2"/>
  <c r="G50" i="2"/>
  <c r="S50" i="2"/>
  <c r="U50" i="2"/>
  <c r="BK48" i="2"/>
  <c r="BJ48" i="2"/>
  <c r="BI48" i="2"/>
  <c r="BH48" i="2"/>
  <c r="BG48" i="2"/>
  <c r="BF48" i="2"/>
  <c r="BE48" i="2"/>
  <c r="BD48" i="2"/>
  <c r="BC48" i="2"/>
  <c r="BI46" i="2"/>
  <c r="BH46" i="2"/>
  <c r="BG46" i="2"/>
  <c r="BF46" i="2"/>
  <c r="BE46" i="2"/>
  <c r="BD46" i="2"/>
  <c r="BC46" i="2"/>
  <c r="BK45" i="2"/>
  <c r="BJ44" i="2"/>
  <c r="BI44" i="2"/>
  <c r="BH44" i="2"/>
  <c r="BG44" i="2"/>
  <c r="BF44" i="2"/>
  <c r="BE44" i="2"/>
  <c r="BD44" i="2"/>
  <c r="BC44" i="2"/>
  <c r="G37" i="2"/>
  <c r="AU37" i="2"/>
  <c r="Z37" i="2"/>
  <c r="BJ30" i="2"/>
  <c r="BI30" i="2"/>
  <c r="BH30" i="2"/>
  <c r="BG30" i="2"/>
  <c r="G222" i="1"/>
  <c r="L222" i="1" s="1"/>
  <c r="P222" i="1"/>
  <c r="S222" i="1" s="1"/>
  <c r="U222" i="1" s="1"/>
  <c r="G69" i="2"/>
  <c r="G67" i="2"/>
  <c r="G65" i="2"/>
  <c r="G63" i="2"/>
  <c r="G61" i="2"/>
  <c r="AT59" i="2"/>
  <c r="G59" i="2"/>
  <c r="AS50" i="2"/>
  <c r="AR50" i="2"/>
  <c r="AQ50" i="2"/>
  <c r="AP50" i="2"/>
  <c r="AO50" i="2"/>
  <c r="AN50" i="2"/>
  <c r="AM50" i="2"/>
  <c r="AL50" i="2"/>
  <c r="BJ45" i="2"/>
  <c r="AT42" i="2"/>
  <c r="AS42" i="2"/>
  <c r="BI40" i="2"/>
  <c r="BH40" i="2"/>
  <c r="BG40" i="2"/>
  <c r="BF40" i="2"/>
  <c r="BE40" i="2"/>
  <c r="BD40" i="2"/>
  <c r="BC40" i="2"/>
  <c r="G35" i="2"/>
  <c r="P35" i="2"/>
  <c r="AU34" i="2"/>
  <c r="BH32" i="2"/>
  <c r="BG32" i="2"/>
  <c r="BF32" i="2"/>
  <c r="BE32" i="2"/>
  <c r="BD32" i="2"/>
  <c r="BC32" i="2"/>
  <c r="BK31" i="2"/>
  <c r="BJ31" i="2"/>
  <c r="BI31" i="2"/>
  <c r="BH31" i="2"/>
  <c r="BG31" i="2"/>
  <c r="BF31" i="2"/>
  <c r="BE31" i="2"/>
  <c r="BD31" i="2"/>
  <c r="BC31" i="2"/>
  <c r="S29" i="2"/>
  <c r="U29" i="2"/>
  <c r="AS59" i="2"/>
  <c r="AR59" i="2"/>
  <c r="AQ59" i="2"/>
  <c r="AP59" i="2"/>
  <c r="AO59" i="2"/>
  <c r="AN59" i="2"/>
  <c r="AM59" i="2"/>
  <c r="AL59" i="2"/>
  <c r="BI45" i="2"/>
  <c r="AR42" i="2"/>
  <c r="AQ42" i="2"/>
  <c r="AP42" i="2"/>
  <c r="AO42" i="2"/>
  <c r="AN42" i="2"/>
  <c r="AM42" i="2"/>
  <c r="AL42" i="2"/>
  <c r="BJ36" i="2"/>
  <c r="BI36" i="2"/>
  <c r="BH36" i="2"/>
  <c r="BG36" i="2"/>
  <c r="BF36" i="2"/>
  <c r="BE36" i="2"/>
  <c r="BD36" i="2"/>
  <c r="BC36" i="2"/>
  <c r="BK36" i="2"/>
  <c r="BK27" i="2"/>
  <c r="BJ27" i="2"/>
  <c r="BI27" i="2"/>
  <c r="BH27" i="2"/>
  <c r="BG27" i="2"/>
  <c r="BF27" i="2"/>
  <c r="BE27" i="2"/>
  <c r="BD27" i="2"/>
  <c r="BC27" i="2"/>
  <c r="BJ25" i="2"/>
  <c r="BI25" i="2"/>
  <c r="BH25" i="2"/>
  <c r="BG25" i="2"/>
  <c r="BF25" i="2"/>
  <c r="BE25" i="2"/>
  <c r="BD25" i="2"/>
  <c r="BC25" i="2"/>
  <c r="BK25" i="2"/>
  <c r="BH45" i="2"/>
  <c r="BG45" i="2"/>
  <c r="BF45" i="2"/>
  <c r="BK39" i="2"/>
  <c r="BJ39" i="2"/>
  <c r="BI39" i="2"/>
  <c r="BH39" i="2"/>
  <c r="BG39" i="2"/>
  <c r="BF39" i="2"/>
  <c r="BE39" i="2"/>
  <c r="BD39" i="2"/>
  <c r="BC39" i="2"/>
  <c r="Z38" i="2"/>
  <c r="G38" i="2"/>
  <c r="AU38" i="2"/>
  <c r="AT29" i="2"/>
  <c r="AS29" i="2"/>
  <c r="AR29" i="2"/>
  <c r="AQ29" i="2"/>
  <c r="AP29" i="2"/>
  <c r="AO29" i="2"/>
  <c r="AN29" i="2"/>
  <c r="AM29" i="2"/>
  <c r="AL29" i="2"/>
  <c r="BJ7" i="2"/>
  <c r="BI7" i="2"/>
  <c r="BH7" i="2"/>
  <c r="BG7" i="2"/>
  <c r="BF7" i="2"/>
  <c r="BE7" i="2"/>
  <c r="BD7" i="2"/>
  <c r="BC7" i="2"/>
  <c r="BK7" i="2"/>
  <c r="P309" i="1"/>
  <c r="S309" i="1"/>
  <c r="U309" i="1" s="1"/>
  <c r="K309" i="1"/>
  <c r="BG42" i="2"/>
  <c r="BF42" i="2"/>
  <c r="BE42" i="2"/>
  <c r="BD42" i="2"/>
  <c r="BC42" i="2"/>
  <c r="AU40" i="2"/>
  <c r="BG35" i="2"/>
  <c r="BF35" i="2"/>
  <c r="BE35" i="2"/>
  <c r="BD35" i="2"/>
  <c r="BC35" i="2"/>
  <c r="BJ34" i="2"/>
  <c r="AU33" i="2"/>
  <c r="BF30" i="2"/>
  <c r="BE30" i="2"/>
  <c r="BD30" i="2"/>
  <c r="BC30" i="2"/>
  <c r="BJ29" i="2"/>
  <c r="BI29" i="2"/>
  <c r="BH29" i="2"/>
  <c r="BG29" i="2"/>
  <c r="BF29" i="2"/>
  <c r="BE29" i="2"/>
  <c r="BD29" i="2"/>
  <c r="BC29" i="2"/>
  <c r="Z29" i="2"/>
  <c r="G29" i="2"/>
  <c r="AU23" i="2"/>
  <c r="BJ18" i="2"/>
  <c r="BI18" i="2"/>
  <c r="BH18" i="2"/>
  <c r="BG18" i="2"/>
  <c r="BF18" i="2"/>
  <c r="BE18" i="2"/>
  <c r="BD18" i="2"/>
  <c r="BC18" i="2"/>
  <c r="BK18" i="2"/>
  <c r="BL11" i="2"/>
  <c r="BL5" i="2"/>
  <c r="BL17" i="2"/>
  <c r="BL21" i="2"/>
  <c r="BL24" i="2"/>
  <c r="AU26" i="2"/>
  <c r="AU28" i="2"/>
  <c r="BL13" i="2"/>
  <c r="BL14" i="2"/>
  <c r="AU21" i="2"/>
  <c r="AU24" i="2"/>
  <c r="BL2" i="2"/>
  <c r="BL10" i="2"/>
  <c r="BL12" i="2"/>
  <c r="BL22" i="2"/>
  <c r="BL6" i="2"/>
  <c r="BL15" i="2"/>
  <c r="AU22" i="2"/>
  <c r="BL3" i="2"/>
  <c r="BL8" i="2"/>
  <c r="BL9" i="2"/>
  <c r="AU25" i="2"/>
  <c r="AU27" i="2"/>
  <c r="BL4" i="2"/>
  <c r="BL16" i="2"/>
  <c r="BL20" i="2"/>
  <c r="G302" i="1"/>
  <c r="K302" i="1" s="1"/>
  <c r="BI34" i="2"/>
  <c r="BH34" i="2"/>
  <c r="BG34" i="2"/>
  <c r="BF34" i="2"/>
  <c r="BE34" i="2"/>
  <c r="BD34" i="2"/>
  <c r="BC34" i="2"/>
  <c r="G33" i="2"/>
  <c r="BG28" i="2"/>
  <c r="BF28" i="2"/>
  <c r="BE28" i="2"/>
  <c r="BD28" i="2"/>
  <c r="BC28" i="2"/>
  <c r="AB17" i="2"/>
  <c r="AB14" i="2"/>
  <c r="P182" i="1"/>
  <c r="S182" i="1" s="1"/>
  <c r="U182" i="1" s="1"/>
  <c r="G182" i="1"/>
  <c r="K182" i="1" s="1"/>
  <c r="AC28" i="2"/>
  <c r="Z27" i="2"/>
  <c r="G27" i="2"/>
  <c r="P27" i="2"/>
  <c r="AC26" i="2"/>
  <c r="I25" i="2"/>
  <c r="BK23" i="2"/>
  <c r="Z22" i="2"/>
  <c r="G22" i="2"/>
  <c r="BJ40" i="2"/>
  <c r="BJ38" i="2"/>
  <c r="BI38" i="2"/>
  <c r="BH38" i="2"/>
  <c r="BG38" i="2"/>
  <c r="BF38" i="2"/>
  <c r="BE38" i="2"/>
  <c r="BD38" i="2"/>
  <c r="BC38" i="2"/>
  <c r="BJ33" i="2"/>
  <c r="BI33" i="2"/>
  <c r="BH33" i="2"/>
  <c r="BG33" i="2"/>
  <c r="BF33" i="2"/>
  <c r="BE33" i="2"/>
  <c r="BD33" i="2"/>
  <c r="BC33" i="2"/>
  <c r="BK30" i="2"/>
  <c r="BJ28" i="2"/>
  <c r="S28" i="2"/>
  <c r="U28" i="2"/>
  <c r="BI26" i="2"/>
  <c r="BH26" i="2"/>
  <c r="BG26" i="2"/>
  <c r="BF26" i="2"/>
  <c r="BE26" i="2"/>
  <c r="BD26" i="2"/>
  <c r="BC26" i="2"/>
  <c r="S26" i="2"/>
  <c r="U26" i="2"/>
  <c r="AY25" i="2"/>
  <c r="AY24" i="2"/>
  <c r="BJ23" i="2"/>
  <c r="BI23" i="2"/>
  <c r="BH23" i="2"/>
  <c r="BG23" i="2"/>
  <c r="BF23" i="2"/>
  <c r="BE23" i="2"/>
  <c r="BD23" i="2"/>
  <c r="BC23" i="2"/>
  <c r="P23" i="2"/>
  <c r="S23" i="2"/>
  <c r="U23" i="2"/>
  <c r="BL19" i="2"/>
  <c r="BI28" i="2"/>
  <c r="BH28" i="2"/>
  <c r="BK26" i="2"/>
  <c r="BJ26" i="2"/>
  <c r="AC25" i="2"/>
  <c r="AY23" i="2"/>
  <c r="AY26" i="2"/>
  <c r="AY28" i="2"/>
  <c r="AY6" i="2"/>
  <c r="AY8" i="2"/>
  <c r="AY17" i="2"/>
  <c r="AY21" i="2"/>
  <c r="AY13" i="2"/>
  <c r="AY15" i="2"/>
  <c r="P203" i="1"/>
  <c r="S203" i="1" s="1"/>
  <c r="U203" i="1" s="1"/>
  <c r="G203" i="1"/>
  <c r="L203" i="1"/>
  <c r="AY7" i="2"/>
  <c r="G229" i="1"/>
  <c r="K229" i="1" s="1"/>
  <c r="AB11" i="2"/>
  <c r="G303" i="1"/>
  <c r="K303" i="1" s="1"/>
  <c r="P290" i="1"/>
  <c r="S290" i="1" s="1"/>
  <c r="U290" i="1" s="1"/>
  <c r="P280" i="1"/>
  <c r="G280" i="1"/>
  <c r="G205" i="1"/>
  <c r="K205" i="1" s="1"/>
  <c r="P205" i="1"/>
  <c r="S205" i="1" s="1"/>
  <c r="U205" i="1" s="1"/>
  <c r="P92" i="1"/>
  <c r="S92" i="1" s="1"/>
  <c r="U92" i="1" s="1"/>
  <c r="G92" i="1"/>
  <c r="I92" i="1"/>
  <c r="AY9" i="2"/>
  <c r="AY10" i="2"/>
  <c r="AY14" i="2"/>
  <c r="AY2" i="2"/>
  <c r="G122" i="1"/>
  <c r="I122" i="1"/>
  <c r="P122" i="1"/>
  <c r="S122" i="1" s="1"/>
  <c r="U122" i="1" s="1"/>
  <c r="AY19" i="2"/>
  <c r="P304" i="1"/>
  <c r="S304" i="1" s="1"/>
  <c r="U304" i="1" s="1"/>
  <c r="K304" i="1"/>
  <c r="P286" i="1"/>
  <c r="S286" i="1" s="1"/>
  <c r="U286" i="1"/>
  <c r="G278" i="1"/>
  <c r="K278" i="1" s="1"/>
  <c r="AY20" i="2"/>
  <c r="AY16" i="2"/>
  <c r="AY5" i="2"/>
  <c r="G307" i="1"/>
  <c r="K307" i="1" s="1"/>
  <c r="P307" i="1"/>
  <c r="S307" i="1" s="1"/>
  <c r="U307" i="1"/>
  <c r="G152" i="1"/>
  <c r="K152" i="1"/>
  <c r="V152" i="1"/>
  <c r="P152" i="1"/>
  <c r="AY18" i="2"/>
  <c r="P296" i="1"/>
  <c r="S296" i="1" s="1"/>
  <c r="U296" i="1" s="1"/>
  <c r="K296" i="1"/>
  <c r="P294" i="1"/>
  <c r="S294" i="1" s="1"/>
  <c r="U294" i="1" s="1"/>
  <c r="G240" i="1"/>
  <c r="K240" i="1"/>
  <c r="S240" i="1"/>
  <c r="U240" i="1" s="1"/>
  <c r="P262" i="1"/>
  <c r="S262" i="1"/>
  <c r="U262" i="1" s="1"/>
  <c r="G232" i="1"/>
  <c r="L232" i="1" s="1"/>
  <c r="P232" i="1"/>
  <c r="P227" i="1"/>
  <c r="S227" i="1" s="1"/>
  <c r="U227" i="1" s="1"/>
  <c r="P173" i="1"/>
  <c r="S173" i="1" s="1"/>
  <c r="U173" i="1" s="1"/>
  <c r="G173" i="1"/>
  <c r="I173" i="1" s="1"/>
  <c r="P210" i="1"/>
  <c r="G210" i="1"/>
  <c r="L210" i="1" s="1"/>
  <c r="P193" i="1"/>
  <c r="G193" i="1"/>
  <c r="K193" i="1" s="1"/>
  <c r="P189" i="1"/>
  <c r="G189" i="1"/>
  <c r="G186" i="1"/>
  <c r="K186" i="1"/>
  <c r="P175" i="1"/>
  <c r="S175" i="1" s="1"/>
  <c r="U175" i="1" s="1"/>
  <c r="G175" i="1"/>
  <c r="K175" i="1" s="1"/>
  <c r="I79" i="1"/>
  <c r="S79" i="1"/>
  <c r="U79" i="1"/>
  <c r="G197" i="1"/>
  <c r="L197" i="1" s="1"/>
  <c r="P197" i="1"/>
  <c r="G170" i="1"/>
  <c r="K170" i="1" s="1"/>
  <c r="P170" i="1"/>
  <c r="R246" i="1"/>
  <c r="P241" i="1"/>
  <c r="S241" i="1" s="1"/>
  <c r="U241" i="1" s="1"/>
  <c r="G238" i="1"/>
  <c r="S238" i="1" s="1"/>
  <c r="U238" i="1" s="1"/>
  <c r="P238" i="1"/>
  <c r="G221" i="1"/>
  <c r="K221" i="1" s="1"/>
  <c r="P221" i="1"/>
  <c r="S221" i="1" s="1"/>
  <c r="U221" i="1" s="1"/>
  <c r="P219" i="1"/>
  <c r="G219" i="1"/>
  <c r="S219" i="1" s="1"/>
  <c r="U219" i="1" s="1"/>
  <c r="K219" i="1"/>
  <c r="P217" i="1"/>
  <c r="S217" i="1" s="1"/>
  <c r="U217" i="1" s="1"/>
  <c r="G202" i="1"/>
  <c r="K202" i="1" s="1"/>
  <c r="P200" i="1"/>
  <c r="S200" i="1" s="1"/>
  <c r="U200" i="1" s="1"/>
  <c r="G118" i="1"/>
  <c r="S118" i="1" s="1"/>
  <c r="U118" i="1" s="1"/>
  <c r="P118" i="1"/>
  <c r="G245" i="1"/>
  <c r="K245" i="1" s="1"/>
  <c r="P245" i="1"/>
  <c r="G188" i="1"/>
  <c r="K188" i="1" s="1"/>
  <c r="P188" i="1"/>
  <c r="S188" i="1" s="1"/>
  <c r="U188" i="1" s="1"/>
  <c r="G185" i="1"/>
  <c r="I185" i="1" s="1"/>
  <c r="G183" i="1"/>
  <c r="K183" i="1" s="1"/>
  <c r="P169" i="1"/>
  <c r="G169" i="1"/>
  <c r="K169" i="1"/>
  <c r="G213" i="1"/>
  <c r="P213" i="1"/>
  <c r="G194" i="1"/>
  <c r="K194" i="1" s="1"/>
  <c r="P194" i="1"/>
  <c r="S185" i="1"/>
  <c r="U185" i="1" s="1"/>
  <c r="G176" i="1"/>
  <c r="K176" i="1" s="1"/>
  <c r="P176" i="1"/>
  <c r="G164" i="1"/>
  <c r="K164" i="1"/>
  <c r="P164" i="1"/>
  <c r="P120" i="1"/>
  <c r="S120" i="1" s="1"/>
  <c r="U120" i="1" s="1"/>
  <c r="P216" i="1"/>
  <c r="S216" i="1" s="1"/>
  <c r="U216" i="1" s="1"/>
  <c r="P162" i="1"/>
  <c r="S162" i="1" s="1"/>
  <c r="U162" i="1" s="1"/>
  <c r="P159" i="1"/>
  <c r="S159" i="1" s="1"/>
  <c r="U159" i="1" s="1"/>
  <c r="G149" i="1"/>
  <c r="K149" i="1" s="1"/>
  <c r="P149" i="1"/>
  <c r="S149" i="1"/>
  <c r="U149" i="1" s="1"/>
  <c r="P83" i="1"/>
  <c r="G83" i="1"/>
  <c r="I83" i="1"/>
  <c r="P143" i="1"/>
  <c r="P138" i="1"/>
  <c r="G138" i="1"/>
  <c r="G135" i="1"/>
  <c r="I135" i="1" s="1"/>
  <c r="P130" i="1"/>
  <c r="G117" i="1"/>
  <c r="J117" i="1" s="1"/>
  <c r="G110" i="1"/>
  <c r="I110" i="1"/>
  <c r="P110" i="1"/>
  <c r="S110" i="1" s="1"/>
  <c r="U110" i="1" s="1"/>
  <c r="P105" i="1"/>
  <c r="S105" i="1" s="1"/>
  <c r="U105" i="1" s="1"/>
  <c r="I105" i="1"/>
  <c r="G128" i="1"/>
  <c r="G108" i="1"/>
  <c r="I108" i="1" s="1"/>
  <c r="G153" i="1"/>
  <c r="I153" i="1" s="1"/>
  <c r="P153" i="1"/>
  <c r="G114" i="1"/>
  <c r="I114" i="1" s="1"/>
  <c r="P114" i="1"/>
  <c r="S114" i="1" s="1"/>
  <c r="U114" i="1" s="1"/>
  <c r="G151" i="1"/>
  <c r="K151" i="1"/>
  <c r="P151" i="1"/>
  <c r="S151" i="1" s="1"/>
  <c r="U151" i="1" s="1"/>
  <c r="P116" i="1"/>
  <c r="G116" i="1"/>
  <c r="J116" i="1"/>
  <c r="G94" i="1"/>
  <c r="P94" i="1"/>
  <c r="G43" i="1"/>
  <c r="K43" i="1" s="1"/>
  <c r="P43" i="1"/>
  <c r="S106" i="1"/>
  <c r="U106" i="1"/>
  <c r="G100" i="1"/>
  <c r="I100" i="1" s="1"/>
  <c r="G78" i="1"/>
  <c r="I78" i="1" s="1"/>
  <c r="P78" i="1"/>
  <c r="G57" i="1"/>
  <c r="I57" i="1"/>
  <c r="P57" i="1"/>
  <c r="S57" i="1"/>
  <c r="U57" i="1"/>
  <c r="P142" i="1"/>
  <c r="S142" i="1" s="1"/>
  <c r="U142" i="1" s="1"/>
  <c r="P123" i="1"/>
  <c r="S123" i="1" s="1"/>
  <c r="U123" i="1" s="1"/>
  <c r="P87" i="1"/>
  <c r="S87" i="1"/>
  <c r="U87" i="1" s="1"/>
  <c r="P41" i="1"/>
  <c r="G41" i="1"/>
  <c r="I41" i="1" s="1"/>
  <c r="G38" i="1"/>
  <c r="I38" i="1"/>
  <c r="P38" i="1"/>
  <c r="S38" i="1"/>
  <c r="P35" i="1"/>
  <c r="S35" i="1" s="1"/>
  <c r="U35" i="1" s="1"/>
  <c r="G54" i="1"/>
  <c r="P54" i="1"/>
  <c r="P31" i="1"/>
  <c r="S31" i="1" s="1"/>
  <c r="U31" i="1" s="1"/>
  <c r="G31" i="1"/>
  <c r="I31" i="1" s="1"/>
  <c r="P24" i="1"/>
  <c r="S24" i="1" s="1"/>
  <c r="U24" i="1" s="1"/>
  <c r="G24" i="1"/>
  <c r="I24" i="1" s="1"/>
  <c r="P140" i="1"/>
  <c r="S140" i="1" s="1"/>
  <c r="U140" i="1" s="1"/>
  <c r="P77" i="1"/>
  <c r="S77" i="1" s="1"/>
  <c r="U77" i="1" s="1"/>
  <c r="G77" i="1"/>
  <c r="I77" i="1"/>
  <c r="G34" i="1"/>
  <c r="I34" i="1"/>
  <c r="P34" i="1"/>
  <c r="S34" i="1" s="1"/>
  <c r="U34" i="1" s="1"/>
  <c r="P127" i="1"/>
  <c r="S127" i="1" s="1"/>
  <c r="U127" i="1" s="1"/>
  <c r="P107" i="1"/>
  <c r="S107" i="1" s="1"/>
  <c r="U107" i="1" s="1"/>
  <c r="P89" i="1"/>
  <c r="S89" i="1" s="1"/>
  <c r="U89" i="1" s="1"/>
  <c r="G89" i="1"/>
  <c r="I89" i="1"/>
  <c r="P70" i="1"/>
  <c r="S70" i="1" s="1"/>
  <c r="U70" i="1" s="1"/>
  <c r="G59" i="1"/>
  <c r="I59" i="1" s="1"/>
  <c r="P59" i="1"/>
  <c r="S59" i="1" s="1"/>
  <c r="U59" i="1" s="1"/>
  <c r="G42" i="1"/>
  <c r="K42" i="1"/>
  <c r="P42" i="1"/>
  <c r="S42" i="1" s="1"/>
  <c r="U42" i="1" s="1"/>
  <c r="P37" i="1"/>
  <c r="S37" i="1" s="1"/>
  <c r="U37" i="1" s="1"/>
  <c r="G37" i="1"/>
  <c r="I37" i="1"/>
  <c r="G26" i="1"/>
  <c r="I26" i="1" s="1"/>
  <c r="P26" i="1"/>
  <c r="S26" i="1" s="1"/>
  <c r="U26" i="1" s="1"/>
  <c r="P23" i="1"/>
  <c r="S23" i="1"/>
  <c r="U23" i="1" s="1"/>
  <c r="G23" i="1"/>
  <c r="I23" i="1" s="1"/>
  <c r="P63" i="1"/>
  <c r="S63" i="1" s="1"/>
  <c r="U63" i="1" s="1"/>
  <c r="G63" i="1"/>
  <c r="I63" i="1"/>
  <c r="G52" i="1"/>
  <c r="J52" i="1"/>
  <c r="P52" i="1"/>
  <c r="G39" i="1"/>
  <c r="I39" i="1" s="1"/>
  <c r="P39" i="1"/>
  <c r="G85" i="1"/>
  <c r="I85" i="1" s="1"/>
  <c r="P85" i="1"/>
  <c r="G44" i="1"/>
  <c r="J44" i="1" s="1"/>
  <c r="P44" i="1"/>
  <c r="S44" i="1" s="1"/>
  <c r="U44" i="1" s="1"/>
  <c r="P33" i="1"/>
  <c r="G33" i="1"/>
  <c r="I33" i="1" s="1"/>
  <c r="AI101" i="2"/>
  <c r="AH101" i="2"/>
  <c r="AA101" i="2"/>
  <c r="AJ101" i="2"/>
  <c r="AK101" i="2"/>
  <c r="AJ228" i="2"/>
  <c r="AI228" i="2"/>
  <c r="AK228" i="2"/>
  <c r="AI168" i="2"/>
  <c r="AJ168" i="2"/>
  <c r="AK168" i="2"/>
  <c r="AI203" i="2"/>
  <c r="AJ203" i="2"/>
  <c r="AK203" i="2"/>
  <c r="BA39" i="2"/>
  <c r="BB39" i="2"/>
  <c r="AZ39" i="2"/>
  <c r="AX39" i="2"/>
  <c r="BA40" i="2"/>
  <c r="BB40" i="2"/>
  <c r="AI41" i="2"/>
  <c r="AJ41" i="2"/>
  <c r="AK41" i="2"/>
  <c r="AI122" i="2"/>
  <c r="AJ122" i="2"/>
  <c r="AK122" i="2"/>
  <c r="AJ159" i="2"/>
  <c r="AK159" i="2"/>
  <c r="AI159" i="2"/>
  <c r="AI157" i="2"/>
  <c r="AK157" i="2"/>
  <c r="AJ157" i="2"/>
  <c r="AI141" i="2"/>
  <c r="AJ141" i="2"/>
  <c r="AH141" i="2"/>
  <c r="AA141" i="2"/>
  <c r="AK141" i="2"/>
  <c r="AI83" i="2"/>
  <c r="AJ83" i="2"/>
  <c r="AK83" i="2"/>
  <c r="AI176" i="2"/>
  <c r="AJ176" i="2"/>
  <c r="AK176" i="2"/>
  <c r="AK209" i="2"/>
  <c r="AI209" i="2"/>
  <c r="AJ209" i="2"/>
  <c r="AK244" i="2"/>
  <c r="AJ244" i="2"/>
  <c r="AI244" i="2"/>
  <c r="AJ232" i="2"/>
  <c r="AK232" i="2"/>
  <c r="AI232" i="2"/>
  <c r="AH232" i="2"/>
  <c r="AA232" i="2"/>
  <c r="BB30" i="2"/>
  <c r="BA30" i="2"/>
  <c r="AI78" i="2"/>
  <c r="AJ78" i="2"/>
  <c r="AK78" i="2"/>
  <c r="BA26" i="2"/>
  <c r="BB26" i="2"/>
  <c r="BA28" i="2"/>
  <c r="BB28" i="2"/>
  <c r="BA44" i="2"/>
  <c r="BB44" i="2"/>
  <c r="BB43" i="2"/>
  <c r="BA43" i="2"/>
  <c r="AI146" i="2"/>
  <c r="AK146" i="2"/>
  <c r="AJ146" i="2"/>
  <c r="AI160" i="2"/>
  <c r="AJ160" i="2"/>
  <c r="AK160" i="2"/>
  <c r="AI174" i="2"/>
  <c r="AJ174" i="2"/>
  <c r="AK174" i="2"/>
  <c r="AI184" i="2"/>
  <c r="AJ184" i="2"/>
  <c r="AK184" i="2"/>
  <c r="AI256" i="2"/>
  <c r="AJ256" i="2"/>
  <c r="AK256" i="2"/>
  <c r="AI251" i="2"/>
  <c r="AJ251" i="2"/>
  <c r="AK251" i="2"/>
  <c r="AK42" i="2"/>
  <c r="AI42" i="2"/>
  <c r="AJ42" i="2"/>
  <c r="AI62" i="2"/>
  <c r="AJ62" i="2"/>
  <c r="AK62" i="2"/>
  <c r="BA18" i="2"/>
  <c r="BB18" i="2"/>
  <c r="AZ18" i="2"/>
  <c r="AX18" i="2"/>
  <c r="AK35" i="2"/>
  <c r="AI35" i="2"/>
  <c r="AJ35" i="2"/>
  <c r="AI85" i="2"/>
  <c r="AJ85" i="2"/>
  <c r="AK85" i="2"/>
  <c r="AI149" i="2"/>
  <c r="AJ149" i="2"/>
  <c r="AH149" i="2"/>
  <c r="AA149" i="2"/>
  <c r="AK149" i="2"/>
  <c r="AJ107" i="2"/>
  <c r="AK107" i="2"/>
  <c r="AI107" i="2"/>
  <c r="AI166" i="2"/>
  <c r="AJ166" i="2"/>
  <c r="AK166" i="2"/>
  <c r="BA34" i="2"/>
  <c r="BB34" i="2"/>
  <c r="BB7" i="2"/>
  <c r="AZ7" i="2"/>
  <c r="AX7" i="2"/>
  <c r="BA7" i="2"/>
  <c r="BA25" i="2"/>
  <c r="BB25" i="2"/>
  <c r="BA31" i="2"/>
  <c r="BB31" i="2"/>
  <c r="AI50" i="2"/>
  <c r="AJ50" i="2"/>
  <c r="AK50" i="2"/>
  <c r="BA46" i="2"/>
  <c r="BB46" i="2"/>
  <c r="AI103" i="2"/>
  <c r="AJ103" i="2"/>
  <c r="AK103" i="2"/>
  <c r="AK104" i="2"/>
  <c r="AI104" i="2"/>
  <c r="AJ104" i="2"/>
  <c r="AH104" i="2"/>
  <c r="AA104" i="2"/>
  <c r="AK147" i="2"/>
  <c r="AJ147" i="2"/>
  <c r="AI147" i="2"/>
  <c r="AI139" i="2"/>
  <c r="AJ139" i="2"/>
  <c r="AK139" i="2"/>
  <c r="AI155" i="2"/>
  <c r="AK155" i="2"/>
  <c r="AJ155" i="2"/>
  <c r="AI217" i="2"/>
  <c r="AJ217" i="2"/>
  <c r="AK217" i="2"/>
  <c r="AT36" i="3"/>
  <c r="AS36" i="3"/>
  <c r="AR36" i="3"/>
  <c r="AQ36" i="3"/>
  <c r="AP36" i="3"/>
  <c r="AO36" i="3"/>
  <c r="AN36" i="3"/>
  <c r="AM36" i="3"/>
  <c r="AL36" i="3"/>
  <c r="AI29" i="2"/>
  <c r="AJ29" i="2"/>
  <c r="AK29" i="2"/>
  <c r="BA27" i="2"/>
  <c r="BB27" i="2"/>
  <c r="AZ27" i="2"/>
  <c r="AX27" i="2"/>
  <c r="BA48" i="2"/>
  <c r="BB48" i="2"/>
  <c r="AI46" i="2"/>
  <c r="AJ46" i="2"/>
  <c r="AK46" i="2"/>
  <c r="AJ79" i="2"/>
  <c r="AI79" i="2"/>
  <c r="AK79" i="2"/>
  <c r="AI212" i="2"/>
  <c r="AJ212" i="2"/>
  <c r="AK212" i="2"/>
  <c r="AI243" i="2"/>
  <c r="AK243" i="2"/>
  <c r="AJ243" i="2"/>
  <c r="AI265" i="2"/>
  <c r="AJ265" i="2"/>
  <c r="AH265" i="2"/>
  <c r="AA265" i="2"/>
  <c r="AK265" i="2"/>
  <c r="AI254" i="2"/>
  <c r="AJ254" i="2"/>
  <c r="AK254" i="2"/>
  <c r="BA23" i="2"/>
  <c r="BB23" i="2"/>
  <c r="BA33" i="2"/>
  <c r="BB33" i="2"/>
  <c r="AK106" i="2"/>
  <c r="AI106" i="2"/>
  <c r="AJ106" i="2"/>
  <c r="AH106" i="2"/>
  <c r="AA106" i="2"/>
  <c r="AB106" i="2"/>
  <c r="BB41" i="2"/>
  <c r="BA41" i="2"/>
  <c r="AI60" i="2"/>
  <c r="AJ60" i="2"/>
  <c r="AK60" i="2"/>
  <c r="AJ105" i="2"/>
  <c r="AK105" i="2"/>
  <c r="AI105" i="2"/>
  <c r="AH105" i="2"/>
  <c r="AA105" i="2"/>
  <c r="AJ206" i="2"/>
  <c r="AK206" i="2"/>
  <c r="AI206" i="2"/>
  <c r="AI126" i="2"/>
  <c r="AJ126" i="2"/>
  <c r="AK126" i="2"/>
  <c r="AK204" i="2"/>
  <c r="AI204" i="2"/>
  <c r="AH204" i="2"/>
  <c r="AA204" i="2"/>
  <c r="AJ204" i="2"/>
  <c r="AI182" i="2"/>
  <c r="AJ182" i="2"/>
  <c r="AK182" i="2"/>
  <c r="AI259" i="2"/>
  <c r="AJ259" i="2"/>
  <c r="AK259" i="2"/>
  <c r="BA38" i="2"/>
  <c r="BB38" i="2"/>
  <c r="BA29" i="2"/>
  <c r="AZ29" i="2"/>
  <c r="AX29" i="2"/>
  <c r="BB29" i="2"/>
  <c r="BB36" i="2"/>
  <c r="BA36" i="2"/>
  <c r="AI120" i="2"/>
  <c r="AJ120" i="2"/>
  <c r="AK120" i="2"/>
  <c r="AI151" i="2"/>
  <c r="AJ151" i="2"/>
  <c r="AH151" i="2"/>
  <c r="AA151" i="2"/>
  <c r="AK151" i="2"/>
  <c r="AI113" i="2"/>
  <c r="AJ113" i="2"/>
  <c r="AK113" i="2"/>
  <c r="AI128" i="2"/>
  <c r="AJ128" i="2"/>
  <c r="AK128" i="2"/>
  <c r="AJ154" i="2"/>
  <c r="AH154" i="2"/>
  <c r="AA154" i="2"/>
  <c r="AK154" i="2"/>
  <c r="AI154" i="2"/>
  <c r="AI190" i="2"/>
  <c r="AJ190" i="2"/>
  <c r="AK190" i="2"/>
  <c r="AI187" i="2"/>
  <c r="AJ187" i="2"/>
  <c r="AK187" i="2"/>
  <c r="AI242" i="2"/>
  <c r="AK242" i="2"/>
  <c r="AJ242" i="2"/>
  <c r="BJ5" i="2"/>
  <c r="BI5" i="2"/>
  <c r="BH5" i="2"/>
  <c r="BG5" i="2"/>
  <c r="BF5" i="2"/>
  <c r="BE5" i="2"/>
  <c r="BD5" i="2"/>
  <c r="BC5" i="2"/>
  <c r="BK5" i="2"/>
  <c r="AI118" i="2"/>
  <c r="AJ118" i="2"/>
  <c r="AK118" i="2"/>
  <c r="I68" i="2"/>
  <c r="AC68" i="2"/>
  <c r="I132" i="2"/>
  <c r="AC132" i="2"/>
  <c r="AT119" i="2"/>
  <c r="AS119" i="2"/>
  <c r="AR119" i="2"/>
  <c r="AQ119" i="2"/>
  <c r="AP119" i="2"/>
  <c r="AO119" i="2"/>
  <c r="AN119" i="2"/>
  <c r="AM119" i="2"/>
  <c r="AL119" i="2"/>
  <c r="AC109" i="2"/>
  <c r="I109" i="2"/>
  <c r="K170" i="2"/>
  <c r="AC170" i="2"/>
  <c r="BK15" i="3"/>
  <c r="BJ15" i="3"/>
  <c r="BI15" i="3"/>
  <c r="BH15" i="3"/>
  <c r="BG15" i="3"/>
  <c r="BF15" i="3"/>
  <c r="BE15" i="3"/>
  <c r="BD15" i="3"/>
  <c r="BC15" i="3"/>
  <c r="AI235" i="2"/>
  <c r="AK235" i="2"/>
  <c r="AJ235" i="2"/>
  <c r="I24" i="5"/>
  <c r="K32" i="5"/>
  <c r="I128" i="5"/>
  <c r="L241" i="5"/>
  <c r="K317" i="5"/>
  <c r="S27" i="2"/>
  <c r="U27" i="2"/>
  <c r="BJ16" i="2"/>
  <c r="BI16" i="2"/>
  <c r="BH16" i="2"/>
  <c r="BG16" i="2"/>
  <c r="BF16" i="2"/>
  <c r="BE16" i="2"/>
  <c r="BD16" i="2"/>
  <c r="BC16" i="2"/>
  <c r="BK16" i="2"/>
  <c r="BK15" i="2"/>
  <c r="BJ15" i="2"/>
  <c r="BI15" i="2"/>
  <c r="BH15" i="2"/>
  <c r="BG15" i="2"/>
  <c r="BF15" i="2"/>
  <c r="BE15" i="2"/>
  <c r="BD15" i="2"/>
  <c r="BC15" i="2"/>
  <c r="BK14" i="2"/>
  <c r="BJ14" i="2"/>
  <c r="BI14" i="2"/>
  <c r="BH14" i="2"/>
  <c r="BG14" i="2"/>
  <c r="BF14" i="2"/>
  <c r="BE14" i="2"/>
  <c r="BD14" i="2"/>
  <c r="BC14" i="2"/>
  <c r="BK11" i="2"/>
  <c r="BJ11" i="2"/>
  <c r="BI11" i="2"/>
  <c r="BH11" i="2"/>
  <c r="BG11" i="2"/>
  <c r="BF11" i="2"/>
  <c r="BE11" i="2"/>
  <c r="BD11" i="2"/>
  <c r="BC11" i="2"/>
  <c r="AC29" i="2"/>
  <c r="I29" i="2"/>
  <c r="J38" i="2"/>
  <c r="AC38" i="2"/>
  <c r="S38" i="2"/>
  <c r="U38" i="2"/>
  <c r="I59" i="2"/>
  <c r="AC59" i="2"/>
  <c r="S59" i="2"/>
  <c r="U59" i="2"/>
  <c r="AT30" i="2"/>
  <c r="AS30" i="2"/>
  <c r="AR30" i="2"/>
  <c r="AQ30" i="2"/>
  <c r="AP30" i="2"/>
  <c r="AO30" i="2"/>
  <c r="AN30" i="2"/>
  <c r="AM30" i="2"/>
  <c r="AL30" i="2"/>
  <c r="BB37" i="2"/>
  <c r="BA37" i="2"/>
  <c r="S47" i="2"/>
  <c r="U47" i="2"/>
  <c r="I24" i="2"/>
  <c r="AC24" i="2"/>
  <c r="S98" i="2"/>
  <c r="U98" i="2"/>
  <c r="I58" i="2"/>
  <c r="AC58" i="2"/>
  <c r="I86" i="2"/>
  <c r="AC86" i="2"/>
  <c r="AT96" i="2"/>
  <c r="AS96" i="2"/>
  <c r="AR96" i="2"/>
  <c r="AQ96" i="2"/>
  <c r="AP96" i="2"/>
  <c r="AO96" i="2"/>
  <c r="AN96" i="2"/>
  <c r="AM96" i="2"/>
  <c r="AL96" i="2"/>
  <c r="AS77" i="2"/>
  <c r="AR77" i="2"/>
  <c r="AQ77" i="2"/>
  <c r="AT77" i="2"/>
  <c r="AP77" i="2"/>
  <c r="AO77" i="2"/>
  <c r="AN77" i="2"/>
  <c r="AM77" i="2"/>
  <c r="AL77" i="2"/>
  <c r="AR48" i="2"/>
  <c r="AQ48" i="2"/>
  <c r="AP48" i="2"/>
  <c r="AO48" i="2"/>
  <c r="AS48" i="2"/>
  <c r="AT48" i="2"/>
  <c r="AN48" i="2"/>
  <c r="AM48" i="2"/>
  <c r="AL48" i="2"/>
  <c r="AT64" i="2"/>
  <c r="AS64" i="2"/>
  <c r="AR64" i="2"/>
  <c r="AQ64" i="2"/>
  <c r="AP64" i="2"/>
  <c r="AO64" i="2"/>
  <c r="AN64" i="2"/>
  <c r="AM64" i="2"/>
  <c r="AL64" i="2"/>
  <c r="K125" i="2"/>
  <c r="AC125" i="2"/>
  <c r="AT115" i="2"/>
  <c r="AS115" i="2"/>
  <c r="AR115" i="2"/>
  <c r="AQ115" i="2"/>
  <c r="AP115" i="2"/>
  <c r="AO115" i="2"/>
  <c r="AN115" i="2"/>
  <c r="AM115" i="2"/>
  <c r="AL115" i="2"/>
  <c r="AT117" i="2"/>
  <c r="AS117" i="2"/>
  <c r="AR117" i="2"/>
  <c r="AQ117" i="2"/>
  <c r="AP117" i="2"/>
  <c r="AO117" i="2"/>
  <c r="AN117" i="2"/>
  <c r="AM117" i="2"/>
  <c r="AL117" i="2"/>
  <c r="AT167" i="2"/>
  <c r="AS167" i="2"/>
  <c r="AR167" i="2"/>
  <c r="AQ167" i="2"/>
  <c r="AP167" i="2"/>
  <c r="AO167" i="2"/>
  <c r="AN167" i="2"/>
  <c r="AM167" i="2"/>
  <c r="AL167" i="2"/>
  <c r="AC173" i="2"/>
  <c r="K173" i="2"/>
  <c r="AC192" i="2"/>
  <c r="K192" i="2"/>
  <c r="AT211" i="2"/>
  <c r="AS211" i="2"/>
  <c r="AR211" i="2"/>
  <c r="AQ211" i="2"/>
  <c r="AP211" i="2"/>
  <c r="AO211" i="2"/>
  <c r="AN211" i="2"/>
  <c r="AM211" i="2"/>
  <c r="AL211" i="2"/>
  <c r="AT219" i="2"/>
  <c r="AR219" i="2"/>
  <c r="AQ219" i="2"/>
  <c r="AP219" i="2"/>
  <c r="AO219" i="2"/>
  <c r="AN219" i="2"/>
  <c r="AM219" i="2"/>
  <c r="AL219" i="2"/>
  <c r="AS219" i="2"/>
  <c r="S225" i="2"/>
  <c r="U225" i="2"/>
  <c r="AT246" i="2"/>
  <c r="AS246" i="2"/>
  <c r="AR246" i="2"/>
  <c r="AQ246" i="2"/>
  <c r="AP246" i="2"/>
  <c r="AO246" i="2"/>
  <c r="AN246" i="2"/>
  <c r="AM246" i="2"/>
  <c r="AL246" i="2"/>
  <c r="AC153" i="2"/>
  <c r="K153" i="2"/>
  <c r="AT236" i="2"/>
  <c r="AS236" i="2"/>
  <c r="AR236" i="2"/>
  <c r="AQ236" i="2"/>
  <c r="AP236" i="2"/>
  <c r="AO236" i="2"/>
  <c r="AN236" i="2"/>
  <c r="AM236" i="2"/>
  <c r="AL236" i="2"/>
  <c r="BL17" i="3"/>
  <c r="AI220" i="2"/>
  <c r="AJ220" i="2"/>
  <c r="AK220" i="2"/>
  <c r="K38" i="3"/>
  <c r="AC38" i="3"/>
  <c r="K109" i="3"/>
  <c r="AC109" i="3"/>
  <c r="I22" i="5"/>
  <c r="I83" i="5"/>
  <c r="I134" i="5"/>
  <c r="AT22" i="2"/>
  <c r="AS22" i="2"/>
  <c r="AR22" i="2"/>
  <c r="AQ22" i="2"/>
  <c r="AP22" i="2"/>
  <c r="AO22" i="2"/>
  <c r="AN22" i="2"/>
  <c r="AM22" i="2"/>
  <c r="AL22" i="2"/>
  <c r="U21" i="2"/>
  <c r="AT86" i="2"/>
  <c r="AS86" i="2"/>
  <c r="AR86" i="2"/>
  <c r="AQ86" i="2"/>
  <c r="AP86" i="2"/>
  <c r="AO86" i="2"/>
  <c r="AN86" i="2"/>
  <c r="AM86" i="2"/>
  <c r="AL86" i="2"/>
  <c r="I44" i="2"/>
  <c r="AC44" i="2"/>
  <c r="AR97" i="2"/>
  <c r="AQ97" i="2"/>
  <c r="AP97" i="2"/>
  <c r="AO97" i="2"/>
  <c r="AN97" i="2"/>
  <c r="AM97" i="2"/>
  <c r="AL97" i="2"/>
  <c r="AT97" i="2"/>
  <c r="AS97" i="2"/>
  <c r="AS127" i="2"/>
  <c r="AR127" i="2"/>
  <c r="AQ127" i="2"/>
  <c r="AT127" i="2"/>
  <c r="AP127" i="2"/>
  <c r="AO127" i="2"/>
  <c r="AN127" i="2"/>
  <c r="AM127" i="2"/>
  <c r="AL127" i="2"/>
  <c r="AC136" i="2"/>
  <c r="S136" i="2"/>
  <c r="U136" i="2"/>
  <c r="AC233" i="2"/>
  <c r="K233" i="2"/>
  <c r="K227" i="5"/>
  <c r="K233" i="5"/>
  <c r="K302" i="5"/>
  <c r="BK19" i="2"/>
  <c r="BJ19" i="2"/>
  <c r="BI19" i="2"/>
  <c r="BH19" i="2"/>
  <c r="BG19" i="2"/>
  <c r="BF19" i="2"/>
  <c r="BE19" i="2"/>
  <c r="BD19" i="2"/>
  <c r="BC19" i="2"/>
  <c r="AC27" i="2"/>
  <c r="I27" i="2"/>
  <c r="BJ4" i="2"/>
  <c r="BK4" i="2"/>
  <c r="BI4" i="2"/>
  <c r="BH4" i="2"/>
  <c r="BG4" i="2"/>
  <c r="BF4" i="2"/>
  <c r="BE4" i="2"/>
  <c r="BD4" i="2"/>
  <c r="BC4" i="2"/>
  <c r="BK6" i="2"/>
  <c r="BJ6" i="2"/>
  <c r="BI6" i="2"/>
  <c r="BH6" i="2"/>
  <c r="BG6" i="2"/>
  <c r="BF6" i="2"/>
  <c r="BE6" i="2"/>
  <c r="BD6" i="2"/>
  <c r="BC6" i="2"/>
  <c r="BI13" i="2"/>
  <c r="BH13" i="2"/>
  <c r="BG13" i="2"/>
  <c r="BF13" i="2"/>
  <c r="BE13" i="2"/>
  <c r="BD13" i="2"/>
  <c r="BC13" i="2"/>
  <c r="BK13" i="2"/>
  <c r="BJ13" i="2"/>
  <c r="AR40" i="2"/>
  <c r="AQ40" i="2"/>
  <c r="AP40" i="2"/>
  <c r="AO40" i="2"/>
  <c r="AN40" i="2"/>
  <c r="AM40" i="2"/>
  <c r="AL40" i="2"/>
  <c r="AT40" i="2"/>
  <c r="AS40" i="2"/>
  <c r="AS69" i="2"/>
  <c r="AR69" i="2"/>
  <c r="AQ69" i="2"/>
  <c r="AP69" i="2"/>
  <c r="AO69" i="2"/>
  <c r="AN69" i="2"/>
  <c r="AM69" i="2"/>
  <c r="AL69" i="2"/>
  <c r="AT69" i="2"/>
  <c r="AT32" i="2"/>
  <c r="AS32" i="2"/>
  <c r="AR32" i="2"/>
  <c r="AQ32" i="2"/>
  <c r="AP32" i="2"/>
  <c r="AO32" i="2"/>
  <c r="AN32" i="2"/>
  <c r="AM32" i="2"/>
  <c r="AL32" i="2"/>
  <c r="AS47" i="2"/>
  <c r="AR47" i="2"/>
  <c r="AQ47" i="2"/>
  <c r="AP47" i="2"/>
  <c r="AO47" i="2"/>
  <c r="AN47" i="2"/>
  <c r="AM47" i="2"/>
  <c r="AL47" i="2"/>
  <c r="AT47" i="2"/>
  <c r="AT43" i="2"/>
  <c r="AS43" i="2"/>
  <c r="AR43" i="2"/>
  <c r="AQ43" i="2"/>
  <c r="AP43" i="2"/>
  <c r="AO43" i="2"/>
  <c r="AN43" i="2"/>
  <c r="AM43" i="2"/>
  <c r="AL43" i="2"/>
  <c r="AT45" i="2"/>
  <c r="AS45" i="2"/>
  <c r="AR45" i="2"/>
  <c r="AQ45" i="2"/>
  <c r="AP45" i="2"/>
  <c r="AO45" i="2"/>
  <c r="AN45" i="2"/>
  <c r="AM45" i="2"/>
  <c r="AL45" i="2"/>
  <c r="K21" i="2"/>
  <c r="AC21" i="2"/>
  <c r="AC39" i="2"/>
  <c r="I39" i="2"/>
  <c r="AC60" i="2"/>
  <c r="I60" i="2"/>
  <c r="AS93" i="2"/>
  <c r="AR93" i="2"/>
  <c r="AQ93" i="2"/>
  <c r="AP93" i="2"/>
  <c r="AO93" i="2"/>
  <c r="AN93" i="2"/>
  <c r="AM93" i="2"/>
  <c r="AL93" i="2"/>
  <c r="AT93" i="2"/>
  <c r="I85" i="2"/>
  <c r="AC85" i="2"/>
  <c r="AT98" i="2"/>
  <c r="AS98" i="2"/>
  <c r="AR98" i="2"/>
  <c r="AQ98" i="2"/>
  <c r="AP98" i="2"/>
  <c r="AO98" i="2"/>
  <c r="AN98" i="2"/>
  <c r="AM98" i="2"/>
  <c r="AL98" i="2"/>
  <c r="AO99" i="2"/>
  <c r="AN99" i="2"/>
  <c r="AM99" i="2"/>
  <c r="AL99" i="2"/>
  <c r="AT99" i="2"/>
  <c r="AS99" i="2"/>
  <c r="AR99" i="2"/>
  <c r="AQ99" i="2"/>
  <c r="AP99" i="2"/>
  <c r="AK112" i="2"/>
  <c r="AJ112" i="2"/>
  <c r="AH112" i="2"/>
  <c r="AA112" i="2"/>
  <c r="AI112" i="2"/>
  <c r="I66" i="2"/>
  <c r="AC66" i="2"/>
  <c r="AS90" i="2"/>
  <c r="AR90" i="2"/>
  <c r="AQ90" i="2"/>
  <c r="AP90" i="2"/>
  <c r="AO90" i="2"/>
  <c r="AN90" i="2"/>
  <c r="AM90" i="2"/>
  <c r="AL90" i="2"/>
  <c r="AT90" i="2"/>
  <c r="AT121" i="2"/>
  <c r="AS121" i="2"/>
  <c r="AR121" i="2"/>
  <c r="AQ121" i="2"/>
  <c r="AP121" i="2"/>
  <c r="AO121" i="2"/>
  <c r="AN121" i="2"/>
  <c r="AM121" i="2"/>
  <c r="AL121" i="2"/>
  <c r="AS129" i="2"/>
  <c r="AR129" i="2"/>
  <c r="AQ129" i="2"/>
  <c r="AP129" i="2"/>
  <c r="AO129" i="2"/>
  <c r="AN129" i="2"/>
  <c r="AM129" i="2"/>
  <c r="AL129" i="2"/>
  <c r="AT129" i="2"/>
  <c r="AS148" i="2"/>
  <c r="AT148" i="2"/>
  <c r="AR148" i="2"/>
  <c r="AQ148" i="2"/>
  <c r="AP148" i="2"/>
  <c r="AO148" i="2"/>
  <c r="AN148" i="2"/>
  <c r="AM148" i="2"/>
  <c r="AL148" i="2"/>
  <c r="I83" i="2"/>
  <c r="AE83" i="2"/>
  <c r="AC83" i="2"/>
  <c r="AT80" i="2"/>
  <c r="AS80" i="2"/>
  <c r="AR80" i="2"/>
  <c r="AQ80" i="2"/>
  <c r="AP80" i="2"/>
  <c r="AO80" i="2"/>
  <c r="AN80" i="2"/>
  <c r="AM80" i="2"/>
  <c r="AL80" i="2"/>
  <c r="K175" i="2"/>
  <c r="AC175" i="2"/>
  <c r="K185" i="2"/>
  <c r="AC185" i="2"/>
  <c r="S185" i="2"/>
  <c r="U185" i="2"/>
  <c r="K248" i="2"/>
  <c r="AC248" i="2"/>
  <c r="S248" i="2"/>
  <c r="U248" i="2"/>
  <c r="AT231" i="2"/>
  <c r="AS231" i="2"/>
  <c r="AR231" i="2"/>
  <c r="AQ231" i="2"/>
  <c r="AP231" i="2"/>
  <c r="AO231" i="2"/>
  <c r="AN231" i="2"/>
  <c r="AM231" i="2"/>
  <c r="AL231" i="2"/>
  <c r="K191" i="2"/>
  <c r="AC191" i="2"/>
  <c r="K240" i="2"/>
  <c r="AC240" i="2"/>
  <c r="S240" i="2"/>
  <c r="U240" i="2"/>
  <c r="AT181" i="2"/>
  <c r="AS181" i="2"/>
  <c r="AR181" i="2"/>
  <c r="AQ181" i="2"/>
  <c r="AP181" i="2"/>
  <c r="AO181" i="2"/>
  <c r="AN181" i="2"/>
  <c r="AM181" i="2"/>
  <c r="AL181" i="2"/>
  <c r="AI267" i="2"/>
  <c r="AJ267" i="2"/>
  <c r="AK267" i="2"/>
  <c r="S170" i="2"/>
  <c r="U170" i="2"/>
  <c r="AT29" i="3"/>
  <c r="AS29" i="3"/>
  <c r="AR29" i="3"/>
  <c r="AQ29" i="3"/>
  <c r="AP29" i="3"/>
  <c r="AO29" i="3"/>
  <c r="AN29" i="3"/>
  <c r="AM29" i="3"/>
  <c r="AL29" i="3"/>
  <c r="BL22" i="3"/>
  <c r="AU26" i="3"/>
  <c r="BL5" i="3"/>
  <c r="BL21" i="3"/>
  <c r="AU28" i="3"/>
  <c r="BL29" i="3"/>
  <c r="BL6" i="3"/>
  <c r="BL25" i="3"/>
  <c r="BL31" i="3"/>
  <c r="AU34" i="3"/>
  <c r="BL7" i="3"/>
  <c r="AU30" i="3"/>
  <c r="AU41" i="3"/>
  <c r="AU39" i="3"/>
  <c r="AU23" i="3"/>
  <c r="AU38" i="3"/>
  <c r="BL11" i="3"/>
  <c r="BL3" i="3"/>
  <c r="BL32" i="3"/>
  <c r="AI237" i="2"/>
  <c r="AJ237" i="2"/>
  <c r="AK237" i="2"/>
  <c r="AS216" i="2"/>
  <c r="AR216" i="2"/>
  <c r="AQ216" i="2"/>
  <c r="AP216" i="2"/>
  <c r="AO216" i="2"/>
  <c r="AN216" i="2"/>
  <c r="AM216" i="2"/>
  <c r="AL216" i="2"/>
  <c r="AT216" i="2"/>
  <c r="S51" i="3"/>
  <c r="U51" i="3"/>
  <c r="AC51" i="3"/>
  <c r="K64" i="3"/>
  <c r="AC64" i="3"/>
  <c r="AI252" i="2"/>
  <c r="AJ252" i="2"/>
  <c r="AK252" i="2"/>
  <c r="K270" i="2"/>
  <c r="AC270" i="2"/>
  <c r="K114" i="3"/>
  <c r="AC114" i="3"/>
  <c r="S114" i="3"/>
  <c r="U114" i="3"/>
  <c r="AC121" i="3"/>
  <c r="I69" i="5"/>
  <c r="R69" i="5"/>
  <c r="T69" i="5" s="1"/>
  <c r="R112" i="5"/>
  <c r="T112" i="5"/>
  <c r="I93" i="5"/>
  <c r="I91" i="5"/>
  <c r="K240" i="5"/>
  <c r="AT21" i="2"/>
  <c r="AR21" i="2"/>
  <c r="AQ21" i="2"/>
  <c r="AP21" i="2"/>
  <c r="AO21" i="2"/>
  <c r="AN21" i="2"/>
  <c r="AM21" i="2"/>
  <c r="AL21" i="2"/>
  <c r="AS21" i="2"/>
  <c r="AT38" i="2"/>
  <c r="AS38" i="2"/>
  <c r="AR38" i="2"/>
  <c r="AQ38" i="2"/>
  <c r="AP38" i="2"/>
  <c r="AO38" i="2"/>
  <c r="AN38" i="2"/>
  <c r="AM38" i="2"/>
  <c r="AL38" i="2"/>
  <c r="BA45" i="2"/>
  <c r="BB45" i="2"/>
  <c r="AZ45" i="2"/>
  <c r="AX45" i="2"/>
  <c r="I71" i="2"/>
  <c r="AC71" i="2"/>
  <c r="AT185" i="2"/>
  <c r="AS185" i="2"/>
  <c r="AR185" i="2"/>
  <c r="AQ185" i="2"/>
  <c r="AP185" i="2"/>
  <c r="AO185" i="2"/>
  <c r="AN185" i="2"/>
  <c r="AM185" i="2"/>
  <c r="AL185" i="2"/>
  <c r="K169" i="2"/>
  <c r="AC169" i="2"/>
  <c r="S194" i="2"/>
  <c r="U194" i="2"/>
  <c r="AC194" i="2"/>
  <c r="K196" i="2"/>
  <c r="AC196" i="2"/>
  <c r="BI33" i="3"/>
  <c r="BH33" i="3"/>
  <c r="BG33" i="3"/>
  <c r="BF33" i="3"/>
  <c r="BE33" i="3"/>
  <c r="BD33" i="3"/>
  <c r="BC33" i="3"/>
  <c r="BK33" i="3"/>
  <c r="BJ33" i="3"/>
  <c r="AI250" i="2"/>
  <c r="AK250" i="2"/>
  <c r="AJ250" i="2"/>
  <c r="I112" i="5"/>
  <c r="I127" i="5"/>
  <c r="S194" i="1"/>
  <c r="U194" i="1" s="1"/>
  <c r="J33" i="2"/>
  <c r="AC33" i="2"/>
  <c r="AT27" i="2"/>
  <c r="AS27" i="2"/>
  <c r="AR27" i="2"/>
  <c r="AQ27" i="2"/>
  <c r="AP27" i="2"/>
  <c r="AO27" i="2"/>
  <c r="AN27" i="2"/>
  <c r="AM27" i="2"/>
  <c r="AL27" i="2"/>
  <c r="BJ22" i="2"/>
  <c r="BI22" i="2"/>
  <c r="BH22" i="2"/>
  <c r="BG22" i="2"/>
  <c r="BF22" i="2"/>
  <c r="BE22" i="2"/>
  <c r="BD22" i="2"/>
  <c r="BC22" i="2"/>
  <c r="BK22" i="2"/>
  <c r="AS28" i="2"/>
  <c r="AT28" i="2"/>
  <c r="AR28" i="2"/>
  <c r="AQ28" i="2"/>
  <c r="AP28" i="2"/>
  <c r="AO28" i="2"/>
  <c r="AN28" i="2"/>
  <c r="AM28" i="2"/>
  <c r="AL28" i="2"/>
  <c r="AJ59" i="2"/>
  <c r="AK59" i="2"/>
  <c r="AI59" i="2"/>
  <c r="AH59" i="2"/>
  <c r="AA59" i="2"/>
  <c r="I61" i="2"/>
  <c r="AC61" i="2"/>
  <c r="K32" i="2"/>
  <c r="AC32" i="2"/>
  <c r="S41" i="2"/>
  <c r="U41" i="2"/>
  <c r="AC41" i="2"/>
  <c r="I30" i="2"/>
  <c r="AC30" i="2"/>
  <c r="I47" i="2"/>
  <c r="AC47" i="2"/>
  <c r="I62" i="2"/>
  <c r="AC62" i="2"/>
  <c r="S43" i="2"/>
  <c r="U43" i="2"/>
  <c r="AS55" i="2"/>
  <c r="AT55" i="2"/>
  <c r="AR55" i="2"/>
  <c r="AQ55" i="2"/>
  <c r="AP55" i="2"/>
  <c r="AO55" i="2"/>
  <c r="AN55" i="2"/>
  <c r="AM55" i="2"/>
  <c r="AL55" i="2"/>
  <c r="AS39" i="2"/>
  <c r="AR39" i="2"/>
  <c r="AQ39" i="2"/>
  <c r="AP39" i="2"/>
  <c r="AO39" i="2"/>
  <c r="AN39" i="2"/>
  <c r="AM39" i="2"/>
  <c r="AL39" i="2"/>
  <c r="AT39" i="2"/>
  <c r="AS95" i="2"/>
  <c r="AR95" i="2"/>
  <c r="AQ95" i="2"/>
  <c r="AP95" i="2"/>
  <c r="AO95" i="2"/>
  <c r="AN95" i="2"/>
  <c r="AM95" i="2"/>
  <c r="AL95" i="2"/>
  <c r="AT95" i="2"/>
  <c r="AA85" i="2"/>
  <c r="I98" i="2"/>
  <c r="AC98" i="2"/>
  <c r="I74" i="2"/>
  <c r="AC74" i="2"/>
  <c r="S104" i="2"/>
  <c r="U104" i="2"/>
  <c r="AT88" i="2"/>
  <c r="AR88" i="2"/>
  <c r="AQ88" i="2"/>
  <c r="AP88" i="2"/>
  <c r="AO88" i="2"/>
  <c r="AN88" i="2"/>
  <c r="AM88" i="2"/>
  <c r="AL88" i="2"/>
  <c r="AS88" i="2"/>
  <c r="I118" i="2"/>
  <c r="AC118" i="2"/>
  <c r="S118" i="2"/>
  <c r="U118" i="2"/>
  <c r="AE118" i="2"/>
  <c r="I48" i="2"/>
  <c r="AC48" i="2"/>
  <c r="S66" i="2"/>
  <c r="U66" i="2"/>
  <c r="S89" i="2"/>
  <c r="U89" i="2"/>
  <c r="S90" i="2"/>
  <c r="U90" i="2"/>
  <c r="AO124" i="2"/>
  <c r="AN124" i="2"/>
  <c r="AM124" i="2"/>
  <c r="AL124" i="2"/>
  <c r="AT124" i="2"/>
  <c r="AS124" i="2"/>
  <c r="AR124" i="2"/>
  <c r="AQ124" i="2"/>
  <c r="AP124" i="2"/>
  <c r="K128" i="2"/>
  <c r="AC128" i="2"/>
  <c r="AT138" i="2"/>
  <c r="AS138" i="2"/>
  <c r="AR138" i="2"/>
  <c r="AQ138" i="2"/>
  <c r="AP138" i="2"/>
  <c r="AO138" i="2"/>
  <c r="AN138" i="2"/>
  <c r="AM138" i="2"/>
  <c r="AL138" i="2"/>
  <c r="AT144" i="2"/>
  <c r="AS144" i="2"/>
  <c r="AR144" i="2"/>
  <c r="AQ144" i="2"/>
  <c r="AP144" i="2"/>
  <c r="AO144" i="2"/>
  <c r="AN144" i="2"/>
  <c r="AM144" i="2"/>
  <c r="AL144" i="2"/>
  <c r="K129" i="2"/>
  <c r="AC129" i="2"/>
  <c r="S129" i="2"/>
  <c r="U129" i="2"/>
  <c r="AO173" i="2"/>
  <c r="AN173" i="2"/>
  <c r="AM173" i="2"/>
  <c r="AL173" i="2"/>
  <c r="AT173" i="2"/>
  <c r="AS173" i="2"/>
  <c r="AR173" i="2"/>
  <c r="AQ173" i="2"/>
  <c r="AP173" i="2"/>
  <c r="AT162" i="2"/>
  <c r="AS162" i="2"/>
  <c r="AR162" i="2"/>
  <c r="AQ162" i="2"/>
  <c r="AP162" i="2"/>
  <c r="AO162" i="2"/>
  <c r="AN162" i="2"/>
  <c r="AM162" i="2"/>
  <c r="AL162" i="2"/>
  <c r="AC155" i="2"/>
  <c r="I155" i="2"/>
  <c r="AT192" i="2"/>
  <c r="AR192" i="2"/>
  <c r="AQ192" i="2"/>
  <c r="AP192" i="2"/>
  <c r="AO192" i="2"/>
  <c r="AN192" i="2"/>
  <c r="AM192" i="2"/>
  <c r="AL192" i="2"/>
  <c r="AS192" i="2"/>
  <c r="AC225" i="2"/>
  <c r="K225" i="2"/>
  <c r="AS201" i="2"/>
  <c r="AR201" i="2"/>
  <c r="AQ201" i="2"/>
  <c r="AP201" i="2"/>
  <c r="AO201" i="2"/>
  <c r="AN201" i="2"/>
  <c r="AM201" i="2"/>
  <c r="AL201" i="2"/>
  <c r="AT201" i="2"/>
  <c r="AT215" i="2"/>
  <c r="AS215" i="2"/>
  <c r="AR215" i="2"/>
  <c r="AQ215" i="2"/>
  <c r="AP215" i="2"/>
  <c r="AO215" i="2"/>
  <c r="AN215" i="2"/>
  <c r="AM215" i="2"/>
  <c r="AL215" i="2"/>
  <c r="AC186" i="2"/>
  <c r="BL18" i="3"/>
  <c r="AT264" i="2"/>
  <c r="AS264" i="2"/>
  <c r="AR264" i="2"/>
  <c r="AQ264" i="2"/>
  <c r="AP264" i="2"/>
  <c r="AO264" i="2"/>
  <c r="AN264" i="2"/>
  <c r="AM264" i="2"/>
  <c r="AL264" i="2"/>
  <c r="AI257" i="2"/>
  <c r="AJ257" i="2"/>
  <c r="AK257" i="2"/>
  <c r="AJ224" i="2"/>
  <c r="AK224" i="2"/>
  <c r="AI224" i="2"/>
  <c r="K53" i="3"/>
  <c r="AC53" i="3"/>
  <c r="K135" i="3"/>
  <c r="AC135" i="3"/>
  <c r="S135" i="3"/>
  <c r="U135" i="3"/>
  <c r="I68" i="5"/>
  <c r="K251" i="5"/>
  <c r="K216" i="5"/>
  <c r="S135" i="1"/>
  <c r="U135" i="1" s="1"/>
  <c r="AQ25" i="2"/>
  <c r="AP25" i="2"/>
  <c r="AO25" i="2"/>
  <c r="AN25" i="2"/>
  <c r="AM25" i="2"/>
  <c r="AL25" i="2"/>
  <c r="AS25" i="2"/>
  <c r="AR25" i="2"/>
  <c r="AT25" i="2"/>
  <c r="BJ12" i="2"/>
  <c r="BI12" i="2"/>
  <c r="BH12" i="2"/>
  <c r="BG12" i="2"/>
  <c r="BF12" i="2"/>
  <c r="BE12" i="2"/>
  <c r="BD12" i="2"/>
  <c r="BC12" i="2"/>
  <c r="BK12" i="2"/>
  <c r="AT26" i="2"/>
  <c r="AS26" i="2"/>
  <c r="AR26" i="2"/>
  <c r="AQ26" i="2"/>
  <c r="AP26" i="2"/>
  <c r="AO26" i="2"/>
  <c r="AN26" i="2"/>
  <c r="AM26" i="2"/>
  <c r="AL26" i="2"/>
  <c r="BA42" i="2"/>
  <c r="BB42" i="2"/>
  <c r="AT34" i="2"/>
  <c r="AS34" i="2"/>
  <c r="AR34" i="2"/>
  <c r="AQ34" i="2"/>
  <c r="AP34" i="2"/>
  <c r="AO34" i="2"/>
  <c r="AN34" i="2"/>
  <c r="AM34" i="2"/>
  <c r="AL34" i="2"/>
  <c r="I63" i="2"/>
  <c r="AC63" i="2"/>
  <c r="AT37" i="2"/>
  <c r="AS37" i="2"/>
  <c r="AR37" i="2"/>
  <c r="AQ37" i="2"/>
  <c r="AP37" i="2"/>
  <c r="AO37" i="2"/>
  <c r="AN37" i="2"/>
  <c r="AM37" i="2"/>
  <c r="AL37" i="2"/>
  <c r="I50" i="2"/>
  <c r="AC50" i="2"/>
  <c r="I43" i="2"/>
  <c r="AC43" i="2"/>
  <c r="I55" i="2"/>
  <c r="AC55" i="2"/>
  <c r="S39" i="2"/>
  <c r="U39" i="2"/>
  <c r="S60" i="2"/>
  <c r="U60" i="2"/>
  <c r="S100" i="2"/>
  <c r="U100" i="2"/>
  <c r="AT74" i="2"/>
  <c r="AS74" i="2"/>
  <c r="AR74" i="2"/>
  <c r="AQ74" i="2"/>
  <c r="AP74" i="2"/>
  <c r="AO74" i="2"/>
  <c r="AN74" i="2"/>
  <c r="AM74" i="2"/>
  <c r="AL74" i="2"/>
  <c r="I114" i="2"/>
  <c r="AC114" i="2"/>
  <c r="S114" i="2"/>
  <c r="U114" i="2"/>
  <c r="AC104" i="2"/>
  <c r="J104" i="2"/>
  <c r="I88" i="2"/>
  <c r="AC88" i="2"/>
  <c r="I89" i="2"/>
  <c r="AC89" i="2"/>
  <c r="I72" i="2"/>
  <c r="AC72" i="2"/>
  <c r="AT108" i="2"/>
  <c r="AS108" i="2"/>
  <c r="AR108" i="2"/>
  <c r="AQ108" i="2"/>
  <c r="AP108" i="2"/>
  <c r="AO108" i="2"/>
  <c r="AN108" i="2"/>
  <c r="AM108" i="2"/>
  <c r="AL108" i="2"/>
  <c r="I90" i="2"/>
  <c r="AC90" i="2"/>
  <c r="K138" i="2"/>
  <c r="AC138" i="2"/>
  <c r="AT130" i="2"/>
  <c r="AS130" i="2"/>
  <c r="AR130" i="2"/>
  <c r="AQ130" i="2"/>
  <c r="AP130" i="2"/>
  <c r="AO130" i="2"/>
  <c r="AN130" i="2"/>
  <c r="AM130" i="2"/>
  <c r="AL130" i="2"/>
  <c r="S83" i="2"/>
  <c r="U83" i="2"/>
  <c r="S180" i="2"/>
  <c r="U180" i="2"/>
  <c r="AT198" i="2"/>
  <c r="AS198" i="2"/>
  <c r="AR198" i="2"/>
  <c r="AQ198" i="2"/>
  <c r="AP198" i="2"/>
  <c r="AO198" i="2"/>
  <c r="AN198" i="2"/>
  <c r="AM198" i="2"/>
  <c r="AL198" i="2"/>
  <c r="AT188" i="2"/>
  <c r="AS188" i="2"/>
  <c r="AR188" i="2"/>
  <c r="AQ188" i="2"/>
  <c r="AP188" i="2"/>
  <c r="AO188" i="2"/>
  <c r="AN188" i="2"/>
  <c r="AM188" i="2"/>
  <c r="AL188" i="2"/>
  <c r="K232" i="2"/>
  <c r="AC232" i="2"/>
  <c r="AC239" i="2"/>
  <c r="K239" i="2"/>
  <c r="S239" i="2"/>
  <c r="U239" i="2"/>
  <c r="AC214" i="2"/>
  <c r="K214" i="2"/>
  <c r="AT177" i="2"/>
  <c r="AS177" i="2"/>
  <c r="AR177" i="2"/>
  <c r="AQ177" i="2"/>
  <c r="AP177" i="2"/>
  <c r="AO177" i="2"/>
  <c r="AN177" i="2"/>
  <c r="AM177" i="2"/>
  <c r="AL177" i="2"/>
  <c r="BL4" i="3"/>
  <c r="K253" i="2"/>
  <c r="AC253" i="2"/>
  <c r="K125" i="3"/>
  <c r="AC125" i="3"/>
  <c r="K225" i="5"/>
  <c r="R225" i="5"/>
  <c r="T225" i="5" s="1"/>
  <c r="K298" i="5"/>
  <c r="BA35" i="2"/>
  <c r="BB35" i="2"/>
  <c r="AC52" i="2"/>
  <c r="I52" i="2"/>
  <c r="AT58" i="2"/>
  <c r="AS58" i="2"/>
  <c r="AR58" i="2"/>
  <c r="AQ58" i="2"/>
  <c r="AP58" i="2"/>
  <c r="AO58" i="2"/>
  <c r="AN58" i="2"/>
  <c r="AM58" i="2"/>
  <c r="AL58" i="2"/>
  <c r="I84" i="2"/>
  <c r="AC84" i="2"/>
  <c r="S78" i="1"/>
  <c r="U78" i="1" s="1"/>
  <c r="S43" i="1"/>
  <c r="U43" i="1" s="1"/>
  <c r="S83" i="1"/>
  <c r="U83" i="1" s="1"/>
  <c r="BH9" i="2"/>
  <c r="BG9" i="2"/>
  <c r="BF9" i="2"/>
  <c r="BE9" i="2"/>
  <c r="BD9" i="2"/>
  <c r="BC9" i="2"/>
  <c r="BJ9" i="2"/>
  <c r="BI9" i="2"/>
  <c r="BK9" i="2"/>
  <c r="BK10" i="2"/>
  <c r="BJ10" i="2"/>
  <c r="BI10" i="2"/>
  <c r="BH10" i="2"/>
  <c r="BG10" i="2"/>
  <c r="BF10" i="2"/>
  <c r="BE10" i="2"/>
  <c r="BD10" i="2"/>
  <c r="BC10" i="2"/>
  <c r="BK24" i="2"/>
  <c r="BJ24" i="2"/>
  <c r="BI24" i="2"/>
  <c r="BH24" i="2"/>
  <c r="BG24" i="2"/>
  <c r="BF24" i="2"/>
  <c r="BE24" i="2"/>
  <c r="BD24" i="2"/>
  <c r="BC24" i="2"/>
  <c r="AT33" i="2"/>
  <c r="AS33" i="2"/>
  <c r="AR33" i="2"/>
  <c r="AQ33" i="2"/>
  <c r="AP33" i="2"/>
  <c r="AO33" i="2"/>
  <c r="AN33" i="2"/>
  <c r="AM33" i="2"/>
  <c r="AL33" i="2"/>
  <c r="S35" i="2"/>
  <c r="U35" i="2"/>
  <c r="I65" i="2"/>
  <c r="AC65" i="2"/>
  <c r="K37" i="2"/>
  <c r="AC37" i="2"/>
  <c r="AC34" i="2"/>
  <c r="K34" i="2"/>
  <c r="AT36" i="2"/>
  <c r="AS36" i="2"/>
  <c r="AR36" i="2"/>
  <c r="AQ36" i="2"/>
  <c r="AP36" i="2"/>
  <c r="AO36" i="2"/>
  <c r="AN36" i="2"/>
  <c r="AM36" i="2"/>
  <c r="AL36" i="2"/>
  <c r="AP54" i="2"/>
  <c r="AO54" i="2"/>
  <c r="AN54" i="2"/>
  <c r="AM54" i="2"/>
  <c r="AL54" i="2"/>
  <c r="AT54" i="2"/>
  <c r="AS54" i="2"/>
  <c r="AR54" i="2"/>
  <c r="AQ54" i="2"/>
  <c r="AT51" i="2"/>
  <c r="AS51" i="2"/>
  <c r="AR51" i="2"/>
  <c r="AQ51" i="2"/>
  <c r="AP51" i="2"/>
  <c r="AO51" i="2"/>
  <c r="AN51" i="2"/>
  <c r="AM51" i="2"/>
  <c r="AL51" i="2"/>
  <c r="S62" i="2"/>
  <c r="U62" i="2"/>
  <c r="I45" i="2"/>
  <c r="AC45" i="2"/>
  <c r="AS49" i="2"/>
  <c r="AR49" i="2"/>
  <c r="AQ49" i="2"/>
  <c r="AP49" i="2"/>
  <c r="AO49" i="2"/>
  <c r="AN49" i="2"/>
  <c r="AM49" i="2"/>
  <c r="AL49" i="2"/>
  <c r="AT49" i="2"/>
  <c r="S63" i="2"/>
  <c r="U63" i="2"/>
  <c r="AT100" i="2"/>
  <c r="AS100" i="2"/>
  <c r="AR100" i="2"/>
  <c r="AQ100" i="2"/>
  <c r="AP100" i="2"/>
  <c r="AO100" i="2"/>
  <c r="AN100" i="2"/>
  <c r="AM100" i="2"/>
  <c r="AL100" i="2"/>
  <c r="AT71" i="2"/>
  <c r="AS71" i="2"/>
  <c r="AR71" i="2"/>
  <c r="AQ71" i="2"/>
  <c r="AP71" i="2"/>
  <c r="AO71" i="2"/>
  <c r="AN71" i="2"/>
  <c r="AM71" i="2"/>
  <c r="AL71" i="2"/>
  <c r="AT92" i="2"/>
  <c r="AS92" i="2"/>
  <c r="AR92" i="2"/>
  <c r="AQ92" i="2"/>
  <c r="AP92" i="2"/>
  <c r="AO92" i="2"/>
  <c r="AN92" i="2"/>
  <c r="AM92" i="2"/>
  <c r="AL92" i="2"/>
  <c r="S44" i="2"/>
  <c r="U44" i="2"/>
  <c r="S53" i="2"/>
  <c r="U53" i="2"/>
  <c r="AC70" i="2"/>
  <c r="I70" i="2"/>
  <c r="I87" i="2"/>
  <c r="AC87" i="2"/>
  <c r="AS110" i="2"/>
  <c r="AR110" i="2"/>
  <c r="AQ110" i="2"/>
  <c r="AP110" i="2"/>
  <c r="AO110" i="2"/>
  <c r="AN110" i="2"/>
  <c r="AM110" i="2"/>
  <c r="AL110" i="2"/>
  <c r="AT110" i="2"/>
  <c r="S65" i="2"/>
  <c r="U65" i="2"/>
  <c r="AS72" i="2"/>
  <c r="AQ72" i="2"/>
  <c r="AP72" i="2"/>
  <c r="AO72" i="2"/>
  <c r="AN72" i="2"/>
  <c r="AM72" i="2"/>
  <c r="AL72" i="2"/>
  <c r="AT72" i="2"/>
  <c r="AR72" i="2"/>
  <c r="AS133" i="2"/>
  <c r="AR133" i="2"/>
  <c r="AQ133" i="2"/>
  <c r="AP133" i="2"/>
  <c r="AO133" i="2"/>
  <c r="AN133" i="2"/>
  <c r="AM133" i="2"/>
  <c r="AL133" i="2"/>
  <c r="AT133" i="2"/>
  <c r="AC154" i="2"/>
  <c r="I154" i="2"/>
  <c r="AS116" i="2"/>
  <c r="AR116" i="2"/>
  <c r="AQ116" i="2"/>
  <c r="AP116" i="2"/>
  <c r="AO116" i="2"/>
  <c r="AN116" i="2"/>
  <c r="AM116" i="2"/>
  <c r="AL116" i="2"/>
  <c r="AT116" i="2"/>
  <c r="AT163" i="2"/>
  <c r="AS163" i="2"/>
  <c r="AR163" i="2"/>
  <c r="AQ163" i="2"/>
  <c r="AP163" i="2"/>
  <c r="AO163" i="2"/>
  <c r="AN163" i="2"/>
  <c r="AM163" i="2"/>
  <c r="AL163" i="2"/>
  <c r="AP143" i="2"/>
  <c r="AO143" i="2"/>
  <c r="AN143" i="2"/>
  <c r="AM143" i="2"/>
  <c r="AL143" i="2"/>
  <c r="AT143" i="2"/>
  <c r="AS143" i="2"/>
  <c r="AR143" i="2"/>
  <c r="AQ143" i="2"/>
  <c r="AT164" i="2"/>
  <c r="AS164" i="2"/>
  <c r="AR164" i="2"/>
  <c r="AQ164" i="2"/>
  <c r="AP164" i="2"/>
  <c r="AO164" i="2"/>
  <c r="AN164" i="2"/>
  <c r="AM164" i="2"/>
  <c r="AL164" i="2"/>
  <c r="S172" i="2"/>
  <c r="U172" i="2"/>
  <c r="S154" i="2"/>
  <c r="U154" i="2"/>
  <c r="S169" i="2"/>
  <c r="U169" i="2"/>
  <c r="AT213" i="2"/>
  <c r="AS213" i="2"/>
  <c r="AR213" i="2"/>
  <c r="AQ213" i="2"/>
  <c r="AP213" i="2"/>
  <c r="AO213" i="2"/>
  <c r="AN213" i="2"/>
  <c r="AM213" i="2"/>
  <c r="AL213" i="2"/>
  <c r="AT202" i="2"/>
  <c r="AS202" i="2"/>
  <c r="AR202" i="2"/>
  <c r="AQ202" i="2"/>
  <c r="AP202" i="2"/>
  <c r="AO202" i="2"/>
  <c r="AN202" i="2"/>
  <c r="AM202" i="2"/>
  <c r="AL202" i="2"/>
  <c r="AS223" i="2"/>
  <c r="AR223" i="2"/>
  <c r="AQ223" i="2"/>
  <c r="AP223" i="2"/>
  <c r="AO223" i="2"/>
  <c r="AN223" i="2"/>
  <c r="AM223" i="2"/>
  <c r="AL223" i="2"/>
  <c r="AT223" i="2"/>
  <c r="AC241" i="2"/>
  <c r="K241" i="2"/>
  <c r="AT199" i="2"/>
  <c r="AS199" i="2"/>
  <c r="AR199" i="2"/>
  <c r="AQ199" i="2"/>
  <c r="AP199" i="2"/>
  <c r="AO199" i="2"/>
  <c r="AN199" i="2"/>
  <c r="AM199" i="2"/>
  <c r="AL199" i="2"/>
  <c r="AT230" i="2"/>
  <c r="AS230" i="2"/>
  <c r="AR230" i="2"/>
  <c r="AQ230" i="2"/>
  <c r="AP230" i="2"/>
  <c r="AO230" i="2"/>
  <c r="AN230" i="2"/>
  <c r="AM230" i="2"/>
  <c r="AL230" i="2"/>
  <c r="AC249" i="2"/>
  <c r="K249" i="2"/>
  <c r="AC145" i="2"/>
  <c r="I145" i="2"/>
  <c r="S258" i="2"/>
  <c r="U258" i="2"/>
  <c r="AC258" i="2"/>
  <c r="K37" i="3"/>
  <c r="AC37" i="3"/>
  <c r="K243" i="2"/>
  <c r="AC243" i="2"/>
  <c r="K263" i="2"/>
  <c r="AC263" i="2"/>
  <c r="AJ240" i="2"/>
  <c r="AK240" i="2"/>
  <c r="AI240" i="2"/>
  <c r="J24" i="3"/>
  <c r="AC24" i="3"/>
  <c r="S24" i="3"/>
  <c r="U24" i="3"/>
  <c r="BL2" i="3"/>
  <c r="AC54" i="3"/>
  <c r="K54" i="3"/>
  <c r="K96" i="3"/>
  <c r="AC96" i="3"/>
  <c r="I99" i="5"/>
  <c r="R99" i="5"/>
  <c r="T99" i="5" s="1"/>
  <c r="K132" i="5"/>
  <c r="I142" i="5"/>
  <c r="L203" i="5"/>
  <c r="J212" i="5"/>
  <c r="BK20" i="2"/>
  <c r="BJ20" i="2"/>
  <c r="BI20" i="2"/>
  <c r="BH20" i="2"/>
  <c r="BG20" i="2"/>
  <c r="BF20" i="2"/>
  <c r="BE20" i="2"/>
  <c r="BD20" i="2"/>
  <c r="BC20" i="2"/>
  <c r="AS23" i="2"/>
  <c r="AR23" i="2"/>
  <c r="AQ23" i="2"/>
  <c r="AP23" i="2"/>
  <c r="AO23" i="2"/>
  <c r="AN23" i="2"/>
  <c r="AM23" i="2"/>
  <c r="AL23" i="2"/>
  <c r="AT23" i="2"/>
  <c r="AT65" i="2"/>
  <c r="AS65" i="2"/>
  <c r="AR65" i="2"/>
  <c r="AQ65" i="2"/>
  <c r="AP65" i="2"/>
  <c r="AO65" i="2"/>
  <c r="AN65" i="2"/>
  <c r="AM65" i="2"/>
  <c r="AL65" i="2"/>
  <c r="AO66" i="2"/>
  <c r="AN66" i="2"/>
  <c r="AM66" i="2"/>
  <c r="AL66" i="2"/>
  <c r="AT66" i="2"/>
  <c r="AS66" i="2"/>
  <c r="AR66" i="2"/>
  <c r="AQ66" i="2"/>
  <c r="AP66" i="2"/>
  <c r="AT134" i="2"/>
  <c r="AS134" i="2"/>
  <c r="AR134" i="2"/>
  <c r="AQ134" i="2"/>
  <c r="AP134" i="2"/>
  <c r="AO134" i="2"/>
  <c r="AN134" i="2"/>
  <c r="AM134" i="2"/>
  <c r="AL134" i="2"/>
  <c r="I128" i="1"/>
  <c r="S128" i="1"/>
  <c r="U128" i="1"/>
  <c r="BI8" i="2"/>
  <c r="BH8" i="2"/>
  <c r="BG8" i="2"/>
  <c r="BF8" i="2"/>
  <c r="BE8" i="2"/>
  <c r="BD8" i="2"/>
  <c r="BC8" i="2"/>
  <c r="BK8" i="2"/>
  <c r="BJ8" i="2"/>
  <c r="BK2" i="2"/>
  <c r="BJ2" i="2"/>
  <c r="BI2" i="2"/>
  <c r="BH2" i="2"/>
  <c r="BG2" i="2"/>
  <c r="BF2" i="2"/>
  <c r="BE2" i="2"/>
  <c r="BD2" i="2"/>
  <c r="BC2" i="2"/>
  <c r="BK21" i="2"/>
  <c r="BJ21" i="2"/>
  <c r="BI21" i="2"/>
  <c r="BH21" i="2"/>
  <c r="BG21" i="2"/>
  <c r="BF21" i="2"/>
  <c r="BE21" i="2"/>
  <c r="BD21" i="2"/>
  <c r="BC21" i="2"/>
  <c r="K35" i="2"/>
  <c r="AC35" i="2"/>
  <c r="I67" i="2"/>
  <c r="AC67" i="2"/>
  <c r="AT61" i="2"/>
  <c r="AS61" i="2"/>
  <c r="AR61" i="2"/>
  <c r="AQ61" i="2"/>
  <c r="AP61" i="2"/>
  <c r="AO61" i="2"/>
  <c r="AN61" i="2"/>
  <c r="AM61" i="2"/>
  <c r="AL61" i="2"/>
  <c r="AS31" i="2"/>
  <c r="AR31" i="2"/>
  <c r="AQ31" i="2"/>
  <c r="AP31" i="2"/>
  <c r="AO31" i="2"/>
  <c r="AN31" i="2"/>
  <c r="AM31" i="2"/>
  <c r="AL31" i="2"/>
  <c r="AT31" i="2"/>
  <c r="AS56" i="2"/>
  <c r="AR56" i="2"/>
  <c r="AQ56" i="2"/>
  <c r="AP56" i="2"/>
  <c r="AO56" i="2"/>
  <c r="AN56" i="2"/>
  <c r="AM56" i="2"/>
  <c r="AL56" i="2"/>
  <c r="AT56" i="2"/>
  <c r="AT75" i="2"/>
  <c r="AS75" i="2"/>
  <c r="AR75" i="2"/>
  <c r="AQ75" i="2"/>
  <c r="AP75" i="2"/>
  <c r="AO75" i="2"/>
  <c r="AN75" i="2"/>
  <c r="AM75" i="2"/>
  <c r="AL75" i="2"/>
  <c r="AT52" i="2"/>
  <c r="AS52" i="2"/>
  <c r="AR52" i="2"/>
  <c r="AQ52" i="2"/>
  <c r="AP52" i="2"/>
  <c r="AO52" i="2"/>
  <c r="AN52" i="2"/>
  <c r="AM52" i="2"/>
  <c r="AL52" i="2"/>
  <c r="AC49" i="2"/>
  <c r="S67" i="2"/>
  <c r="U67" i="2"/>
  <c r="I100" i="2"/>
  <c r="AC100" i="2"/>
  <c r="AT102" i="2"/>
  <c r="AS102" i="2"/>
  <c r="AR102" i="2"/>
  <c r="AQ102" i="2"/>
  <c r="AP102" i="2"/>
  <c r="AO102" i="2"/>
  <c r="AN102" i="2"/>
  <c r="AM102" i="2"/>
  <c r="AL102" i="2"/>
  <c r="AT68" i="2"/>
  <c r="AS68" i="2"/>
  <c r="AR68" i="2"/>
  <c r="AQ68" i="2"/>
  <c r="AP68" i="2"/>
  <c r="AO68" i="2"/>
  <c r="AN68" i="2"/>
  <c r="AM68" i="2"/>
  <c r="AL68" i="2"/>
  <c r="AC108" i="2"/>
  <c r="I108" i="2"/>
  <c r="S94" i="2"/>
  <c r="U94" i="2"/>
  <c r="AS132" i="2"/>
  <c r="AR132" i="2"/>
  <c r="AQ132" i="2"/>
  <c r="AT132" i="2"/>
  <c r="AP132" i="2"/>
  <c r="AO132" i="2"/>
  <c r="AN132" i="2"/>
  <c r="AM132" i="2"/>
  <c r="AL132" i="2"/>
  <c r="S84" i="2"/>
  <c r="U84" i="2"/>
  <c r="AK114" i="2"/>
  <c r="AI114" i="2"/>
  <c r="AJ114" i="2"/>
  <c r="AC171" i="2"/>
  <c r="K171" i="2"/>
  <c r="AS183" i="2"/>
  <c r="AR183" i="2"/>
  <c r="AQ183" i="2"/>
  <c r="AP183" i="2"/>
  <c r="AO183" i="2"/>
  <c r="AN183" i="2"/>
  <c r="AM183" i="2"/>
  <c r="AL183" i="2"/>
  <c r="AT183" i="2"/>
  <c r="I180" i="2"/>
  <c r="AC180" i="2"/>
  <c r="AS150" i="2"/>
  <c r="AR150" i="2"/>
  <c r="AQ150" i="2"/>
  <c r="AP150" i="2"/>
  <c r="AO150" i="2"/>
  <c r="AN150" i="2"/>
  <c r="AM150" i="2"/>
  <c r="AL150" i="2"/>
  <c r="AT150" i="2"/>
  <c r="S233" i="2"/>
  <c r="U233" i="2"/>
  <c r="AJ248" i="2"/>
  <c r="AK248" i="2"/>
  <c r="AI248" i="2"/>
  <c r="S171" i="2"/>
  <c r="U171" i="2"/>
  <c r="S197" i="2"/>
  <c r="U197" i="2"/>
  <c r="AC197" i="2"/>
  <c r="S35" i="3"/>
  <c r="U35" i="3"/>
  <c r="AC35" i="3"/>
  <c r="AT196" i="2"/>
  <c r="AS196" i="2"/>
  <c r="AR196" i="2"/>
  <c r="AQ196" i="2"/>
  <c r="AP196" i="2"/>
  <c r="AO196" i="2"/>
  <c r="AN196" i="2"/>
  <c r="AM196" i="2"/>
  <c r="AL196" i="2"/>
  <c r="AT239" i="2"/>
  <c r="AS239" i="2"/>
  <c r="AR239" i="2"/>
  <c r="AQ239" i="2"/>
  <c r="AP239" i="2"/>
  <c r="AO239" i="2"/>
  <c r="AN239" i="2"/>
  <c r="AM239" i="2"/>
  <c r="AL239" i="2"/>
  <c r="AO214" i="2"/>
  <c r="AN214" i="2"/>
  <c r="AM214" i="2"/>
  <c r="AL214" i="2"/>
  <c r="AS214" i="2"/>
  <c r="AR214" i="2"/>
  <c r="AQ214" i="2"/>
  <c r="AP214" i="2"/>
  <c r="AT214" i="2"/>
  <c r="AT189" i="2"/>
  <c r="AS189" i="2"/>
  <c r="AR189" i="2"/>
  <c r="AQ189" i="2"/>
  <c r="AP189" i="2"/>
  <c r="AO189" i="2"/>
  <c r="AN189" i="2"/>
  <c r="AM189" i="2"/>
  <c r="AL189" i="2"/>
  <c r="AC245" i="2"/>
  <c r="K245" i="2"/>
  <c r="AK273" i="2"/>
  <c r="AI273" i="2"/>
  <c r="AJ273" i="2"/>
  <c r="BK37" i="3"/>
  <c r="BJ37" i="3"/>
  <c r="BI37" i="3"/>
  <c r="BH37" i="3"/>
  <c r="BG37" i="3"/>
  <c r="BF37" i="3"/>
  <c r="BE37" i="3"/>
  <c r="BD37" i="3"/>
  <c r="BC37" i="3"/>
  <c r="AS247" i="2"/>
  <c r="AR247" i="2"/>
  <c r="AQ247" i="2"/>
  <c r="AP247" i="2"/>
  <c r="AO247" i="2"/>
  <c r="AN247" i="2"/>
  <c r="AM247" i="2"/>
  <c r="AL247" i="2"/>
  <c r="AT247" i="2"/>
  <c r="AI227" i="2"/>
  <c r="AK227" i="2"/>
  <c r="AJ227" i="2"/>
  <c r="K71" i="3"/>
  <c r="AC71" i="3"/>
  <c r="I61" i="5"/>
  <c r="R61" i="5"/>
  <c r="T61" i="5" s="1"/>
  <c r="K178" i="5"/>
  <c r="K205" i="5"/>
  <c r="AJ81" i="2"/>
  <c r="AI81" i="2"/>
  <c r="AK81" i="2"/>
  <c r="AT57" i="2"/>
  <c r="AS57" i="2"/>
  <c r="AR57" i="2"/>
  <c r="AQ57" i="2"/>
  <c r="AP57" i="2"/>
  <c r="AO57" i="2"/>
  <c r="AN57" i="2"/>
  <c r="AM57" i="2"/>
  <c r="AL57" i="2"/>
  <c r="I94" i="2"/>
  <c r="AC94" i="2"/>
  <c r="S186" i="1"/>
  <c r="U186" i="1" s="1"/>
  <c r="AZ23" i="2"/>
  <c r="AX23" i="2"/>
  <c r="AZ31" i="2"/>
  <c r="AX31" i="2"/>
  <c r="AZ36" i="2"/>
  <c r="AX36" i="2"/>
  <c r="AZ43" i="2"/>
  <c r="AX43" i="2"/>
  <c r="AZ25" i="2"/>
  <c r="AX25" i="2"/>
  <c r="AZ26" i="2"/>
  <c r="AX26" i="2"/>
  <c r="AZ28" i="2"/>
  <c r="AX28" i="2"/>
  <c r="AZ37" i="2"/>
  <c r="AX37" i="2"/>
  <c r="AH29" i="2"/>
  <c r="AA29" i="2"/>
  <c r="AZ30" i="2"/>
  <c r="AX30" i="2"/>
  <c r="AZ35" i="2"/>
  <c r="AX35" i="2"/>
  <c r="AZ48" i="2"/>
  <c r="AX48" i="2"/>
  <c r="AH35" i="2"/>
  <c r="AA35" i="2"/>
  <c r="AH42" i="2"/>
  <c r="AA42" i="2"/>
  <c r="AH46" i="2"/>
  <c r="AA46" i="2"/>
  <c r="AZ46" i="2"/>
  <c r="AX46" i="2"/>
  <c r="AH60" i="2"/>
  <c r="AH62" i="2"/>
  <c r="AA62" i="2"/>
  <c r="AZ44" i="2"/>
  <c r="AX44" i="2"/>
  <c r="AZ34" i="2"/>
  <c r="AX34" i="2"/>
  <c r="AZ40" i="2"/>
  <c r="AX40" i="2"/>
  <c r="AZ38" i="2"/>
  <c r="AX38" i="2"/>
  <c r="AH81" i="2"/>
  <c r="AA81" i="2"/>
  <c r="AH85" i="2"/>
  <c r="AH41" i="2"/>
  <c r="AA41" i="2"/>
  <c r="AH103" i="2"/>
  <c r="AA103" i="2"/>
  <c r="AH107" i="2"/>
  <c r="AA107" i="2"/>
  <c r="AZ33" i="2"/>
  <c r="AX33" i="2"/>
  <c r="AZ47" i="2"/>
  <c r="AX47" i="2"/>
  <c r="AH83" i="2"/>
  <c r="AA83" i="2"/>
  <c r="AB83" i="2"/>
  <c r="AH78" i="2"/>
  <c r="AA78" i="2"/>
  <c r="AH50" i="2"/>
  <c r="AA50" i="2"/>
  <c r="AB50" i="2"/>
  <c r="AH79" i="2"/>
  <c r="AA79" i="2"/>
  <c r="AE79" i="2"/>
  <c r="AH139" i="2"/>
  <c r="AA139" i="2"/>
  <c r="AH146" i="2"/>
  <c r="AA146" i="2"/>
  <c r="AZ41" i="2"/>
  <c r="AX41" i="2"/>
  <c r="AH157" i="2"/>
  <c r="AH114" i="2"/>
  <c r="AA114" i="2"/>
  <c r="AE114" i="2"/>
  <c r="AH126" i="2"/>
  <c r="AA126" i="2"/>
  <c r="AH128" i="2"/>
  <c r="AA128" i="2"/>
  <c r="AE128" i="2"/>
  <c r="AZ42" i="2"/>
  <c r="AX42" i="2"/>
  <c r="AH166" i="2"/>
  <c r="AA166" i="2"/>
  <c r="AH174" i="2"/>
  <c r="AA174" i="2"/>
  <c r="AH182" i="2"/>
  <c r="AA182" i="2"/>
  <c r="AH190" i="2"/>
  <c r="AA190" i="2"/>
  <c r="AH203" i="2"/>
  <c r="AA203" i="2"/>
  <c r="AH122" i="2"/>
  <c r="AA122" i="2"/>
  <c r="AH160" i="2"/>
  <c r="AA160" i="2"/>
  <c r="AH187" i="2"/>
  <c r="AH156" i="2"/>
  <c r="AA156" i="2"/>
  <c r="AH168" i="2"/>
  <c r="AA168" i="2"/>
  <c r="AH176" i="2"/>
  <c r="AA176" i="2"/>
  <c r="AH184" i="2"/>
  <c r="AA184" i="2"/>
  <c r="AH155" i="2"/>
  <c r="AA155" i="2"/>
  <c r="AE155" i="2"/>
  <c r="AH120" i="2"/>
  <c r="AA120" i="2"/>
  <c r="AH147" i="2"/>
  <c r="AA147" i="2"/>
  <c r="AH159" i="2"/>
  <c r="AH217" i="2"/>
  <c r="AH224" i="2"/>
  <c r="AH240" i="2"/>
  <c r="AH248" i="2"/>
  <c r="AH118" i="2"/>
  <c r="AA118" i="2"/>
  <c r="AB118" i="2"/>
  <c r="AH113" i="2"/>
  <c r="AA113" i="2"/>
  <c r="AH209" i="2"/>
  <c r="AA209" i="2"/>
  <c r="AH242" i="2"/>
  <c r="AA242" i="2"/>
  <c r="AH250" i="2"/>
  <c r="AH206" i="2"/>
  <c r="AA206" i="2"/>
  <c r="AH243" i="2"/>
  <c r="AA243" i="2"/>
  <c r="AB243" i="2"/>
  <c r="AH254" i="2"/>
  <c r="AA254" i="2"/>
  <c r="AH227" i="2"/>
  <c r="AA227" i="2"/>
  <c r="AH228" i="2"/>
  <c r="AA228" i="2"/>
  <c r="AH259" i="2"/>
  <c r="AA259" i="2"/>
  <c r="AH267" i="2"/>
  <c r="AA267" i="2"/>
  <c r="AH251" i="2"/>
  <c r="AA251" i="2"/>
  <c r="AH252" i="2"/>
  <c r="AA252" i="2"/>
  <c r="AE252" i="2"/>
  <c r="AH256" i="2"/>
  <c r="AA256" i="2"/>
  <c r="AH212" i="2"/>
  <c r="AA212" i="2"/>
  <c r="AH220" i="2"/>
  <c r="AA220" i="2"/>
  <c r="AH244" i="2"/>
  <c r="AA244" i="2"/>
  <c r="AH235" i="2"/>
  <c r="AA235" i="2"/>
  <c r="AH237" i="2"/>
  <c r="AA237" i="2"/>
  <c r="AH257" i="2"/>
  <c r="AA257" i="2"/>
  <c r="AH273" i="2"/>
  <c r="AA273" i="2"/>
  <c r="I22" i="2"/>
  <c r="AC22" i="2"/>
  <c r="S22" i="2"/>
  <c r="U22" i="2"/>
  <c r="BK3" i="2"/>
  <c r="BJ3" i="2"/>
  <c r="BI3" i="2"/>
  <c r="BH3" i="2"/>
  <c r="BG3" i="2"/>
  <c r="BF3" i="2"/>
  <c r="BE3" i="2"/>
  <c r="BD3" i="2"/>
  <c r="BC3" i="2"/>
  <c r="AT24" i="2"/>
  <c r="AS24" i="2"/>
  <c r="AR24" i="2"/>
  <c r="AQ24" i="2"/>
  <c r="AP24" i="2"/>
  <c r="AO24" i="2"/>
  <c r="AN24" i="2"/>
  <c r="AM24" i="2"/>
  <c r="AL24" i="2"/>
  <c r="BJ17" i="2"/>
  <c r="BK17" i="2"/>
  <c r="BI17" i="2"/>
  <c r="BH17" i="2"/>
  <c r="BG17" i="2"/>
  <c r="BF17" i="2"/>
  <c r="BE17" i="2"/>
  <c r="BD17" i="2"/>
  <c r="BC17" i="2"/>
  <c r="I69" i="2"/>
  <c r="AC69" i="2"/>
  <c r="S69" i="2"/>
  <c r="U69" i="2"/>
  <c r="AT63" i="2"/>
  <c r="AS63" i="2"/>
  <c r="AR63" i="2"/>
  <c r="AQ63" i="2"/>
  <c r="AP63" i="2"/>
  <c r="AO63" i="2"/>
  <c r="AN63" i="2"/>
  <c r="AM63" i="2"/>
  <c r="AL63" i="2"/>
  <c r="I46" i="2"/>
  <c r="AC46" i="2"/>
  <c r="AC23" i="2"/>
  <c r="S71" i="2"/>
  <c r="U71" i="2"/>
  <c r="S33" i="2"/>
  <c r="U33" i="2"/>
  <c r="AS44" i="2"/>
  <c r="AR44" i="2"/>
  <c r="AQ44" i="2"/>
  <c r="AP44" i="2"/>
  <c r="AO44" i="2"/>
  <c r="AN44" i="2"/>
  <c r="AM44" i="2"/>
  <c r="AL44" i="2"/>
  <c r="AT44" i="2"/>
  <c r="I53" i="2"/>
  <c r="AC53" i="2"/>
  <c r="I102" i="2"/>
  <c r="AC102" i="2"/>
  <c r="AB122" i="2"/>
  <c r="K122" i="2"/>
  <c r="AC122" i="2"/>
  <c r="S122" i="2"/>
  <c r="U122" i="2"/>
  <c r="AE122" i="2"/>
  <c r="AC82" i="2"/>
  <c r="I82" i="2"/>
  <c r="AB159" i="2"/>
  <c r="K159" i="2"/>
  <c r="AC159" i="2"/>
  <c r="S159" i="2"/>
  <c r="U159" i="2"/>
  <c r="K147" i="2"/>
  <c r="AC147" i="2"/>
  <c r="AC51" i="2"/>
  <c r="AT178" i="2"/>
  <c r="AS178" i="2"/>
  <c r="AR178" i="2"/>
  <c r="AQ178" i="2"/>
  <c r="AP178" i="2"/>
  <c r="AO178" i="2"/>
  <c r="AN178" i="2"/>
  <c r="AM178" i="2"/>
  <c r="AL178" i="2"/>
  <c r="K172" i="2"/>
  <c r="AC172" i="2"/>
  <c r="AS210" i="2"/>
  <c r="AR210" i="2"/>
  <c r="AQ210" i="2"/>
  <c r="AP210" i="2"/>
  <c r="AO210" i="2"/>
  <c r="AN210" i="2"/>
  <c r="AM210" i="2"/>
  <c r="AL210" i="2"/>
  <c r="AT210" i="2"/>
  <c r="AT218" i="2"/>
  <c r="AS218" i="2"/>
  <c r="AR218" i="2"/>
  <c r="AQ218" i="2"/>
  <c r="AP218" i="2"/>
  <c r="AO218" i="2"/>
  <c r="AN218" i="2"/>
  <c r="AM218" i="2"/>
  <c r="AL218" i="2"/>
  <c r="K224" i="2"/>
  <c r="AB224" i="2"/>
  <c r="AC224" i="2"/>
  <c r="AC234" i="2"/>
  <c r="K234" i="2"/>
  <c r="S234" i="2"/>
  <c r="U234" i="2"/>
  <c r="AT152" i="2"/>
  <c r="AS152" i="2"/>
  <c r="AR152" i="2"/>
  <c r="AQ152" i="2"/>
  <c r="AP152" i="2"/>
  <c r="AO152" i="2"/>
  <c r="AN152" i="2"/>
  <c r="AM152" i="2"/>
  <c r="AL152" i="2"/>
  <c r="AC217" i="2"/>
  <c r="K217" i="2"/>
  <c r="AT234" i="2"/>
  <c r="AS234" i="2"/>
  <c r="AR234" i="2"/>
  <c r="AQ234" i="2"/>
  <c r="AP234" i="2"/>
  <c r="AO234" i="2"/>
  <c r="AN234" i="2"/>
  <c r="AM234" i="2"/>
  <c r="AL234" i="2"/>
  <c r="AC273" i="2"/>
  <c r="S273" i="2"/>
  <c r="U273" i="2"/>
  <c r="AS145" i="2"/>
  <c r="AR145" i="2"/>
  <c r="AQ145" i="2"/>
  <c r="AP145" i="2"/>
  <c r="AO145" i="2"/>
  <c r="AN145" i="2"/>
  <c r="AM145" i="2"/>
  <c r="AL145" i="2"/>
  <c r="AT145" i="2"/>
  <c r="K255" i="2"/>
  <c r="AC255" i="2"/>
  <c r="AC187" i="2"/>
  <c r="AA250" i="2"/>
  <c r="AE250" i="2"/>
  <c r="BL43" i="3"/>
  <c r="BL23" i="3"/>
  <c r="K48" i="3"/>
  <c r="AC48" i="3"/>
  <c r="S48" i="3"/>
  <c r="U48" i="3"/>
  <c r="AC143" i="3"/>
  <c r="K143" i="3"/>
  <c r="I30" i="5"/>
  <c r="BB32" i="2"/>
  <c r="BA32" i="2"/>
  <c r="AZ32" i="2"/>
  <c r="AX32" i="2"/>
  <c r="AS67" i="2"/>
  <c r="AR67" i="2"/>
  <c r="AQ67" i="2"/>
  <c r="AP67" i="2"/>
  <c r="AO67" i="2"/>
  <c r="AN67" i="2"/>
  <c r="AM67" i="2"/>
  <c r="AL67" i="2"/>
  <c r="AT67" i="2"/>
  <c r="S32" i="2"/>
  <c r="U32" i="2"/>
  <c r="AC36" i="2"/>
  <c r="I36" i="2"/>
  <c r="S46" i="2"/>
  <c r="U46" i="2"/>
  <c r="AT76" i="2"/>
  <c r="AS76" i="2"/>
  <c r="AR76" i="2"/>
  <c r="AQ76" i="2"/>
  <c r="AP76" i="2"/>
  <c r="AO76" i="2"/>
  <c r="AN76" i="2"/>
  <c r="AM76" i="2"/>
  <c r="AL76" i="2"/>
  <c r="AC75" i="2"/>
  <c r="I75" i="2"/>
  <c r="AQ73" i="2"/>
  <c r="AP73" i="2"/>
  <c r="AO73" i="2"/>
  <c r="AN73" i="2"/>
  <c r="AM73" i="2"/>
  <c r="AL73" i="2"/>
  <c r="AT73" i="2"/>
  <c r="AS73" i="2"/>
  <c r="AR73" i="2"/>
  <c r="J106" i="2"/>
  <c r="AC106" i="2"/>
  <c r="S74" i="2"/>
  <c r="U74" i="2"/>
  <c r="AS87" i="2"/>
  <c r="AR87" i="2"/>
  <c r="AQ87" i="2"/>
  <c r="AP87" i="2"/>
  <c r="AO87" i="2"/>
  <c r="AN87" i="2"/>
  <c r="AM87" i="2"/>
  <c r="AL87" i="2"/>
  <c r="AT87" i="2"/>
  <c r="I96" i="2"/>
  <c r="AC96" i="2"/>
  <c r="AT53" i="2"/>
  <c r="AS53" i="2"/>
  <c r="AR53" i="2"/>
  <c r="AQ53" i="2"/>
  <c r="AP53" i="2"/>
  <c r="AO53" i="2"/>
  <c r="AN53" i="2"/>
  <c r="AM53" i="2"/>
  <c r="AL53" i="2"/>
  <c r="AT70" i="2"/>
  <c r="AS70" i="2"/>
  <c r="AR70" i="2"/>
  <c r="AQ70" i="2"/>
  <c r="AP70" i="2"/>
  <c r="AO70" i="2"/>
  <c r="AN70" i="2"/>
  <c r="AM70" i="2"/>
  <c r="AL70" i="2"/>
  <c r="S88" i="2"/>
  <c r="U88" i="2"/>
  <c r="AB107" i="2"/>
  <c r="AC107" i="2"/>
  <c r="AE107" i="2"/>
  <c r="J107" i="2"/>
  <c r="AC64" i="2"/>
  <c r="I64" i="2"/>
  <c r="S72" i="2"/>
  <c r="U72" i="2"/>
  <c r="K127" i="2"/>
  <c r="AC127" i="2"/>
  <c r="AT84" i="2"/>
  <c r="AS84" i="2"/>
  <c r="AR84" i="2"/>
  <c r="AQ84" i="2"/>
  <c r="AP84" i="2"/>
  <c r="AO84" i="2"/>
  <c r="AN84" i="2"/>
  <c r="AM84" i="2"/>
  <c r="AL84" i="2"/>
  <c r="AS125" i="2"/>
  <c r="AR125" i="2"/>
  <c r="AQ125" i="2"/>
  <c r="AP125" i="2"/>
  <c r="AO125" i="2"/>
  <c r="AN125" i="2"/>
  <c r="AM125" i="2"/>
  <c r="AL125" i="2"/>
  <c r="AT125" i="2"/>
  <c r="AB113" i="2"/>
  <c r="AC113" i="2"/>
  <c r="I113" i="2"/>
  <c r="AE113" i="2"/>
  <c r="AC119" i="2"/>
  <c r="AR135" i="2"/>
  <c r="AQ135" i="2"/>
  <c r="AP135" i="2"/>
  <c r="AO135" i="2"/>
  <c r="AN135" i="2"/>
  <c r="AM135" i="2"/>
  <c r="AL135" i="2"/>
  <c r="AS135" i="2"/>
  <c r="AT135" i="2"/>
  <c r="S80" i="2"/>
  <c r="U80" i="2"/>
  <c r="S107" i="2"/>
  <c r="U107" i="2"/>
  <c r="AC131" i="2"/>
  <c r="I131" i="2"/>
  <c r="S167" i="2"/>
  <c r="U167" i="2"/>
  <c r="S183" i="2"/>
  <c r="U183" i="2"/>
  <c r="S109" i="2"/>
  <c r="U109" i="2"/>
  <c r="AC165" i="2"/>
  <c r="K165" i="2"/>
  <c r="I123" i="2"/>
  <c r="AC123" i="2"/>
  <c r="AT172" i="2"/>
  <c r="AS172" i="2"/>
  <c r="AR172" i="2"/>
  <c r="AQ172" i="2"/>
  <c r="AP172" i="2"/>
  <c r="AO172" i="2"/>
  <c r="AN172" i="2"/>
  <c r="AM172" i="2"/>
  <c r="AL172" i="2"/>
  <c r="AT161" i="2"/>
  <c r="AS161" i="2"/>
  <c r="AR161" i="2"/>
  <c r="AQ161" i="2"/>
  <c r="AP161" i="2"/>
  <c r="AO161" i="2"/>
  <c r="AN161" i="2"/>
  <c r="AM161" i="2"/>
  <c r="AL161" i="2"/>
  <c r="S155" i="2"/>
  <c r="U155" i="2"/>
  <c r="K210" i="2"/>
  <c r="AC210" i="2"/>
  <c r="K218" i="2"/>
  <c r="AC218" i="2"/>
  <c r="AT238" i="2"/>
  <c r="AS238" i="2"/>
  <c r="AR238" i="2"/>
  <c r="AQ238" i="2"/>
  <c r="AP238" i="2"/>
  <c r="AO238" i="2"/>
  <c r="AN238" i="2"/>
  <c r="AM238" i="2"/>
  <c r="AL238" i="2"/>
  <c r="AA224" i="2"/>
  <c r="AE224" i="2"/>
  <c r="AS200" i="2"/>
  <c r="AR200" i="2"/>
  <c r="AQ200" i="2"/>
  <c r="AP200" i="2"/>
  <c r="AO200" i="2"/>
  <c r="AN200" i="2"/>
  <c r="AM200" i="2"/>
  <c r="AL200" i="2"/>
  <c r="AT200" i="2"/>
  <c r="K152" i="2"/>
  <c r="AC152" i="2"/>
  <c r="AT207" i="2"/>
  <c r="AS207" i="2"/>
  <c r="AR207" i="2"/>
  <c r="AQ207" i="2"/>
  <c r="AP207" i="2"/>
  <c r="AO207" i="2"/>
  <c r="AN207" i="2"/>
  <c r="AM207" i="2"/>
  <c r="AL207" i="2"/>
  <c r="S217" i="2"/>
  <c r="U217" i="2"/>
  <c r="AT249" i="2"/>
  <c r="AS249" i="2"/>
  <c r="AR249" i="2"/>
  <c r="AQ249" i="2"/>
  <c r="AP249" i="2"/>
  <c r="AO249" i="2"/>
  <c r="AN249" i="2"/>
  <c r="AM249" i="2"/>
  <c r="AL249" i="2"/>
  <c r="AP226" i="2"/>
  <c r="AO226" i="2"/>
  <c r="AN226" i="2"/>
  <c r="AM226" i="2"/>
  <c r="AL226" i="2"/>
  <c r="AT226" i="2"/>
  <c r="AS226" i="2"/>
  <c r="AR226" i="2"/>
  <c r="AQ226" i="2"/>
  <c r="AT255" i="2"/>
  <c r="AS255" i="2"/>
  <c r="AR255" i="2"/>
  <c r="AQ255" i="2"/>
  <c r="AP255" i="2"/>
  <c r="AO255" i="2"/>
  <c r="AN255" i="2"/>
  <c r="AM255" i="2"/>
  <c r="AL255" i="2"/>
  <c r="AC202" i="2"/>
  <c r="AC31" i="3"/>
  <c r="J31" i="3"/>
  <c r="AC250" i="2"/>
  <c r="K250" i="2"/>
  <c r="AT262" i="2"/>
  <c r="AS262" i="2"/>
  <c r="AR262" i="2"/>
  <c r="AQ262" i="2"/>
  <c r="AP262" i="2"/>
  <c r="AO262" i="2"/>
  <c r="AN262" i="2"/>
  <c r="AM262" i="2"/>
  <c r="AL262" i="2"/>
  <c r="AS261" i="2"/>
  <c r="AR261" i="2"/>
  <c r="AQ261" i="2"/>
  <c r="AP261" i="2"/>
  <c r="AO261" i="2"/>
  <c r="AN261" i="2"/>
  <c r="AM261" i="2"/>
  <c r="AL261" i="2"/>
  <c r="AT261" i="2"/>
  <c r="AT271" i="2"/>
  <c r="AS271" i="2"/>
  <c r="AR271" i="2"/>
  <c r="AQ271" i="2"/>
  <c r="AP271" i="2"/>
  <c r="AO271" i="2"/>
  <c r="AN271" i="2"/>
  <c r="AM271" i="2"/>
  <c r="AL271" i="2"/>
  <c r="AT179" i="2"/>
  <c r="AS179" i="2"/>
  <c r="AR179" i="2"/>
  <c r="AQ179" i="2"/>
  <c r="AP179" i="2"/>
  <c r="AO179" i="2"/>
  <c r="AN179" i="2"/>
  <c r="AM179" i="2"/>
  <c r="AL179" i="2"/>
  <c r="S22" i="3"/>
  <c r="U22" i="3"/>
  <c r="S21" i="3"/>
  <c r="AC162" i="2"/>
  <c r="K63" i="3"/>
  <c r="AC63" i="3"/>
  <c r="S93" i="3"/>
  <c r="U93" i="3"/>
  <c r="K55" i="3"/>
  <c r="AC55" i="3"/>
  <c r="S54" i="3"/>
  <c r="U54" i="3"/>
  <c r="S92" i="3"/>
  <c r="U92" i="3"/>
  <c r="AC78" i="3"/>
  <c r="K78" i="3"/>
  <c r="S101" i="3"/>
  <c r="U101" i="3"/>
  <c r="K98" i="3"/>
  <c r="AC98" i="3"/>
  <c r="K106" i="3"/>
  <c r="AC106" i="3"/>
  <c r="AC70" i="3"/>
  <c r="K70" i="3"/>
  <c r="K130" i="3"/>
  <c r="AC130" i="3"/>
  <c r="AC83" i="3"/>
  <c r="K83" i="3"/>
  <c r="K104" i="3"/>
  <c r="AC104" i="3"/>
  <c r="K122" i="3"/>
  <c r="AC122" i="3"/>
  <c r="K127" i="3"/>
  <c r="AC127" i="3"/>
  <c r="K111" i="3"/>
  <c r="AC111" i="3"/>
  <c r="AC139" i="3"/>
  <c r="K139" i="3"/>
  <c r="S150" i="4"/>
  <c r="U150" i="4" s="1"/>
  <c r="S112" i="4"/>
  <c r="U112" i="4" s="1"/>
  <c r="K146" i="3"/>
  <c r="AC146" i="3"/>
  <c r="R36" i="5"/>
  <c r="T36" i="5" s="1"/>
  <c r="S257" i="4"/>
  <c r="U257" i="4" s="1"/>
  <c r="I37" i="5"/>
  <c r="I41" i="5"/>
  <c r="R32" i="5"/>
  <c r="T32" i="5"/>
  <c r="R60" i="5"/>
  <c r="T60" i="5" s="1"/>
  <c r="I77" i="5"/>
  <c r="R109" i="5"/>
  <c r="T109" i="5" s="1"/>
  <c r="R140" i="5"/>
  <c r="T140" i="5" s="1"/>
  <c r="K140" i="5"/>
  <c r="I121" i="5"/>
  <c r="I75" i="5"/>
  <c r="R118" i="5"/>
  <c r="T118" i="5"/>
  <c r="R158" i="5"/>
  <c r="T158" i="5" s="1"/>
  <c r="J117" i="5"/>
  <c r="K148" i="5"/>
  <c r="K162" i="5"/>
  <c r="I63" i="5"/>
  <c r="R114" i="5"/>
  <c r="T114" i="5" s="1"/>
  <c r="R135" i="5"/>
  <c r="T135" i="5" s="1"/>
  <c r="K175" i="5"/>
  <c r="R136" i="5"/>
  <c r="T136" i="5" s="1"/>
  <c r="K218" i="5"/>
  <c r="K234" i="5"/>
  <c r="R193" i="5"/>
  <c r="T193" i="5" s="1"/>
  <c r="L242" i="5"/>
  <c r="K213" i="5"/>
  <c r="K221" i="5"/>
  <c r="I173" i="5"/>
  <c r="I190" i="5"/>
  <c r="R260" i="5"/>
  <c r="T260" i="5" s="1"/>
  <c r="R201" i="5"/>
  <c r="T201" i="5"/>
  <c r="K320" i="5"/>
  <c r="R174" i="5"/>
  <c r="T174" i="5" s="1"/>
  <c r="K271" i="2"/>
  <c r="AC271" i="2"/>
  <c r="AC179" i="2"/>
  <c r="I179" i="2"/>
  <c r="K21" i="3"/>
  <c r="AC21" i="3"/>
  <c r="K90" i="3"/>
  <c r="AC90" i="3"/>
  <c r="AC40" i="3"/>
  <c r="K40" i="3"/>
  <c r="AC93" i="3"/>
  <c r="K93" i="3"/>
  <c r="AC92" i="3"/>
  <c r="K92" i="3"/>
  <c r="K101" i="3"/>
  <c r="AC101" i="3"/>
  <c r="K82" i="3"/>
  <c r="AC82" i="3"/>
  <c r="S96" i="3"/>
  <c r="U96" i="3"/>
  <c r="AC115" i="3"/>
  <c r="K115" i="3"/>
  <c r="I34" i="5"/>
  <c r="I59" i="5"/>
  <c r="R67" i="5"/>
  <c r="T67" i="5" s="1"/>
  <c r="I97" i="5"/>
  <c r="R138" i="5"/>
  <c r="T138" i="5" s="1"/>
  <c r="R79" i="5"/>
  <c r="T79" i="5" s="1"/>
  <c r="R127" i="5"/>
  <c r="T127" i="5"/>
  <c r="R149" i="5"/>
  <c r="T149" i="5"/>
  <c r="R166" i="5"/>
  <c r="T166" i="5" s="1"/>
  <c r="I122" i="5"/>
  <c r="K193" i="5"/>
  <c r="K229" i="5"/>
  <c r="K133" i="5"/>
  <c r="I191" i="5"/>
  <c r="R203" i="5"/>
  <c r="T203" i="5" s="1"/>
  <c r="K263" i="5"/>
  <c r="K181" i="5"/>
  <c r="L231" i="5"/>
  <c r="R231" i="5" s="1"/>
  <c r="T231" i="5" s="1"/>
  <c r="K277" i="5"/>
  <c r="K328" i="5"/>
  <c r="AC134" i="2"/>
  <c r="S134" i="2"/>
  <c r="U134" i="2"/>
  <c r="AC135" i="2"/>
  <c r="I135" i="2"/>
  <c r="I80" i="2"/>
  <c r="AC80" i="2"/>
  <c r="AC115" i="2"/>
  <c r="J115" i="2"/>
  <c r="K167" i="2"/>
  <c r="AC167" i="2"/>
  <c r="AT158" i="2"/>
  <c r="AS158" i="2"/>
  <c r="AR158" i="2"/>
  <c r="AQ158" i="2"/>
  <c r="AP158" i="2"/>
  <c r="AO158" i="2"/>
  <c r="AN158" i="2"/>
  <c r="AM158" i="2"/>
  <c r="AL158" i="2"/>
  <c r="AS175" i="2"/>
  <c r="AR175" i="2"/>
  <c r="AQ175" i="2"/>
  <c r="AP175" i="2"/>
  <c r="AO175" i="2"/>
  <c r="AN175" i="2"/>
  <c r="AM175" i="2"/>
  <c r="AL175" i="2"/>
  <c r="AT175" i="2"/>
  <c r="K183" i="2"/>
  <c r="AC183" i="2"/>
  <c r="AS165" i="2"/>
  <c r="AR165" i="2"/>
  <c r="AQ165" i="2"/>
  <c r="AP165" i="2"/>
  <c r="AO165" i="2"/>
  <c r="AN165" i="2"/>
  <c r="AM165" i="2"/>
  <c r="AL165" i="2"/>
  <c r="AT165" i="2"/>
  <c r="AT193" i="2"/>
  <c r="AS193" i="2"/>
  <c r="AR193" i="2"/>
  <c r="AQ193" i="2"/>
  <c r="AP193" i="2"/>
  <c r="AO193" i="2"/>
  <c r="AN193" i="2"/>
  <c r="AM193" i="2"/>
  <c r="AL193" i="2"/>
  <c r="AT123" i="2"/>
  <c r="AS123" i="2"/>
  <c r="AR123" i="2"/>
  <c r="AQ123" i="2"/>
  <c r="AP123" i="2"/>
  <c r="AO123" i="2"/>
  <c r="AN123" i="2"/>
  <c r="AM123" i="2"/>
  <c r="AL123" i="2"/>
  <c r="AS221" i="2"/>
  <c r="AR221" i="2"/>
  <c r="AQ221" i="2"/>
  <c r="AP221" i="2"/>
  <c r="AO221" i="2"/>
  <c r="AN221" i="2"/>
  <c r="AM221" i="2"/>
  <c r="AL221" i="2"/>
  <c r="AT221" i="2"/>
  <c r="S228" i="2"/>
  <c r="U228" i="2"/>
  <c r="AC228" i="2"/>
  <c r="AS225" i="2"/>
  <c r="AR225" i="2"/>
  <c r="AQ225" i="2"/>
  <c r="AP225" i="2"/>
  <c r="AO225" i="2"/>
  <c r="AN225" i="2"/>
  <c r="AM225" i="2"/>
  <c r="AL225" i="2"/>
  <c r="AT225" i="2"/>
  <c r="AT229" i="2"/>
  <c r="AS229" i="2"/>
  <c r="AR229" i="2"/>
  <c r="AQ229" i="2"/>
  <c r="AP229" i="2"/>
  <c r="AO229" i="2"/>
  <c r="AN229" i="2"/>
  <c r="AM229" i="2"/>
  <c r="AL229" i="2"/>
  <c r="AT233" i="2"/>
  <c r="AS233" i="2"/>
  <c r="AR233" i="2"/>
  <c r="AQ233" i="2"/>
  <c r="AP233" i="2"/>
  <c r="AO233" i="2"/>
  <c r="AN233" i="2"/>
  <c r="AM233" i="2"/>
  <c r="AL233" i="2"/>
  <c r="AS241" i="2"/>
  <c r="AR241" i="2"/>
  <c r="AT241" i="2"/>
  <c r="AQ241" i="2"/>
  <c r="AP241" i="2"/>
  <c r="AO241" i="2"/>
  <c r="AN241" i="2"/>
  <c r="AM241" i="2"/>
  <c r="AL241" i="2"/>
  <c r="AT191" i="2"/>
  <c r="AS191" i="2"/>
  <c r="AR191" i="2"/>
  <c r="AQ191" i="2"/>
  <c r="AP191" i="2"/>
  <c r="AO191" i="2"/>
  <c r="AN191" i="2"/>
  <c r="AM191" i="2"/>
  <c r="AL191" i="2"/>
  <c r="AC200" i="2"/>
  <c r="K200" i="2"/>
  <c r="AT205" i="2"/>
  <c r="AS205" i="2"/>
  <c r="AR205" i="2"/>
  <c r="AQ205" i="2"/>
  <c r="AP205" i="2"/>
  <c r="AO205" i="2"/>
  <c r="AN205" i="2"/>
  <c r="AM205" i="2"/>
  <c r="AL205" i="2"/>
  <c r="AR194" i="2"/>
  <c r="AQ194" i="2"/>
  <c r="AP194" i="2"/>
  <c r="AO194" i="2"/>
  <c r="AN194" i="2"/>
  <c r="AM194" i="2"/>
  <c r="AL194" i="2"/>
  <c r="AT194" i="2"/>
  <c r="AS194" i="2"/>
  <c r="AE209" i="2"/>
  <c r="AB209" i="2"/>
  <c r="AC209" i="2"/>
  <c r="K209" i="2"/>
  <c r="AA217" i="2"/>
  <c r="AB217" i="2"/>
  <c r="S251" i="2"/>
  <c r="U251" i="2"/>
  <c r="AC251" i="2"/>
  <c r="S145" i="2"/>
  <c r="U145" i="2"/>
  <c r="AT186" i="2"/>
  <c r="AR186" i="2"/>
  <c r="AQ186" i="2"/>
  <c r="AP186" i="2"/>
  <c r="AO186" i="2"/>
  <c r="AN186" i="2"/>
  <c r="AM186" i="2"/>
  <c r="AL186" i="2"/>
  <c r="AS186" i="2"/>
  <c r="K235" i="2"/>
  <c r="AC235" i="2"/>
  <c r="AT258" i="2"/>
  <c r="AS258" i="2"/>
  <c r="AR258" i="2"/>
  <c r="AQ258" i="2"/>
  <c r="AP258" i="2"/>
  <c r="AO258" i="2"/>
  <c r="AN258" i="2"/>
  <c r="AM258" i="2"/>
  <c r="AL258" i="2"/>
  <c r="AT170" i="2"/>
  <c r="AS170" i="2"/>
  <c r="AR170" i="2"/>
  <c r="AQ170" i="2"/>
  <c r="AP170" i="2"/>
  <c r="AO170" i="2"/>
  <c r="AN170" i="2"/>
  <c r="AM170" i="2"/>
  <c r="AL170" i="2"/>
  <c r="K236" i="2"/>
  <c r="AC236" i="2"/>
  <c r="AT266" i="2"/>
  <c r="AS266" i="2"/>
  <c r="AR266" i="2"/>
  <c r="AQ266" i="2"/>
  <c r="AP266" i="2"/>
  <c r="AO266" i="2"/>
  <c r="AN266" i="2"/>
  <c r="AM266" i="2"/>
  <c r="AL266" i="2"/>
  <c r="AT245" i="2"/>
  <c r="AS245" i="2"/>
  <c r="AR245" i="2"/>
  <c r="AQ245" i="2"/>
  <c r="AP245" i="2"/>
  <c r="AO245" i="2"/>
  <c r="AN245" i="2"/>
  <c r="AM245" i="2"/>
  <c r="AL245" i="2"/>
  <c r="AC262" i="2"/>
  <c r="K262" i="2"/>
  <c r="K272" i="2"/>
  <c r="AC272" i="2"/>
  <c r="S44" i="3"/>
  <c r="U44" i="3"/>
  <c r="K56" i="3"/>
  <c r="AC56" i="3"/>
  <c r="AC47" i="3"/>
  <c r="S29" i="3"/>
  <c r="U29" i="3"/>
  <c r="K79" i="3"/>
  <c r="AC79" i="3"/>
  <c r="S40" i="3"/>
  <c r="U40" i="3"/>
  <c r="S72" i="3"/>
  <c r="U72" i="3"/>
  <c r="S61" i="3"/>
  <c r="U61" i="3"/>
  <c r="AC60" i="3"/>
  <c r="AC67" i="3"/>
  <c r="S80" i="3"/>
  <c r="U80" i="3"/>
  <c r="AC45" i="3"/>
  <c r="K45" i="3"/>
  <c r="S85" i="3"/>
  <c r="U85" i="3"/>
  <c r="AC123" i="3"/>
  <c r="K123" i="3"/>
  <c r="S115" i="3"/>
  <c r="U115" i="3"/>
  <c r="AC97" i="3"/>
  <c r="K97" i="3"/>
  <c r="S67" i="4"/>
  <c r="U67" i="4" s="1"/>
  <c r="S158" i="4"/>
  <c r="U158" i="4" s="1"/>
  <c r="S57" i="4"/>
  <c r="U57" i="4" s="1"/>
  <c r="K69" i="3"/>
  <c r="AC69" i="3"/>
  <c r="S97" i="4"/>
  <c r="U97" i="4" s="1"/>
  <c r="S119" i="3"/>
  <c r="U119" i="3"/>
  <c r="S36" i="4"/>
  <c r="U36" i="4" s="1"/>
  <c r="K48" i="5"/>
  <c r="H21" i="5"/>
  <c r="J44" i="5"/>
  <c r="I33" i="5"/>
  <c r="I36" i="5"/>
  <c r="K42" i="5"/>
  <c r="I60" i="5"/>
  <c r="R111" i="5"/>
  <c r="T111" i="5" s="1"/>
  <c r="I85" i="5"/>
  <c r="I95" i="5"/>
  <c r="I119" i="5"/>
  <c r="J118" i="5"/>
  <c r="K158" i="5"/>
  <c r="J115" i="5"/>
  <c r="I155" i="5"/>
  <c r="I114" i="5"/>
  <c r="K136" i="5"/>
  <c r="R238" i="5"/>
  <c r="T238" i="5" s="1"/>
  <c r="K238" i="5"/>
  <c r="R242" i="5"/>
  <c r="T242" i="5"/>
  <c r="K256" i="5"/>
  <c r="L211" i="5"/>
  <c r="K201" i="5"/>
  <c r="K253" i="5"/>
  <c r="K262" i="5"/>
  <c r="K244" i="5"/>
  <c r="K297" i="5"/>
  <c r="I131" i="5"/>
  <c r="J33" i="3"/>
  <c r="AC33" i="3"/>
  <c r="AC269" i="2"/>
  <c r="K269" i="2"/>
  <c r="K44" i="3"/>
  <c r="AC44" i="3"/>
  <c r="J29" i="3"/>
  <c r="AC29" i="3"/>
  <c r="K72" i="3"/>
  <c r="AC72" i="3"/>
  <c r="K61" i="3"/>
  <c r="AC61" i="3"/>
  <c r="K65" i="3"/>
  <c r="AC65" i="3"/>
  <c r="AC80" i="3"/>
  <c r="J80" i="3"/>
  <c r="AC85" i="3"/>
  <c r="K85" i="3"/>
  <c r="K102" i="3"/>
  <c r="AC102" i="3"/>
  <c r="K147" i="3"/>
  <c r="AC147" i="3"/>
  <c r="K119" i="3"/>
  <c r="AC119" i="3"/>
  <c r="I101" i="5"/>
  <c r="I108" i="5"/>
  <c r="R108" i="5"/>
  <c r="T108" i="5"/>
  <c r="I104" i="5"/>
  <c r="K138" i="5"/>
  <c r="I79" i="5"/>
  <c r="K149" i="5"/>
  <c r="K177" i="5"/>
  <c r="I166" i="5"/>
  <c r="K163" i="5"/>
  <c r="I157" i="5"/>
  <c r="L239" i="5"/>
  <c r="R239" i="5" s="1"/>
  <c r="T239" i="5" s="1"/>
  <c r="L232" i="5"/>
  <c r="R232" i="5" s="1"/>
  <c r="T232" i="5" s="1"/>
  <c r="K249" i="5"/>
  <c r="R228" i="5"/>
  <c r="T228" i="5" s="1"/>
  <c r="K207" i="5"/>
  <c r="K280" i="5"/>
  <c r="K351" i="5"/>
  <c r="R234" i="5"/>
  <c r="T234" i="5" s="1"/>
  <c r="R279" i="5"/>
  <c r="T279" i="5" s="1"/>
  <c r="R295" i="5"/>
  <c r="T295" i="5" s="1"/>
  <c r="R277" i="5"/>
  <c r="T277" i="5" s="1"/>
  <c r="S52" i="2"/>
  <c r="U52" i="2"/>
  <c r="AA60" i="2"/>
  <c r="AE60" i="2"/>
  <c r="AQ91" i="2"/>
  <c r="AP91" i="2"/>
  <c r="AO91" i="2"/>
  <c r="AN91" i="2"/>
  <c r="AM91" i="2"/>
  <c r="AL91" i="2"/>
  <c r="AS91" i="2"/>
  <c r="AR91" i="2"/>
  <c r="AT91" i="2"/>
  <c r="S85" i="2"/>
  <c r="U85" i="2"/>
  <c r="I92" i="2"/>
  <c r="AC92" i="2"/>
  <c r="I57" i="2"/>
  <c r="AC57" i="2"/>
  <c r="AC77" i="2"/>
  <c r="I77" i="2"/>
  <c r="I73" i="2"/>
  <c r="AC73" i="2"/>
  <c r="AP89" i="2"/>
  <c r="AO89" i="2"/>
  <c r="AN89" i="2"/>
  <c r="AM89" i="2"/>
  <c r="AL89" i="2"/>
  <c r="AR89" i="2"/>
  <c r="AQ89" i="2"/>
  <c r="AT89" i="2"/>
  <c r="AS89" i="2"/>
  <c r="S102" i="2"/>
  <c r="U102" i="2"/>
  <c r="AB120" i="2"/>
  <c r="I120" i="2"/>
  <c r="AC120" i="2"/>
  <c r="AE120" i="2"/>
  <c r="AQ82" i="2"/>
  <c r="AP82" i="2"/>
  <c r="AO82" i="2"/>
  <c r="AN82" i="2"/>
  <c r="AM82" i="2"/>
  <c r="AL82" i="2"/>
  <c r="AR82" i="2"/>
  <c r="AT82" i="2"/>
  <c r="AS82" i="2"/>
  <c r="I79" i="2"/>
  <c r="AC79" i="2"/>
  <c r="S108" i="2"/>
  <c r="U108" i="2"/>
  <c r="AC124" i="2"/>
  <c r="I124" i="2"/>
  <c r="S128" i="2"/>
  <c r="U128" i="2"/>
  <c r="AT111" i="2"/>
  <c r="AS111" i="2"/>
  <c r="AR111" i="2"/>
  <c r="AQ111" i="2"/>
  <c r="AP111" i="2"/>
  <c r="AO111" i="2"/>
  <c r="AN111" i="2"/>
  <c r="AM111" i="2"/>
  <c r="AL111" i="2"/>
  <c r="AC139" i="2"/>
  <c r="K139" i="2"/>
  <c r="AT136" i="2"/>
  <c r="AR136" i="2"/>
  <c r="AS136" i="2"/>
  <c r="AQ136" i="2"/>
  <c r="AP136" i="2"/>
  <c r="AO136" i="2"/>
  <c r="AN136" i="2"/>
  <c r="AM136" i="2"/>
  <c r="AL136" i="2"/>
  <c r="AA157" i="2"/>
  <c r="S143" i="2"/>
  <c r="U143" i="2"/>
  <c r="K158" i="2"/>
  <c r="AC158" i="2"/>
  <c r="S164" i="2"/>
  <c r="U164" i="2"/>
  <c r="K198" i="2"/>
  <c r="AC198" i="2"/>
  <c r="I142" i="2"/>
  <c r="AC142" i="2"/>
  <c r="S173" i="2"/>
  <c r="U173" i="2"/>
  <c r="AQ169" i="2"/>
  <c r="AP169" i="2"/>
  <c r="AO169" i="2"/>
  <c r="AN169" i="2"/>
  <c r="AM169" i="2"/>
  <c r="AL169" i="2"/>
  <c r="AS169" i="2"/>
  <c r="AR169" i="2"/>
  <c r="AT169" i="2"/>
  <c r="S192" i="2"/>
  <c r="U192" i="2"/>
  <c r="AA248" i="2"/>
  <c r="AE248" i="2"/>
  <c r="AC223" i="2"/>
  <c r="K223" i="2"/>
  <c r="AC231" i="2"/>
  <c r="K231" i="2"/>
  <c r="S198" i="2"/>
  <c r="U198" i="2"/>
  <c r="S201" i="2"/>
  <c r="U201" i="2"/>
  <c r="K244" i="2"/>
  <c r="AB244" i="2"/>
  <c r="AE244" i="2"/>
  <c r="AC244" i="2"/>
  <c r="S244" i="2"/>
  <c r="U244" i="2"/>
  <c r="AT137" i="2"/>
  <c r="AS137" i="2"/>
  <c r="AR137" i="2"/>
  <c r="AQ137" i="2"/>
  <c r="AP137" i="2"/>
  <c r="AO137" i="2"/>
  <c r="AN137" i="2"/>
  <c r="AM137" i="2"/>
  <c r="AL137" i="2"/>
  <c r="S153" i="2"/>
  <c r="U153" i="2"/>
  <c r="AA187" i="2"/>
  <c r="AA240" i="2"/>
  <c r="AC181" i="2"/>
  <c r="K181" i="2"/>
  <c r="S214" i="2"/>
  <c r="U214" i="2"/>
  <c r="S243" i="2"/>
  <c r="U243" i="2"/>
  <c r="AC189" i="2"/>
  <c r="K189" i="2"/>
  <c r="AS208" i="2"/>
  <c r="AR208" i="2"/>
  <c r="AQ208" i="2"/>
  <c r="AP208" i="2"/>
  <c r="AO208" i="2"/>
  <c r="AN208" i="2"/>
  <c r="AM208" i="2"/>
  <c r="AL208" i="2"/>
  <c r="AT208" i="2"/>
  <c r="AT140" i="2"/>
  <c r="AS140" i="2"/>
  <c r="AR140" i="2"/>
  <c r="AQ140" i="2"/>
  <c r="AP140" i="2"/>
  <c r="AO140" i="2"/>
  <c r="AN140" i="2"/>
  <c r="AM140" i="2"/>
  <c r="AL140" i="2"/>
  <c r="AS195" i="2"/>
  <c r="AR195" i="2"/>
  <c r="AQ195" i="2"/>
  <c r="AP195" i="2"/>
  <c r="AO195" i="2"/>
  <c r="AN195" i="2"/>
  <c r="AM195" i="2"/>
  <c r="AL195" i="2"/>
  <c r="AT195" i="2"/>
  <c r="AT222" i="2"/>
  <c r="AQ222" i="2"/>
  <c r="AP222" i="2"/>
  <c r="AO222" i="2"/>
  <c r="AN222" i="2"/>
  <c r="AM222" i="2"/>
  <c r="AL222" i="2"/>
  <c r="AS222" i="2"/>
  <c r="AR222" i="2"/>
  <c r="AC27" i="3"/>
  <c r="K177" i="2"/>
  <c r="AC177" i="2"/>
  <c r="AC43" i="3"/>
  <c r="K43" i="3"/>
  <c r="S247" i="2"/>
  <c r="U247" i="2"/>
  <c r="BL14" i="3"/>
  <c r="AU24" i="3"/>
  <c r="AU37" i="3"/>
  <c r="AU47" i="3"/>
  <c r="AU54" i="3"/>
  <c r="AU62" i="3"/>
  <c r="AU70" i="3"/>
  <c r="AU78" i="3"/>
  <c r="AU83" i="3"/>
  <c r="AU91" i="3"/>
  <c r="AU99" i="3"/>
  <c r="BL13" i="3"/>
  <c r="BL30" i="3"/>
  <c r="AU32" i="3"/>
  <c r="AU42" i="3"/>
  <c r="BL44" i="3"/>
  <c r="AU51" i="3"/>
  <c r="AU59" i="3"/>
  <c r="AU67" i="3"/>
  <c r="AU75" i="3"/>
  <c r="BL12" i="3"/>
  <c r="BL27" i="3"/>
  <c r="BL28" i="3"/>
  <c r="AU31" i="3"/>
  <c r="BL42" i="3"/>
  <c r="AU45" i="3"/>
  <c r="BL48" i="3"/>
  <c r="AU56" i="3"/>
  <c r="AU64" i="3"/>
  <c r="AU72" i="3"/>
  <c r="AU85" i="3"/>
  <c r="AU93" i="3"/>
  <c r="BL8" i="3"/>
  <c r="AU22" i="3"/>
  <c r="BL26" i="3"/>
  <c r="AU27" i="3"/>
  <c r="BL35" i="3"/>
  <c r="BL39" i="3"/>
  <c r="AU48" i="3"/>
  <c r="AU53" i="3"/>
  <c r="AU61" i="3"/>
  <c r="AU69" i="3"/>
  <c r="AU77" i="3"/>
  <c r="AU82" i="3"/>
  <c r="AU90" i="3"/>
  <c r="AU98" i="3"/>
  <c r="BL20" i="3"/>
  <c r="AU25" i="3"/>
  <c r="BL36" i="3"/>
  <c r="AU40" i="3"/>
  <c r="BL47" i="3"/>
  <c r="AU52" i="3"/>
  <c r="AU60" i="3"/>
  <c r="AU68" i="3"/>
  <c r="AU76" i="3"/>
  <c r="AU81" i="3"/>
  <c r="AU89" i="3"/>
  <c r="AU97" i="3"/>
  <c r="AU43" i="3"/>
  <c r="BL19" i="3"/>
  <c r="AU46" i="3"/>
  <c r="BL9" i="3"/>
  <c r="AU33" i="3"/>
  <c r="AU21" i="3"/>
  <c r="BL16" i="3"/>
  <c r="BL38" i="3"/>
  <c r="AU49" i="3"/>
  <c r="AU57" i="3"/>
  <c r="AU65" i="3"/>
  <c r="BL24" i="3"/>
  <c r="BL40" i="3"/>
  <c r="BL41" i="3"/>
  <c r="AU44" i="3"/>
  <c r="BL34" i="3"/>
  <c r="AU63" i="3"/>
  <c r="AU80" i="3"/>
  <c r="AU86" i="3"/>
  <c r="AU87" i="3"/>
  <c r="AU88" i="3"/>
  <c r="AU102" i="3"/>
  <c r="AU107" i="3"/>
  <c r="AU115" i="3"/>
  <c r="AU123" i="3"/>
  <c r="AU131" i="3"/>
  <c r="AU139" i="3"/>
  <c r="AU104" i="3"/>
  <c r="AU112" i="3"/>
  <c r="AU120" i="3"/>
  <c r="AU128" i="3"/>
  <c r="AU136" i="3"/>
  <c r="AU144" i="3"/>
  <c r="AU58" i="3"/>
  <c r="AU66" i="3"/>
  <c r="AU79" i="3"/>
  <c r="AU109" i="3"/>
  <c r="AU117" i="3"/>
  <c r="AU125" i="3"/>
  <c r="AU133" i="3"/>
  <c r="BL10" i="3"/>
  <c r="AU84" i="3"/>
  <c r="AU106" i="3"/>
  <c r="AU114" i="3"/>
  <c r="AU122" i="3"/>
  <c r="AU130" i="3"/>
  <c r="AU138" i="3"/>
  <c r="AU50" i="3"/>
  <c r="AU74" i="3"/>
  <c r="AU94" i="3"/>
  <c r="AU95" i="3"/>
  <c r="AU96" i="3"/>
  <c r="AU100" i="3"/>
  <c r="AU103" i="3"/>
  <c r="AU73" i="3"/>
  <c r="AU105" i="3"/>
  <c r="AU113" i="3"/>
  <c r="AU121" i="3"/>
  <c r="AU129" i="3"/>
  <c r="AU35" i="3"/>
  <c r="BL46" i="3"/>
  <c r="AU55" i="3"/>
  <c r="AU71" i="3"/>
  <c r="AU92" i="3"/>
  <c r="AU101" i="3"/>
  <c r="AU110" i="3"/>
  <c r="AU118" i="3"/>
  <c r="AU126" i="3"/>
  <c r="AU151" i="3"/>
  <c r="AU153" i="3"/>
  <c r="AU155" i="3"/>
  <c r="AU157" i="3"/>
  <c r="AU159" i="3"/>
  <c r="AU161" i="3"/>
  <c r="AU124" i="3"/>
  <c r="AU140" i="3"/>
  <c r="AU116" i="3"/>
  <c r="AU149" i="3"/>
  <c r="BL45" i="3"/>
  <c r="AU135" i="3"/>
  <c r="AU137" i="3"/>
  <c r="AU108" i="3"/>
  <c r="AU132" i="3"/>
  <c r="AU145" i="3"/>
  <c r="AU150" i="3"/>
  <c r="AU152" i="3"/>
  <c r="AU154" i="3"/>
  <c r="AU156" i="3"/>
  <c r="AU158" i="3"/>
  <c r="AU160" i="3"/>
  <c r="AU119" i="3"/>
  <c r="AU141" i="3"/>
  <c r="AU111" i="3"/>
  <c r="AU142" i="3"/>
  <c r="AU147" i="3"/>
  <c r="AU148" i="3"/>
  <c r="AU143" i="3"/>
  <c r="AU146" i="3"/>
  <c r="AU134" i="3"/>
  <c r="AU127" i="3"/>
  <c r="S33" i="3"/>
  <c r="U33" i="3"/>
  <c r="S260" i="2"/>
  <c r="U260" i="2"/>
  <c r="S65" i="3"/>
  <c r="U65" i="3"/>
  <c r="K103" i="3"/>
  <c r="AC103" i="3"/>
  <c r="J34" i="3"/>
  <c r="AC34" i="3"/>
  <c r="S45" i="3"/>
  <c r="U45" i="3"/>
  <c r="K84" i="3"/>
  <c r="AC84" i="3"/>
  <c r="S99" i="3"/>
  <c r="U99" i="3"/>
  <c r="K112" i="3"/>
  <c r="AC112" i="3"/>
  <c r="S105" i="3"/>
  <c r="U105" i="3"/>
  <c r="K75" i="3"/>
  <c r="AC75" i="3"/>
  <c r="S91" i="3"/>
  <c r="U91" i="3"/>
  <c r="K128" i="3"/>
  <c r="AC128" i="3"/>
  <c r="S50" i="4"/>
  <c r="S102" i="3"/>
  <c r="U102" i="3"/>
  <c r="K144" i="3"/>
  <c r="AC144" i="3"/>
  <c r="S170" i="4"/>
  <c r="U170" i="4" s="1"/>
  <c r="K133" i="3"/>
  <c r="AC133" i="3"/>
  <c r="AC107" i="3"/>
  <c r="K107" i="3"/>
  <c r="S108" i="4"/>
  <c r="U108" i="4"/>
  <c r="S165" i="4"/>
  <c r="U165" i="4"/>
  <c r="T21" i="5"/>
  <c r="S166" i="4"/>
  <c r="U166" i="4" s="1"/>
  <c r="S296" i="4"/>
  <c r="U296" i="4" s="1"/>
  <c r="R42" i="5"/>
  <c r="T42" i="5" s="1"/>
  <c r="R85" i="5"/>
  <c r="T85" i="5"/>
  <c r="I81" i="5"/>
  <c r="I109" i="5"/>
  <c r="K160" i="5"/>
  <c r="R119" i="5"/>
  <c r="T119" i="5" s="1"/>
  <c r="I130" i="5"/>
  <c r="R154" i="5"/>
  <c r="T154" i="5" s="1"/>
  <c r="K164" i="5"/>
  <c r="R115" i="5"/>
  <c r="T115" i="5" s="1"/>
  <c r="J126" i="5"/>
  <c r="I146" i="5"/>
  <c r="R155" i="5"/>
  <c r="T155" i="5" s="1"/>
  <c r="I107" i="5"/>
  <c r="I143" i="5"/>
  <c r="I124" i="5"/>
  <c r="K188" i="5"/>
  <c r="K226" i="5"/>
  <c r="R164" i="5"/>
  <c r="T164" i="5" s="1"/>
  <c r="R256" i="5"/>
  <c r="T256" i="5" s="1"/>
  <c r="R191" i="5"/>
  <c r="T191" i="5"/>
  <c r="K217" i="5"/>
  <c r="R211" i="5"/>
  <c r="T211" i="5"/>
  <c r="R220" i="5"/>
  <c r="T220" i="5" s="1"/>
  <c r="K254" i="5"/>
  <c r="R254" i="5"/>
  <c r="T254" i="5" s="1"/>
  <c r="K186" i="5"/>
  <c r="K258" i="5"/>
  <c r="K243" i="5"/>
  <c r="K326" i="5"/>
  <c r="K322" i="5"/>
  <c r="R244" i="5"/>
  <c r="T244" i="5"/>
  <c r="R297" i="5"/>
  <c r="T297" i="5"/>
  <c r="K264" i="5"/>
  <c r="K321" i="5"/>
  <c r="R131" i="5"/>
  <c r="T131" i="5" s="1"/>
  <c r="R262" i="5"/>
  <c r="T262" i="5" s="1"/>
  <c r="K208" i="2"/>
  <c r="AC208" i="2"/>
  <c r="S263" i="2"/>
  <c r="U263" i="2"/>
  <c r="K140" i="2"/>
  <c r="AC140" i="2"/>
  <c r="K195" i="2"/>
  <c r="AC195" i="2"/>
  <c r="K222" i="2"/>
  <c r="AC222" i="2"/>
  <c r="J30" i="3"/>
  <c r="AC30" i="3"/>
  <c r="AT268" i="2"/>
  <c r="AS268" i="2"/>
  <c r="AR268" i="2"/>
  <c r="AQ268" i="2"/>
  <c r="AP268" i="2"/>
  <c r="AO268" i="2"/>
  <c r="AN268" i="2"/>
  <c r="AM268" i="2"/>
  <c r="AL268" i="2"/>
  <c r="AC247" i="2"/>
  <c r="K247" i="2"/>
  <c r="S38" i="3"/>
  <c r="U38" i="3"/>
  <c r="AC216" i="2"/>
  <c r="K216" i="2"/>
  <c r="AT269" i="2"/>
  <c r="AS269" i="2"/>
  <c r="AR269" i="2"/>
  <c r="AQ269" i="2"/>
  <c r="AP269" i="2"/>
  <c r="AO269" i="2"/>
  <c r="AN269" i="2"/>
  <c r="AM269" i="2"/>
  <c r="AL269" i="2"/>
  <c r="K57" i="3"/>
  <c r="AC57" i="3"/>
  <c r="AT260" i="2"/>
  <c r="AS260" i="2"/>
  <c r="AR260" i="2"/>
  <c r="AQ260" i="2"/>
  <c r="AP260" i="2"/>
  <c r="AO260" i="2"/>
  <c r="AN260" i="2"/>
  <c r="AM260" i="2"/>
  <c r="AL260" i="2"/>
  <c r="AC62" i="3"/>
  <c r="K62" i="3"/>
  <c r="K49" i="3"/>
  <c r="AC49" i="3"/>
  <c r="K73" i="3"/>
  <c r="AC73" i="3"/>
  <c r="AR270" i="2"/>
  <c r="AQ270" i="2"/>
  <c r="AP270" i="2"/>
  <c r="AO270" i="2"/>
  <c r="AN270" i="2"/>
  <c r="AM270" i="2"/>
  <c r="AL270" i="2"/>
  <c r="AT270" i="2"/>
  <c r="AS270" i="2"/>
  <c r="AC105" i="3"/>
  <c r="K105" i="3"/>
  <c r="AC138" i="3"/>
  <c r="K138" i="3"/>
  <c r="AC91" i="3"/>
  <c r="K91" i="3"/>
  <c r="K120" i="3"/>
  <c r="AC120" i="3"/>
  <c r="K136" i="3"/>
  <c r="AC136" i="3"/>
  <c r="J53" i="5"/>
  <c r="I67" i="5"/>
  <c r="R83" i="5"/>
  <c r="T83" i="5" s="1"/>
  <c r="I110" i="5"/>
  <c r="R110" i="5"/>
  <c r="T110" i="5"/>
  <c r="I105" i="5"/>
  <c r="R132" i="5"/>
  <c r="T132" i="5" s="1"/>
  <c r="R141" i="5"/>
  <c r="T141" i="5" s="1"/>
  <c r="I120" i="5"/>
  <c r="K170" i="5"/>
  <c r="I129" i="5"/>
  <c r="R128" i="5"/>
  <c r="T128" i="5" s="1"/>
  <c r="K180" i="5"/>
  <c r="R93" i="5"/>
  <c r="T93" i="5" s="1"/>
  <c r="I123" i="5"/>
  <c r="R134" i="5"/>
  <c r="T134" i="5"/>
  <c r="R91" i="5"/>
  <c r="T91" i="5" s="1"/>
  <c r="K137" i="5"/>
  <c r="R163" i="5"/>
  <c r="T163" i="5" s="1"/>
  <c r="K189" i="5"/>
  <c r="R205" i="5"/>
  <c r="T205" i="5" s="1"/>
  <c r="R157" i="5"/>
  <c r="T157" i="5"/>
  <c r="K250" i="5"/>
  <c r="R142" i="5"/>
  <c r="T142" i="5" s="1"/>
  <c r="K176" i="5"/>
  <c r="K204" i="5"/>
  <c r="R216" i="5"/>
  <c r="T216" i="5" s="1"/>
  <c r="K237" i="5"/>
  <c r="R240" i="5"/>
  <c r="T240" i="5"/>
  <c r="K248" i="5"/>
  <c r="K228" i="5"/>
  <c r="R253" i="5"/>
  <c r="T253" i="5" s="1"/>
  <c r="K279" i="5"/>
  <c r="K295" i="5"/>
  <c r="K311" i="5"/>
  <c r="R298" i="5"/>
  <c r="T298" i="5"/>
  <c r="R177" i="5"/>
  <c r="T177" i="5"/>
  <c r="R180" i="5"/>
  <c r="T180" i="5" s="1"/>
  <c r="K318" i="5"/>
  <c r="S68" i="2"/>
  <c r="U68" i="2"/>
  <c r="AT94" i="2"/>
  <c r="AS94" i="2"/>
  <c r="AR94" i="2"/>
  <c r="AQ94" i="2"/>
  <c r="AP94" i="2"/>
  <c r="AO94" i="2"/>
  <c r="AN94" i="2"/>
  <c r="AM94" i="2"/>
  <c r="AL94" i="2"/>
  <c r="S132" i="2"/>
  <c r="U132" i="2"/>
  <c r="I144" i="2"/>
  <c r="AC144" i="2"/>
  <c r="S144" i="2"/>
  <c r="U144" i="2"/>
  <c r="AA159" i="2"/>
  <c r="AE159" i="2"/>
  <c r="S147" i="2"/>
  <c r="U147" i="2"/>
  <c r="AC116" i="2"/>
  <c r="I116" i="2"/>
  <c r="AT131" i="2"/>
  <c r="AS131" i="2"/>
  <c r="AR131" i="2"/>
  <c r="AQ131" i="2"/>
  <c r="AP131" i="2"/>
  <c r="AO131" i="2"/>
  <c r="AN131" i="2"/>
  <c r="AM131" i="2"/>
  <c r="AL131" i="2"/>
  <c r="I157" i="2"/>
  <c r="AC157" i="2"/>
  <c r="AC163" i="2"/>
  <c r="K163" i="2"/>
  <c r="I143" i="2"/>
  <c r="AC143" i="2"/>
  <c r="AR171" i="2"/>
  <c r="AQ171" i="2"/>
  <c r="AP171" i="2"/>
  <c r="AO171" i="2"/>
  <c r="AN171" i="2"/>
  <c r="AM171" i="2"/>
  <c r="AL171" i="2"/>
  <c r="AT171" i="2"/>
  <c r="AS171" i="2"/>
  <c r="AR109" i="2"/>
  <c r="AQ109" i="2"/>
  <c r="AS109" i="2"/>
  <c r="AT109" i="2"/>
  <c r="AP109" i="2"/>
  <c r="AO109" i="2"/>
  <c r="AN109" i="2"/>
  <c r="AM109" i="2"/>
  <c r="AL109" i="2"/>
  <c r="K164" i="2"/>
  <c r="AC164" i="2"/>
  <c r="AR180" i="2"/>
  <c r="AS180" i="2"/>
  <c r="AT180" i="2"/>
  <c r="AQ180" i="2"/>
  <c r="AP180" i="2"/>
  <c r="AO180" i="2"/>
  <c r="AN180" i="2"/>
  <c r="AM180" i="2"/>
  <c r="AL180" i="2"/>
  <c r="AB206" i="2"/>
  <c r="K206" i="2"/>
  <c r="AC206" i="2"/>
  <c r="AE206" i="2"/>
  <c r="AT142" i="2"/>
  <c r="AP142" i="2"/>
  <c r="AO142" i="2"/>
  <c r="AN142" i="2"/>
  <c r="AM142" i="2"/>
  <c r="AL142" i="2"/>
  <c r="AS142" i="2"/>
  <c r="AR142" i="2"/>
  <c r="AQ142" i="2"/>
  <c r="K188" i="2"/>
  <c r="AC188" i="2"/>
  <c r="S188" i="2"/>
  <c r="U188" i="2"/>
  <c r="S224" i="2"/>
  <c r="U224" i="2"/>
  <c r="S232" i="2"/>
  <c r="U232" i="2"/>
  <c r="AC201" i="2"/>
  <c r="K201" i="2"/>
  <c r="K215" i="2"/>
  <c r="AC215" i="2"/>
  <c r="K137" i="2"/>
  <c r="AC137" i="2"/>
  <c r="AS153" i="2"/>
  <c r="AR153" i="2"/>
  <c r="AQ153" i="2"/>
  <c r="AP153" i="2"/>
  <c r="AO153" i="2"/>
  <c r="AN153" i="2"/>
  <c r="AM153" i="2"/>
  <c r="AL153" i="2"/>
  <c r="AT153" i="2"/>
  <c r="AS197" i="2"/>
  <c r="AT197" i="2"/>
  <c r="AR197" i="2"/>
  <c r="AQ197" i="2"/>
  <c r="AP197" i="2"/>
  <c r="AO197" i="2"/>
  <c r="AN197" i="2"/>
  <c r="AM197" i="2"/>
  <c r="AL197" i="2"/>
  <c r="S196" i="2"/>
  <c r="U196" i="2"/>
  <c r="AT263" i="2"/>
  <c r="AS263" i="2"/>
  <c r="AO263" i="2"/>
  <c r="AN263" i="2"/>
  <c r="AM263" i="2"/>
  <c r="AL263" i="2"/>
  <c r="AR263" i="2"/>
  <c r="AQ263" i="2"/>
  <c r="AP263" i="2"/>
  <c r="K252" i="2"/>
  <c r="AB252" i="2"/>
  <c r="AC252" i="2"/>
  <c r="K264" i="2"/>
  <c r="AC264" i="2"/>
  <c r="AT272" i="2"/>
  <c r="AS272" i="2"/>
  <c r="AR272" i="2"/>
  <c r="AQ272" i="2"/>
  <c r="AP272" i="2"/>
  <c r="AO272" i="2"/>
  <c r="AN272" i="2"/>
  <c r="AM272" i="2"/>
  <c r="AL272" i="2"/>
  <c r="AT253" i="2"/>
  <c r="AS253" i="2"/>
  <c r="AR253" i="2"/>
  <c r="AQ253" i="2"/>
  <c r="AP253" i="2"/>
  <c r="AO253" i="2"/>
  <c r="AN253" i="2"/>
  <c r="AM253" i="2"/>
  <c r="AL253" i="2"/>
  <c r="K268" i="2"/>
  <c r="AC268" i="2"/>
  <c r="AC261" i="2"/>
  <c r="K261" i="2"/>
  <c r="S30" i="3"/>
  <c r="U30" i="3"/>
  <c r="S216" i="2"/>
  <c r="U216" i="2"/>
  <c r="K22" i="3"/>
  <c r="AC22" i="3"/>
  <c r="S64" i="3"/>
  <c r="U64" i="3"/>
  <c r="S57" i="3"/>
  <c r="U57" i="3"/>
  <c r="K260" i="2"/>
  <c r="AC260" i="2"/>
  <c r="S62" i="3"/>
  <c r="U62" i="3"/>
  <c r="S49" i="3"/>
  <c r="U49" i="3"/>
  <c r="K77" i="3"/>
  <c r="AC77" i="3"/>
  <c r="S73" i="3"/>
  <c r="U73" i="3"/>
  <c r="S53" i="3"/>
  <c r="U53" i="3"/>
  <c r="S71" i="3"/>
  <c r="U71" i="3"/>
  <c r="AC99" i="3"/>
  <c r="K99" i="3"/>
  <c r="K142" i="3"/>
  <c r="AC142" i="3"/>
  <c r="AC100" i="3"/>
  <c r="K100" i="3"/>
  <c r="K117" i="3"/>
  <c r="AC117" i="3"/>
  <c r="S103" i="3"/>
  <c r="U103" i="3"/>
  <c r="S109" i="3"/>
  <c r="U109" i="3"/>
  <c r="S189" i="4"/>
  <c r="U189" i="4"/>
  <c r="S68" i="4"/>
  <c r="L203" i="4"/>
  <c r="S203" i="4" s="1"/>
  <c r="U203" i="4" s="1"/>
  <c r="S211" i="4"/>
  <c r="U211" i="4" s="1"/>
  <c r="I47" i="5"/>
  <c r="I31" i="5"/>
  <c r="I51" i="5"/>
  <c r="R48" i="5"/>
  <c r="T48" i="5" s="1"/>
  <c r="I87" i="5"/>
  <c r="R68" i="5"/>
  <c r="T68" i="5"/>
  <c r="I111" i="5"/>
  <c r="I89" i="5"/>
  <c r="I154" i="5"/>
  <c r="R97" i="5"/>
  <c r="T97" i="5" s="1"/>
  <c r="K161" i="5"/>
  <c r="I135" i="5"/>
  <c r="I156" i="5"/>
  <c r="K179" i="5"/>
  <c r="K214" i="5"/>
  <c r="K230" i="5"/>
  <c r="R230" i="5"/>
  <c r="T230" i="5"/>
  <c r="R178" i="5"/>
  <c r="T178" i="5" s="1"/>
  <c r="R176" i="5"/>
  <c r="T176" i="5"/>
  <c r="R212" i="5"/>
  <c r="T212" i="5"/>
  <c r="K220" i="5"/>
  <c r="K255" i="5"/>
  <c r="K260" i="5"/>
  <c r="L209" i="5"/>
  <c r="R209" i="5" s="1"/>
  <c r="T209" i="5" s="1"/>
  <c r="K235" i="5"/>
  <c r="K171" i="5"/>
  <c r="L200" i="5"/>
  <c r="R200" i="5" s="1"/>
  <c r="T200" i="5" s="1"/>
  <c r="K313" i="5"/>
  <c r="K194" i="5"/>
  <c r="K174" i="5"/>
  <c r="S140" i="4"/>
  <c r="U140" i="4" s="1"/>
  <c r="K299" i="5"/>
  <c r="AI153" i="2"/>
  <c r="AJ153" i="2"/>
  <c r="AK153" i="2"/>
  <c r="AJ136" i="2"/>
  <c r="AI136" i="2"/>
  <c r="AK136" i="2"/>
  <c r="AI163" i="2"/>
  <c r="AJ163" i="2"/>
  <c r="AK163" i="2"/>
  <c r="AJ260" i="2"/>
  <c r="AK260" i="2"/>
  <c r="AI260" i="2"/>
  <c r="AI140" i="2"/>
  <c r="AJ140" i="2"/>
  <c r="AK140" i="2"/>
  <c r="AI161" i="2"/>
  <c r="AH161" i="2"/>
  <c r="AA161" i="2"/>
  <c r="AJ161" i="2"/>
  <c r="AK161" i="2"/>
  <c r="AI68" i="2"/>
  <c r="AK68" i="2"/>
  <c r="AJ68" i="2"/>
  <c r="AJ108" i="2"/>
  <c r="AK108" i="2"/>
  <c r="AI108" i="2"/>
  <c r="BA15" i="2"/>
  <c r="AZ15" i="2"/>
  <c r="AX15" i="2"/>
  <c r="BB15" i="2"/>
  <c r="AI109" i="2"/>
  <c r="AH109" i="2"/>
  <c r="AA109" i="2"/>
  <c r="AJ109" i="2"/>
  <c r="AK109" i="2"/>
  <c r="AI270" i="2"/>
  <c r="AH270" i="2"/>
  <c r="AA270" i="2"/>
  <c r="AJ270" i="2"/>
  <c r="AK270" i="2"/>
  <c r="AJ172" i="2"/>
  <c r="AK172" i="2"/>
  <c r="AI172" i="2"/>
  <c r="AJ36" i="2"/>
  <c r="AK36" i="2"/>
  <c r="AI36" i="2"/>
  <c r="AI148" i="2"/>
  <c r="AJ148" i="2"/>
  <c r="AK148" i="2"/>
  <c r="AK96" i="2"/>
  <c r="AI96" i="2"/>
  <c r="AH96" i="2"/>
  <c r="AA96" i="2"/>
  <c r="AJ96" i="2"/>
  <c r="AJ189" i="2"/>
  <c r="AI189" i="2"/>
  <c r="AK189" i="2"/>
  <c r="AI272" i="2"/>
  <c r="AK272" i="2"/>
  <c r="AJ272" i="2"/>
  <c r="AI262" i="2"/>
  <c r="AJ262" i="2"/>
  <c r="AK262" i="2"/>
  <c r="AJ134" i="2"/>
  <c r="AI134" i="2"/>
  <c r="AH134" i="2"/>
  <c r="AA134" i="2"/>
  <c r="AK134" i="2"/>
  <c r="AJ268" i="2"/>
  <c r="AK268" i="2"/>
  <c r="AI268" i="2"/>
  <c r="AH268" i="2"/>
  <c r="AA268" i="2"/>
  <c r="AI208" i="2"/>
  <c r="AH208" i="2"/>
  <c r="AA208" i="2"/>
  <c r="AJ208" i="2"/>
  <c r="AK208" i="2"/>
  <c r="AI91" i="2"/>
  <c r="AH91" i="2"/>
  <c r="AA91" i="2"/>
  <c r="AJ91" i="2"/>
  <c r="AK91" i="2"/>
  <c r="AK233" i="2"/>
  <c r="AI233" i="2"/>
  <c r="AH233" i="2"/>
  <c r="AA233" i="2"/>
  <c r="AJ233" i="2"/>
  <c r="AK249" i="2"/>
  <c r="AI249" i="2"/>
  <c r="AH249" i="2"/>
  <c r="AA249" i="2"/>
  <c r="AJ249" i="2"/>
  <c r="AK44" i="2"/>
  <c r="AI44" i="2"/>
  <c r="AJ44" i="2"/>
  <c r="BB21" i="2"/>
  <c r="BA21" i="2"/>
  <c r="AI34" i="2"/>
  <c r="AH34" i="2"/>
  <c r="AA34" i="2"/>
  <c r="AJ34" i="2"/>
  <c r="AK34" i="2"/>
  <c r="AI38" i="2"/>
  <c r="AH38" i="2"/>
  <c r="AA38" i="2"/>
  <c r="AJ38" i="2"/>
  <c r="AK38" i="2"/>
  <c r="AI195" i="2"/>
  <c r="AH195" i="2"/>
  <c r="AA195" i="2"/>
  <c r="AK195" i="2"/>
  <c r="AJ195" i="2"/>
  <c r="AI197" i="2"/>
  <c r="AJ197" i="2"/>
  <c r="AK197" i="2"/>
  <c r="AK70" i="2"/>
  <c r="AI70" i="2"/>
  <c r="AH70" i="2"/>
  <c r="AA70" i="2"/>
  <c r="AJ70" i="2"/>
  <c r="AK92" i="2"/>
  <c r="AI92" i="2"/>
  <c r="AH92" i="2"/>
  <c r="AA92" i="2"/>
  <c r="AJ92" i="2"/>
  <c r="AI45" i="2"/>
  <c r="AH45" i="2"/>
  <c r="AA45" i="2"/>
  <c r="AJ45" i="2"/>
  <c r="AK45" i="2"/>
  <c r="AK167" i="2"/>
  <c r="AI167" i="2"/>
  <c r="AH167" i="2"/>
  <c r="AA167" i="2"/>
  <c r="AJ167" i="2"/>
  <c r="AI119" i="2"/>
  <c r="AK119" i="2"/>
  <c r="AJ119" i="2"/>
  <c r="AK269" i="2"/>
  <c r="AI269" i="2"/>
  <c r="AH269" i="2"/>
  <c r="AA269" i="2"/>
  <c r="AJ269" i="2"/>
  <c r="AJ222" i="2"/>
  <c r="AI222" i="2"/>
  <c r="AK222" i="2"/>
  <c r="AI137" i="2"/>
  <c r="AH137" i="2"/>
  <c r="AA137" i="2"/>
  <c r="AJ137" i="2"/>
  <c r="AK137" i="2"/>
  <c r="AJ57" i="2"/>
  <c r="AK57" i="2"/>
  <c r="AI57" i="2"/>
  <c r="AH57" i="2"/>
  <c r="AA57" i="2"/>
  <c r="AK196" i="2"/>
  <c r="AI196" i="2"/>
  <c r="AJ196" i="2"/>
  <c r="AJ65" i="2"/>
  <c r="AK65" i="2"/>
  <c r="AI65" i="2"/>
  <c r="AJ110" i="2"/>
  <c r="AK110" i="2"/>
  <c r="AI110" i="2"/>
  <c r="AJ162" i="2"/>
  <c r="AI162" i="2"/>
  <c r="AH162" i="2"/>
  <c r="AA162" i="2"/>
  <c r="AK162" i="2"/>
  <c r="AK138" i="2"/>
  <c r="AI138" i="2"/>
  <c r="AJ138" i="2"/>
  <c r="AB112" i="2"/>
  <c r="AE112" i="2"/>
  <c r="AI93" i="2"/>
  <c r="AH93" i="2"/>
  <c r="AA93" i="2"/>
  <c r="AJ93" i="2"/>
  <c r="AK93" i="2"/>
  <c r="AK43" i="2"/>
  <c r="AI43" i="2"/>
  <c r="AH43" i="2"/>
  <c r="AA43" i="2"/>
  <c r="AJ43" i="2"/>
  <c r="AI117" i="2"/>
  <c r="AH117" i="2"/>
  <c r="AA117" i="2"/>
  <c r="AK117" i="2"/>
  <c r="AJ117" i="2"/>
  <c r="BB5" i="2"/>
  <c r="BA5" i="2"/>
  <c r="AZ5" i="2"/>
  <c r="AX5" i="2"/>
  <c r="AJ36" i="3"/>
  <c r="AI36" i="3"/>
  <c r="AH36" i="3"/>
  <c r="AA36" i="3"/>
  <c r="AK36" i="3"/>
  <c r="AJ180" i="2"/>
  <c r="AK180" i="2"/>
  <c r="AI180" i="2"/>
  <c r="AH180" i="2"/>
  <c r="AA180" i="2"/>
  <c r="AK183" i="2"/>
  <c r="AI183" i="2"/>
  <c r="AJ183" i="2"/>
  <c r="AI28" i="2"/>
  <c r="AH28" i="2"/>
  <c r="AA28" i="2"/>
  <c r="AJ28" i="2"/>
  <c r="AK28" i="2"/>
  <c r="AI131" i="2"/>
  <c r="AH131" i="2"/>
  <c r="AA131" i="2"/>
  <c r="AJ131" i="2"/>
  <c r="AK131" i="2"/>
  <c r="AI111" i="2"/>
  <c r="AH111" i="2"/>
  <c r="AA111" i="2"/>
  <c r="AJ111" i="2"/>
  <c r="AK111" i="2"/>
  <c r="AK271" i="2"/>
  <c r="AI271" i="2"/>
  <c r="AH271" i="2"/>
  <c r="AA271" i="2"/>
  <c r="AJ271" i="2"/>
  <c r="AJ61" i="2"/>
  <c r="AK61" i="2"/>
  <c r="AI61" i="2"/>
  <c r="AJ188" i="2"/>
  <c r="AK188" i="2"/>
  <c r="AI188" i="2"/>
  <c r="AH188" i="2"/>
  <c r="AA188" i="2"/>
  <c r="AJ80" i="2"/>
  <c r="AK80" i="2"/>
  <c r="AI80" i="2"/>
  <c r="AI129" i="2"/>
  <c r="AH129" i="2"/>
  <c r="AA129" i="2"/>
  <c r="AJ129" i="2"/>
  <c r="AK129" i="2"/>
  <c r="AI115" i="2"/>
  <c r="AH115" i="2"/>
  <c r="AA115" i="2"/>
  <c r="AJ115" i="2"/>
  <c r="AK115" i="2"/>
  <c r="AK253" i="2"/>
  <c r="AI253" i="2"/>
  <c r="AJ253" i="2"/>
  <c r="AI171" i="2"/>
  <c r="AJ171" i="2"/>
  <c r="AK171" i="2"/>
  <c r="AK94" i="2"/>
  <c r="AI94" i="2"/>
  <c r="AJ94" i="2"/>
  <c r="AK255" i="2"/>
  <c r="AI255" i="2"/>
  <c r="AJ255" i="2"/>
  <c r="AK100" i="2"/>
  <c r="AI100" i="2"/>
  <c r="AH100" i="2"/>
  <c r="AA100" i="2"/>
  <c r="AJ100" i="2"/>
  <c r="AI26" i="2"/>
  <c r="AH26" i="2"/>
  <c r="AA26" i="2"/>
  <c r="AJ26" i="2"/>
  <c r="AK26" i="2"/>
  <c r="AI39" i="2"/>
  <c r="AH39" i="2"/>
  <c r="AA39" i="2"/>
  <c r="AK39" i="2"/>
  <c r="AJ39" i="2"/>
  <c r="AI121" i="2"/>
  <c r="AH121" i="2"/>
  <c r="AA121" i="2"/>
  <c r="AK121" i="2"/>
  <c r="AJ121" i="2"/>
  <c r="AK47" i="2"/>
  <c r="AI47" i="2"/>
  <c r="AH47" i="2"/>
  <c r="AA47" i="2"/>
  <c r="AJ47" i="2"/>
  <c r="BA19" i="2"/>
  <c r="AZ19" i="2"/>
  <c r="AX19" i="2"/>
  <c r="BB19" i="2"/>
  <c r="AI173" i="2"/>
  <c r="AH173" i="2"/>
  <c r="AA173" i="2"/>
  <c r="AK173" i="2"/>
  <c r="AJ173" i="2"/>
  <c r="AI211" i="2"/>
  <c r="AJ211" i="2"/>
  <c r="AK211" i="2"/>
  <c r="AS161" i="3"/>
  <c r="AR161" i="3"/>
  <c r="AQ161" i="3"/>
  <c r="AP161" i="3"/>
  <c r="AO161" i="3"/>
  <c r="AN161" i="3"/>
  <c r="AM161" i="3"/>
  <c r="AL161" i="3"/>
  <c r="AT161" i="3"/>
  <c r="BI19" i="3"/>
  <c r="BJ19" i="3"/>
  <c r="BK19" i="3"/>
  <c r="BH19" i="3"/>
  <c r="BG19" i="3"/>
  <c r="BF19" i="3"/>
  <c r="BE19" i="3"/>
  <c r="BD19" i="3"/>
  <c r="BC19" i="3"/>
  <c r="BB37" i="3"/>
  <c r="BA37" i="3"/>
  <c r="AZ37" i="3"/>
  <c r="AX37" i="3"/>
  <c r="AI71" i="2"/>
  <c r="AH71" i="2"/>
  <c r="AA71" i="2"/>
  <c r="AK71" i="2"/>
  <c r="AJ71" i="2"/>
  <c r="BK4" i="3"/>
  <c r="BJ4" i="3"/>
  <c r="BI4" i="3"/>
  <c r="BH4" i="3"/>
  <c r="BG4" i="3"/>
  <c r="BF4" i="3"/>
  <c r="BE4" i="3"/>
  <c r="BD4" i="3"/>
  <c r="BC4" i="3"/>
  <c r="AI95" i="2"/>
  <c r="AH95" i="2"/>
  <c r="AA95" i="2"/>
  <c r="AJ95" i="2"/>
  <c r="AK95" i="2"/>
  <c r="BB13" i="2"/>
  <c r="BA13" i="2"/>
  <c r="AZ13" i="2"/>
  <c r="AX13" i="2"/>
  <c r="AB154" i="2"/>
  <c r="AE154" i="2"/>
  <c r="AJ170" i="2"/>
  <c r="AK170" i="2"/>
  <c r="AI170" i="2"/>
  <c r="AH170" i="2"/>
  <c r="AA170" i="2"/>
  <c r="AK175" i="2"/>
  <c r="AI175" i="2"/>
  <c r="AH175" i="2"/>
  <c r="AA175" i="2"/>
  <c r="AJ175" i="2"/>
  <c r="AK76" i="2"/>
  <c r="AJ76" i="2"/>
  <c r="AI76" i="2"/>
  <c r="AH76" i="2"/>
  <c r="AA76" i="2"/>
  <c r="AJ67" i="2"/>
  <c r="AK67" i="2"/>
  <c r="AI67" i="2"/>
  <c r="AE62" i="2"/>
  <c r="AB62" i="2"/>
  <c r="AK72" i="2"/>
  <c r="AI72" i="2"/>
  <c r="AJ72" i="2"/>
  <c r="AI33" i="2"/>
  <c r="AJ33" i="2"/>
  <c r="AK33" i="2"/>
  <c r="AI177" i="2"/>
  <c r="AJ177" i="2"/>
  <c r="AK177" i="2"/>
  <c r="AJ215" i="2"/>
  <c r="AK215" i="2"/>
  <c r="AI215" i="2"/>
  <c r="AB128" i="2"/>
  <c r="AK216" i="2"/>
  <c r="AJ216" i="2"/>
  <c r="AI216" i="2"/>
  <c r="BB6" i="2"/>
  <c r="BA6" i="2"/>
  <c r="AJ86" i="2"/>
  <c r="AI86" i="2"/>
  <c r="AH86" i="2"/>
  <c r="AA86" i="2"/>
  <c r="AK86" i="2"/>
  <c r="AJ246" i="2"/>
  <c r="AI246" i="2"/>
  <c r="AK246" i="2"/>
  <c r="AB104" i="2"/>
  <c r="AE104" i="2"/>
  <c r="AE149" i="2"/>
  <c r="AB149" i="2"/>
  <c r="AI82" i="2"/>
  <c r="AH82" i="2"/>
  <c r="AA82" i="2"/>
  <c r="AJ82" i="2"/>
  <c r="AK82" i="2"/>
  <c r="AB103" i="2"/>
  <c r="AE103" i="2"/>
  <c r="AJ202" i="2"/>
  <c r="AK202" i="2"/>
  <c r="AI202" i="2"/>
  <c r="AH202" i="2"/>
  <c r="AA202" i="2"/>
  <c r="AI25" i="2"/>
  <c r="AH25" i="2"/>
  <c r="AA25" i="2"/>
  <c r="AB25" i="2"/>
  <c r="AJ25" i="2"/>
  <c r="AK25" i="2"/>
  <c r="BK18" i="3"/>
  <c r="BJ18" i="3"/>
  <c r="BI18" i="3"/>
  <c r="BH18" i="3"/>
  <c r="BG18" i="3"/>
  <c r="BF18" i="3"/>
  <c r="BE18" i="3"/>
  <c r="BD18" i="3"/>
  <c r="BC18" i="3"/>
  <c r="BB33" i="3"/>
  <c r="BA33" i="3"/>
  <c r="AS108" i="3"/>
  <c r="AR108" i="3"/>
  <c r="AQ108" i="3"/>
  <c r="AP108" i="3"/>
  <c r="AO108" i="3"/>
  <c r="AN108" i="3"/>
  <c r="AM108" i="3"/>
  <c r="AL108" i="3"/>
  <c r="AT108" i="3"/>
  <c r="AT94" i="3"/>
  <c r="AS94" i="3"/>
  <c r="AR94" i="3"/>
  <c r="AQ94" i="3"/>
  <c r="AP94" i="3"/>
  <c r="AO94" i="3"/>
  <c r="AN94" i="3"/>
  <c r="AM94" i="3"/>
  <c r="AL94" i="3"/>
  <c r="AT80" i="3"/>
  <c r="AS80" i="3"/>
  <c r="AR80" i="3"/>
  <c r="AQ80" i="3"/>
  <c r="AP80" i="3"/>
  <c r="AO80" i="3"/>
  <c r="AN80" i="3"/>
  <c r="AM80" i="3"/>
  <c r="AL80" i="3"/>
  <c r="AT75" i="3"/>
  <c r="AS75" i="3"/>
  <c r="AR75" i="3"/>
  <c r="AQ75" i="3"/>
  <c r="AP75" i="3"/>
  <c r="AO75" i="3"/>
  <c r="AN75" i="3"/>
  <c r="AM75" i="3"/>
  <c r="AL75" i="3"/>
  <c r="AK261" i="2"/>
  <c r="AJ261" i="2"/>
  <c r="AI261" i="2"/>
  <c r="AK178" i="2"/>
  <c r="AI178" i="2"/>
  <c r="AJ178" i="2"/>
  <c r="AE174" i="2"/>
  <c r="AB174" i="2"/>
  <c r="AJ132" i="2"/>
  <c r="AK132" i="2"/>
  <c r="AI132" i="2"/>
  <c r="AJ213" i="2"/>
  <c r="AI213" i="2"/>
  <c r="AK213" i="2"/>
  <c r="AJ130" i="2"/>
  <c r="AI130" i="2"/>
  <c r="AH130" i="2"/>
  <c r="AA130" i="2"/>
  <c r="AK130" i="2"/>
  <c r="AI192" i="2"/>
  <c r="AH192" i="2"/>
  <c r="AA192" i="2"/>
  <c r="AJ192" i="2"/>
  <c r="AK192" i="2"/>
  <c r="AJ29" i="3"/>
  <c r="AK29" i="3"/>
  <c r="AI29" i="3"/>
  <c r="AH29" i="3"/>
  <c r="AA29" i="3"/>
  <c r="AJ32" i="2"/>
  <c r="AI32" i="2"/>
  <c r="AH32" i="2"/>
  <c r="AA32" i="2"/>
  <c r="AK32" i="2"/>
  <c r="AB151" i="2"/>
  <c r="AE151" i="2"/>
  <c r="AE204" i="2"/>
  <c r="AB204" i="2"/>
  <c r="AB105" i="2"/>
  <c r="AE105" i="2"/>
  <c r="AE232" i="2"/>
  <c r="AB232" i="2"/>
  <c r="AB141" i="2"/>
  <c r="AE141" i="2"/>
  <c r="AB101" i="2"/>
  <c r="AE101" i="2"/>
  <c r="AS148" i="3"/>
  <c r="AR148" i="3"/>
  <c r="AQ148" i="3"/>
  <c r="AP148" i="3"/>
  <c r="AO148" i="3"/>
  <c r="AN148" i="3"/>
  <c r="AM148" i="3"/>
  <c r="AL148" i="3"/>
  <c r="AT148" i="3"/>
  <c r="AS156" i="3"/>
  <c r="AR156" i="3"/>
  <c r="AQ156" i="3"/>
  <c r="AP156" i="3"/>
  <c r="AO156" i="3"/>
  <c r="AN156" i="3"/>
  <c r="AM156" i="3"/>
  <c r="AL156" i="3"/>
  <c r="AT156" i="3"/>
  <c r="AT135" i="3"/>
  <c r="AS135" i="3"/>
  <c r="AR135" i="3"/>
  <c r="AQ135" i="3"/>
  <c r="AP135" i="3"/>
  <c r="AO135" i="3"/>
  <c r="AN135" i="3"/>
  <c r="AM135" i="3"/>
  <c r="AL135" i="3"/>
  <c r="AS157" i="3"/>
  <c r="AR157" i="3"/>
  <c r="AQ157" i="3"/>
  <c r="AP157" i="3"/>
  <c r="AO157" i="3"/>
  <c r="AN157" i="3"/>
  <c r="AM157" i="3"/>
  <c r="AL157" i="3"/>
  <c r="AT157" i="3"/>
  <c r="AT92" i="3"/>
  <c r="AS92" i="3"/>
  <c r="AR92" i="3"/>
  <c r="AQ92" i="3"/>
  <c r="AP92" i="3"/>
  <c r="AO92" i="3"/>
  <c r="AN92" i="3"/>
  <c r="AM92" i="3"/>
  <c r="AL92" i="3"/>
  <c r="AS105" i="3"/>
  <c r="AR105" i="3"/>
  <c r="AQ105" i="3"/>
  <c r="AP105" i="3"/>
  <c r="AO105" i="3"/>
  <c r="AN105" i="3"/>
  <c r="AM105" i="3"/>
  <c r="AL105" i="3"/>
  <c r="AT105" i="3"/>
  <c r="AT50" i="3"/>
  <c r="AS50" i="3"/>
  <c r="AR50" i="3"/>
  <c r="AQ50" i="3"/>
  <c r="AP50" i="3"/>
  <c r="AO50" i="3"/>
  <c r="AN50" i="3"/>
  <c r="AM50" i="3"/>
  <c r="AL50" i="3"/>
  <c r="AS133" i="3"/>
  <c r="AR133" i="3"/>
  <c r="AQ133" i="3"/>
  <c r="AP133" i="3"/>
  <c r="AO133" i="3"/>
  <c r="AN133" i="3"/>
  <c r="AM133" i="3"/>
  <c r="AL133" i="3"/>
  <c r="AT133" i="3"/>
  <c r="AT136" i="3"/>
  <c r="AS136" i="3"/>
  <c r="AR136" i="3"/>
  <c r="AQ136" i="3"/>
  <c r="AP136" i="3"/>
  <c r="AO136" i="3"/>
  <c r="AN136" i="3"/>
  <c r="AM136" i="3"/>
  <c r="AL136" i="3"/>
  <c r="AT115" i="3"/>
  <c r="AS115" i="3"/>
  <c r="AR115" i="3"/>
  <c r="AQ115" i="3"/>
  <c r="AP115" i="3"/>
  <c r="AO115" i="3"/>
  <c r="AN115" i="3"/>
  <c r="AM115" i="3"/>
  <c r="AL115" i="3"/>
  <c r="BK34" i="3"/>
  <c r="BI34" i="3"/>
  <c r="BH34" i="3"/>
  <c r="BG34" i="3"/>
  <c r="BF34" i="3"/>
  <c r="BE34" i="3"/>
  <c r="BD34" i="3"/>
  <c r="BC34" i="3"/>
  <c r="BJ34" i="3"/>
  <c r="BK38" i="3"/>
  <c r="BJ38" i="3"/>
  <c r="BI38" i="3"/>
  <c r="BH38" i="3"/>
  <c r="BG38" i="3"/>
  <c r="BF38" i="3"/>
  <c r="BE38" i="3"/>
  <c r="BD38" i="3"/>
  <c r="BC38" i="3"/>
  <c r="AS97" i="3"/>
  <c r="AR97" i="3"/>
  <c r="AQ97" i="3"/>
  <c r="AP97" i="3"/>
  <c r="AO97" i="3"/>
  <c r="AN97" i="3"/>
  <c r="AM97" i="3"/>
  <c r="AL97" i="3"/>
  <c r="AT97" i="3"/>
  <c r="AT40" i="3"/>
  <c r="AS40" i="3"/>
  <c r="AR40" i="3"/>
  <c r="AQ40" i="3"/>
  <c r="AP40" i="3"/>
  <c r="AO40" i="3"/>
  <c r="AN40" i="3"/>
  <c r="AM40" i="3"/>
  <c r="AL40" i="3"/>
  <c r="AS69" i="3"/>
  <c r="AR69" i="3"/>
  <c r="AQ69" i="3"/>
  <c r="AP69" i="3"/>
  <c r="AO69" i="3"/>
  <c r="AN69" i="3"/>
  <c r="AM69" i="3"/>
  <c r="AL69" i="3"/>
  <c r="AT69" i="3"/>
  <c r="AT22" i="3"/>
  <c r="AS22" i="3"/>
  <c r="AR22" i="3"/>
  <c r="AQ22" i="3"/>
  <c r="AP22" i="3"/>
  <c r="AO22" i="3"/>
  <c r="AN22" i="3"/>
  <c r="AM22" i="3"/>
  <c r="AL22" i="3"/>
  <c r="AS45" i="3"/>
  <c r="AR45" i="3"/>
  <c r="AQ45" i="3"/>
  <c r="AP45" i="3"/>
  <c r="AO45" i="3"/>
  <c r="AN45" i="3"/>
  <c r="AM45" i="3"/>
  <c r="AL45" i="3"/>
  <c r="AT45" i="3"/>
  <c r="AT59" i="3"/>
  <c r="AS59" i="3"/>
  <c r="AR59" i="3"/>
  <c r="AQ59" i="3"/>
  <c r="AP59" i="3"/>
  <c r="AO59" i="3"/>
  <c r="AN59" i="3"/>
  <c r="AM59" i="3"/>
  <c r="AL59" i="3"/>
  <c r="AS91" i="3"/>
  <c r="AR91" i="3"/>
  <c r="AQ91" i="3"/>
  <c r="AP91" i="3"/>
  <c r="AO91" i="3"/>
  <c r="AN91" i="3"/>
  <c r="AM91" i="3"/>
  <c r="AL91" i="3"/>
  <c r="AT91" i="3"/>
  <c r="AS24" i="3"/>
  <c r="AR24" i="3"/>
  <c r="AQ24" i="3"/>
  <c r="AP24" i="3"/>
  <c r="AO24" i="3"/>
  <c r="AN24" i="3"/>
  <c r="AM24" i="3"/>
  <c r="AL24" i="3"/>
  <c r="AT24" i="3"/>
  <c r="AI245" i="2"/>
  <c r="AH245" i="2"/>
  <c r="AA245" i="2"/>
  <c r="AJ245" i="2"/>
  <c r="AK245" i="2"/>
  <c r="AK158" i="2"/>
  <c r="AI158" i="2"/>
  <c r="AH158" i="2"/>
  <c r="AA158" i="2"/>
  <c r="AJ158" i="2"/>
  <c r="AI207" i="2"/>
  <c r="AJ207" i="2"/>
  <c r="AK207" i="2"/>
  <c r="AJ238" i="2"/>
  <c r="AI238" i="2"/>
  <c r="AK238" i="2"/>
  <c r="BB17" i="2"/>
  <c r="BA17" i="2"/>
  <c r="AZ17" i="2"/>
  <c r="AX17" i="2"/>
  <c r="AE237" i="2"/>
  <c r="AB237" i="2"/>
  <c r="AB251" i="2"/>
  <c r="AE251" i="2"/>
  <c r="AB147" i="2"/>
  <c r="AE147" i="2"/>
  <c r="AB29" i="2"/>
  <c r="AE29" i="2"/>
  <c r="AI150" i="2"/>
  <c r="AJ150" i="2"/>
  <c r="AK150" i="2"/>
  <c r="AK102" i="2"/>
  <c r="AI102" i="2"/>
  <c r="AJ102" i="2"/>
  <c r="AI56" i="2"/>
  <c r="AJ56" i="2"/>
  <c r="AK56" i="2"/>
  <c r="AI23" i="2"/>
  <c r="AH23" i="2"/>
  <c r="AA23" i="2"/>
  <c r="AB23" i="2"/>
  <c r="AJ23" i="2"/>
  <c r="AK23" i="2"/>
  <c r="AK116" i="2"/>
  <c r="AI116" i="2"/>
  <c r="AH116" i="2"/>
  <c r="AA116" i="2"/>
  <c r="AJ116" i="2"/>
  <c r="AI58" i="2"/>
  <c r="AH58" i="2"/>
  <c r="AA58" i="2"/>
  <c r="AJ58" i="2"/>
  <c r="AK58" i="2"/>
  <c r="BB4" i="2"/>
  <c r="BA4" i="2"/>
  <c r="AJ127" i="2"/>
  <c r="AK127" i="2"/>
  <c r="AI127" i="2"/>
  <c r="BA16" i="2"/>
  <c r="AZ16" i="2"/>
  <c r="AX16" i="2"/>
  <c r="BB16" i="2"/>
  <c r="BB15" i="3"/>
  <c r="BA15" i="3"/>
  <c r="AI89" i="2"/>
  <c r="AH89" i="2"/>
  <c r="AA89" i="2"/>
  <c r="AJ89" i="2"/>
  <c r="AK89" i="2"/>
  <c r="AK225" i="2"/>
  <c r="AI225" i="2"/>
  <c r="AH225" i="2"/>
  <c r="AA225" i="2"/>
  <c r="AJ225" i="2"/>
  <c r="AJ200" i="2"/>
  <c r="AI200" i="2"/>
  <c r="AH200" i="2"/>
  <c r="AA200" i="2"/>
  <c r="AK200" i="2"/>
  <c r="AT84" i="3"/>
  <c r="AS84" i="3"/>
  <c r="AR84" i="3"/>
  <c r="AQ84" i="3"/>
  <c r="AP84" i="3"/>
  <c r="AO84" i="3"/>
  <c r="AN84" i="3"/>
  <c r="AM84" i="3"/>
  <c r="AL84" i="3"/>
  <c r="AT82" i="3"/>
  <c r="AS82" i="3"/>
  <c r="AR82" i="3"/>
  <c r="AQ82" i="3"/>
  <c r="AP82" i="3"/>
  <c r="AO82" i="3"/>
  <c r="AN82" i="3"/>
  <c r="AM82" i="3"/>
  <c r="AL82" i="3"/>
  <c r="AK241" i="2"/>
  <c r="AI241" i="2"/>
  <c r="AJ241" i="2"/>
  <c r="AK263" i="2"/>
  <c r="AI263" i="2"/>
  <c r="AJ263" i="2"/>
  <c r="AS155" i="3"/>
  <c r="AT155" i="3"/>
  <c r="AR155" i="3"/>
  <c r="AQ155" i="3"/>
  <c r="AP155" i="3"/>
  <c r="AO155" i="3"/>
  <c r="AN155" i="3"/>
  <c r="AM155" i="3"/>
  <c r="AL155" i="3"/>
  <c r="AS138" i="3"/>
  <c r="AR138" i="3"/>
  <c r="AQ138" i="3"/>
  <c r="AP138" i="3"/>
  <c r="AO138" i="3"/>
  <c r="AN138" i="3"/>
  <c r="AM138" i="3"/>
  <c r="AL138" i="3"/>
  <c r="AT138" i="3"/>
  <c r="BJ16" i="3"/>
  <c r="BI16" i="3"/>
  <c r="BH16" i="3"/>
  <c r="BG16" i="3"/>
  <c r="BF16" i="3"/>
  <c r="BE16" i="3"/>
  <c r="BD16" i="3"/>
  <c r="BC16" i="3"/>
  <c r="BK16" i="3"/>
  <c r="AT51" i="3"/>
  <c r="AS51" i="3"/>
  <c r="AR51" i="3"/>
  <c r="AQ51" i="3"/>
  <c r="AP51" i="3"/>
  <c r="AO51" i="3"/>
  <c r="AN51" i="3"/>
  <c r="AM51" i="3"/>
  <c r="AL51" i="3"/>
  <c r="AI169" i="2"/>
  <c r="AH169" i="2"/>
  <c r="AA169" i="2"/>
  <c r="AJ169" i="2"/>
  <c r="AK169" i="2"/>
  <c r="AB79" i="2"/>
  <c r="AJ258" i="2"/>
  <c r="AI258" i="2"/>
  <c r="AH258" i="2"/>
  <c r="AA258" i="2"/>
  <c r="AK258" i="2"/>
  <c r="AK125" i="2"/>
  <c r="AI125" i="2"/>
  <c r="AH125" i="2"/>
  <c r="AA125" i="2"/>
  <c r="AJ125" i="2"/>
  <c r="AI145" i="2"/>
  <c r="AJ145" i="2"/>
  <c r="AK145" i="2"/>
  <c r="AI152" i="2"/>
  <c r="AH152" i="2"/>
  <c r="AA152" i="2"/>
  <c r="AJ152" i="2"/>
  <c r="AK152" i="2"/>
  <c r="AK218" i="2"/>
  <c r="AI218" i="2"/>
  <c r="AH218" i="2"/>
  <c r="AA218" i="2"/>
  <c r="AJ218" i="2"/>
  <c r="AB235" i="2"/>
  <c r="AE235" i="2"/>
  <c r="AE160" i="2"/>
  <c r="AB160" i="2"/>
  <c r="AI214" i="2"/>
  <c r="AJ214" i="2"/>
  <c r="AK214" i="2"/>
  <c r="BA20" i="2"/>
  <c r="AZ20" i="2"/>
  <c r="AX20" i="2"/>
  <c r="BB20" i="2"/>
  <c r="AJ51" i="2"/>
  <c r="AK51" i="2"/>
  <c r="AI51" i="2"/>
  <c r="BA24" i="2"/>
  <c r="AZ24" i="2"/>
  <c r="AX24" i="2"/>
  <c r="BB24" i="2"/>
  <c r="BB12" i="2"/>
  <c r="BA12" i="2"/>
  <c r="AJ201" i="2"/>
  <c r="AK201" i="2"/>
  <c r="AI201" i="2"/>
  <c r="AH201" i="2"/>
  <c r="AA201" i="2"/>
  <c r="AJ144" i="2"/>
  <c r="AK144" i="2"/>
  <c r="AI144" i="2"/>
  <c r="AI124" i="2"/>
  <c r="AH124" i="2"/>
  <c r="AA124" i="2"/>
  <c r="AJ124" i="2"/>
  <c r="AK124" i="2"/>
  <c r="AK231" i="2"/>
  <c r="AI231" i="2"/>
  <c r="AJ231" i="2"/>
  <c r="AI99" i="2"/>
  <c r="AJ99" i="2"/>
  <c r="AK99" i="2"/>
  <c r="AJ69" i="2"/>
  <c r="AK69" i="2"/>
  <c r="AI69" i="2"/>
  <c r="AH69" i="2"/>
  <c r="AA69" i="2"/>
  <c r="U18" i="2"/>
  <c r="AI77" i="2"/>
  <c r="AH77" i="2"/>
  <c r="AA77" i="2"/>
  <c r="AJ77" i="2"/>
  <c r="AK77" i="2"/>
  <c r="AJ30" i="2"/>
  <c r="AK30" i="2"/>
  <c r="AI30" i="2"/>
  <c r="AK191" i="2"/>
  <c r="AI191" i="2"/>
  <c r="AH191" i="2"/>
  <c r="AA191" i="2"/>
  <c r="AJ191" i="2"/>
  <c r="AI234" i="2"/>
  <c r="AH234" i="2"/>
  <c r="AA234" i="2"/>
  <c r="AJ234" i="2"/>
  <c r="AK234" i="2"/>
  <c r="AI52" i="2"/>
  <c r="AJ52" i="2"/>
  <c r="AK52" i="2"/>
  <c r="AJ37" i="2"/>
  <c r="AI37" i="2"/>
  <c r="AK37" i="2"/>
  <c r="AI27" i="2"/>
  <c r="AJ27" i="2"/>
  <c r="AK27" i="2"/>
  <c r="AI48" i="2"/>
  <c r="AJ48" i="2"/>
  <c r="AK48" i="2"/>
  <c r="AT146" i="3"/>
  <c r="AS146" i="3"/>
  <c r="AR146" i="3"/>
  <c r="AQ146" i="3"/>
  <c r="AP146" i="3"/>
  <c r="AO146" i="3"/>
  <c r="AN146" i="3"/>
  <c r="AM146" i="3"/>
  <c r="AL146" i="3"/>
  <c r="AT110" i="3"/>
  <c r="AS110" i="3"/>
  <c r="AR110" i="3"/>
  <c r="AQ110" i="3"/>
  <c r="AP110" i="3"/>
  <c r="AO110" i="3"/>
  <c r="AN110" i="3"/>
  <c r="AM110" i="3"/>
  <c r="AL110" i="3"/>
  <c r="AT58" i="3"/>
  <c r="AS58" i="3"/>
  <c r="AR58" i="3"/>
  <c r="AQ58" i="3"/>
  <c r="AP58" i="3"/>
  <c r="AO58" i="3"/>
  <c r="AN58" i="3"/>
  <c r="AM58" i="3"/>
  <c r="AL58" i="3"/>
  <c r="AT52" i="3"/>
  <c r="AS52" i="3"/>
  <c r="AR52" i="3"/>
  <c r="AQ52" i="3"/>
  <c r="AP52" i="3"/>
  <c r="AO52" i="3"/>
  <c r="AN52" i="3"/>
  <c r="AM52" i="3"/>
  <c r="AL52" i="3"/>
  <c r="AT56" i="3"/>
  <c r="AS56" i="3"/>
  <c r="AR56" i="3"/>
  <c r="AQ56" i="3"/>
  <c r="AP56" i="3"/>
  <c r="AO56" i="3"/>
  <c r="AN56" i="3"/>
  <c r="AM56" i="3"/>
  <c r="AL56" i="3"/>
  <c r="AS47" i="3"/>
  <c r="AT47" i="3"/>
  <c r="AR47" i="3"/>
  <c r="AQ47" i="3"/>
  <c r="AP47" i="3"/>
  <c r="AO47" i="3"/>
  <c r="AN47" i="3"/>
  <c r="AM47" i="3"/>
  <c r="AL47" i="3"/>
  <c r="AJ193" i="2"/>
  <c r="AK193" i="2"/>
  <c r="AI193" i="2"/>
  <c r="AH193" i="2"/>
  <c r="AA193" i="2"/>
  <c r="AK75" i="2"/>
  <c r="AJ75" i="2"/>
  <c r="AI75" i="2"/>
  <c r="AT154" i="3"/>
  <c r="AS154" i="3"/>
  <c r="AR154" i="3"/>
  <c r="AQ154" i="3"/>
  <c r="AP154" i="3"/>
  <c r="AO154" i="3"/>
  <c r="AN154" i="3"/>
  <c r="AM154" i="3"/>
  <c r="AL154" i="3"/>
  <c r="AT71" i="3"/>
  <c r="AS71" i="3"/>
  <c r="AR71" i="3"/>
  <c r="AQ71" i="3"/>
  <c r="AP71" i="3"/>
  <c r="AO71" i="3"/>
  <c r="AN71" i="3"/>
  <c r="AM71" i="3"/>
  <c r="AL71" i="3"/>
  <c r="AT125" i="3"/>
  <c r="AS125" i="3"/>
  <c r="AR125" i="3"/>
  <c r="AQ125" i="3"/>
  <c r="AP125" i="3"/>
  <c r="AO125" i="3"/>
  <c r="AN125" i="3"/>
  <c r="AM125" i="3"/>
  <c r="AL125" i="3"/>
  <c r="AS107" i="3"/>
  <c r="AT107" i="3"/>
  <c r="AR107" i="3"/>
  <c r="AQ107" i="3"/>
  <c r="AP107" i="3"/>
  <c r="AO107" i="3"/>
  <c r="AN107" i="3"/>
  <c r="AM107" i="3"/>
  <c r="AL107" i="3"/>
  <c r="AT89" i="3"/>
  <c r="AS89" i="3"/>
  <c r="AR89" i="3"/>
  <c r="AQ89" i="3"/>
  <c r="AP89" i="3"/>
  <c r="AO89" i="3"/>
  <c r="AN89" i="3"/>
  <c r="AM89" i="3"/>
  <c r="AL89" i="3"/>
  <c r="AT61" i="3"/>
  <c r="AS61" i="3"/>
  <c r="AR61" i="3"/>
  <c r="AQ61" i="3"/>
  <c r="AP61" i="3"/>
  <c r="AO61" i="3"/>
  <c r="AN61" i="3"/>
  <c r="AM61" i="3"/>
  <c r="AL61" i="3"/>
  <c r="BH14" i="3"/>
  <c r="BG14" i="3"/>
  <c r="BF14" i="3"/>
  <c r="BE14" i="3"/>
  <c r="BD14" i="3"/>
  <c r="BC14" i="3"/>
  <c r="BK14" i="3"/>
  <c r="BI14" i="3"/>
  <c r="BJ14" i="3"/>
  <c r="AI165" i="2"/>
  <c r="AH165" i="2"/>
  <c r="AA165" i="2"/>
  <c r="AK165" i="2"/>
  <c r="AJ165" i="2"/>
  <c r="AK53" i="2"/>
  <c r="AI53" i="2"/>
  <c r="AJ53" i="2"/>
  <c r="AE240" i="2"/>
  <c r="AB240" i="2"/>
  <c r="AJ205" i="2"/>
  <c r="AI205" i="2"/>
  <c r="AH205" i="2"/>
  <c r="AA205" i="2"/>
  <c r="AK205" i="2"/>
  <c r="AI221" i="2"/>
  <c r="AH221" i="2"/>
  <c r="AA221" i="2"/>
  <c r="AJ221" i="2"/>
  <c r="AK221" i="2"/>
  <c r="AI179" i="2"/>
  <c r="AH179" i="2"/>
  <c r="AA179" i="2"/>
  <c r="AJ179" i="2"/>
  <c r="AK179" i="2"/>
  <c r="AI135" i="2"/>
  <c r="AJ135" i="2"/>
  <c r="AK135" i="2"/>
  <c r="AJ84" i="2"/>
  <c r="AI84" i="2"/>
  <c r="AK84" i="2"/>
  <c r="AE106" i="2"/>
  <c r="AE259" i="2"/>
  <c r="AB259" i="2"/>
  <c r="AE46" i="2"/>
  <c r="AB46" i="2"/>
  <c r="AJ239" i="2"/>
  <c r="AI239" i="2"/>
  <c r="AK239" i="2"/>
  <c r="AI31" i="2"/>
  <c r="AJ31" i="2"/>
  <c r="AK31" i="2"/>
  <c r="AJ164" i="2"/>
  <c r="AK164" i="2"/>
  <c r="AI164" i="2"/>
  <c r="AH164" i="2"/>
  <c r="AA164" i="2"/>
  <c r="BB10" i="2"/>
  <c r="BA10" i="2"/>
  <c r="AI198" i="2"/>
  <c r="AJ198" i="2"/>
  <c r="AK198" i="2"/>
  <c r="AK55" i="2"/>
  <c r="AI55" i="2"/>
  <c r="AJ55" i="2"/>
  <c r="AK90" i="2"/>
  <c r="AI90" i="2"/>
  <c r="AH90" i="2"/>
  <c r="AA90" i="2"/>
  <c r="AJ90" i="2"/>
  <c r="AK98" i="2"/>
  <c r="AI98" i="2"/>
  <c r="AJ98" i="2"/>
  <c r="AJ22" i="2"/>
  <c r="AK22" i="2"/>
  <c r="AI22" i="2"/>
  <c r="BB8" i="2"/>
  <c r="BA8" i="2"/>
  <c r="AZ8" i="2"/>
  <c r="AX8" i="2"/>
  <c r="BJ2" i="3"/>
  <c r="BI2" i="3"/>
  <c r="BH2" i="3"/>
  <c r="BG2" i="3"/>
  <c r="BF2" i="3"/>
  <c r="BE2" i="3"/>
  <c r="BD2" i="3"/>
  <c r="BC2" i="3"/>
  <c r="BK2" i="3"/>
  <c r="BB9" i="2"/>
  <c r="BA9" i="2"/>
  <c r="AS160" i="3"/>
  <c r="AR160" i="3"/>
  <c r="AQ160" i="3"/>
  <c r="AP160" i="3"/>
  <c r="AO160" i="3"/>
  <c r="AN160" i="3"/>
  <c r="AM160" i="3"/>
  <c r="AL160" i="3"/>
  <c r="AT160" i="3"/>
  <c r="AS121" i="3"/>
  <c r="AR121" i="3"/>
  <c r="AQ121" i="3"/>
  <c r="AP121" i="3"/>
  <c r="AO121" i="3"/>
  <c r="AN121" i="3"/>
  <c r="AM121" i="3"/>
  <c r="AL121" i="3"/>
  <c r="AT121" i="3"/>
  <c r="AT131" i="3"/>
  <c r="AS131" i="3"/>
  <c r="AR131" i="3"/>
  <c r="AQ131" i="3"/>
  <c r="AP131" i="3"/>
  <c r="AO131" i="3"/>
  <c r="AN131" i="3"/>
  <c r="AM131" i="3"/>
  <c r="AL131" i="3"/>
  <c r="AT57" i="3"/>
  <c r="AS57" i="3"/>
  <c r="AR57" i="3"/>
  <c r="AQ57" i="3"/>
  <c r="AP57" i="3"/>
  <c r="AO57" i="3"/>
  <c r="AN57" i="3"/>
  <c r="AM57" i="3"/>
  <c r="AL57" i="3"/>
  <c r="AS27" i="3"/>
  <c r="AR27" i="3"/>
  <c r="AQ27" i="3"/>
  <c r="AP27" i="3"/>
  <c r="AO27" i="3"/>
  <c r="AN27" i="3"/>
  <c r="AM27" i="3"/>
  <c r="AL27" i="3"/>
  <c r="AT27" i="3"/>
  <c r="BJ13" i="3"/>
  <c r="BI13" i="3"/>
  <c r="BH13" i="3"/>
  <c r="BG13" i="3"/>
  <c r="BF13" i="3"/>
  <c r="BE13" i="3"/>
  <c r="BD13" i="3"/>
  <c r="BC13" i="3"/>
  <c r="BK13" i="3"/>
  <c r="AB157" i="2"/>
  <c r="AE157" i="2"/>
  <c r="AJ186" i="2"/>
  <c r="AI186" i="2"/>
  <c r="AK186" i="2"/>
  <c r="AI87" i="2"/>
  <c r="AJ87" i="2"/>
  <c r="AK87" i="2"/>
  <c r="BB3" i="2"/>
  <c r="BA3" i="2"/>
  <c r="AE168" i="2"/>
  <c r="AB168" i="2"/>
  <c r="AE41" i="2"/>
  <c r="AB41" i="2"/>
  <c r="AJ199" i="2"/>
  <c r="AK199" i="2"/>
  <c r="AI199" i="2"/>
  <c r="AI142" i="2"/>
  <c r="AH142" i="2"/>
  <c r="AA142" i="2"/>
  <c r="AJ142" i="2"/>
  <c r="AK142" i="2"/>
  <c r="AT147" i="3"/>
  <c r="AS147" i="3"/>
  <c r="AR147" i="3"/>
  <c r="AQ147" i="3"/>
  <c r="AP147" i="3"/>
  <c r="AO147" i="3"/>
  <c r="AN147" i="3"/>
  <c r="AM147" i="3"/>
  <c r="AL147" i="3"/>
  <c r="BK45" i="3"/>
  <c r="BJ45" i="3"/>
  <c r="BI45" i="3"/>
  <c r="BH45" i="3"/>
  <c r="BG45" i="3"/>
  <c r="BF45" i="3"/>
  <c r="BE45" i="3"/>
  <c r="BD45" i="3"/>
  <c r="BC45" i="3"/>
  <c r="AT73" i="3"/>
  <c r="AS73" i="3"/>
  <c r="AR73" i="3"/>
  <c r="AQ73" i="3"/>
  <c r="AP73" i="3"/>
  <c r="AO73" i="3"/>
  <c r="AN73" i="3"/>
  <c r="AM73" i="3"/>
  <c r="AL73" i="3"/>
  <c r="AT128" i="3"/>
  <c r="AS128" i="3"/>
  <c r="AR128" i="3"/>
  <c r="AQ128" i="3"/>
  <c r="AP128" i="3"/>
  <c r="AO128" i="3"/>
  <c r="AN128" i="3"/>
  <c r="AM128" i="3"/>
  <c r="AL128" i="3"/>
  <c r="AS44" i="3"/>
  <c r="AR44" i="3"/>
  <c r="AQ44" i="3"/>
  <c r="AP44" i="3"/>
  <c r="AO44" i="3"/>
  <c r="AN44" i="3"/>
  <c r="AM44" i="3"/>
  <c r="AL44" i="3"/>
  <c r="AT44" i="3"/>
  <c r="BK36" i="3"/>
  <c r="BJ36" i="3"/>
  <c r="BI36" i="3"/>
  <c r="BH36" i="3"/>
  <c r="BG36" i="3"/>
  <c r="BF36" i="3"/>
  <c r="BE36" i="3"/>
  <c r="BD36" i="3"/>
  <c r="BC36" i="3"/>
  <c r="BK8" i="3"/>
  <c r="BJ8" i="3"/>
  <c r="BI8" i="3"/>
  <c r="BH8" i="3"/>
  <c r="BG8" i="3"/>
  <c r="BF8" i="3"/>
  <c r="BE8" i="3"/>
  <c r="BD8" i="3"/>
  <c r="BC8" i="3"/>
  <c r="AS83" i="3"/>
  <c r="AR83" i="3"/>
  <c r="AQ83" i="3"/>
  <c r="AP83" i="3"/>
  <c r="AO83" i="3"/>
  <c r="AN83" i="3"/>
  <c r="AM83" i="3"/>
  <c r="AL83" i="3"/>
  <c r="AT83" i="3"/>
  <c r="AJ194" i="2"/>
  <c r="AK194" i="2"/>
  <c r="AI194" i="2"/>
  <c r="AH194" i="2"/>
  <c r="AA194" i="2"/>
  <c r="AJ266" i="2"/>
  <c r="AI266" i="2"/>
  <c r="AH266" i="2"/>
  <c r="AA266" i="2"/>
  <c r="AK266" i="2"/>
  <c r="AI229" i="2"/>
  <c r="AH229" i="2"/>
  <c r="AA229" i="2"/>
  <c r="AJ229" i="2"/>
  <c r="AK229" i="2"/>
  <c r="BJ43" i="3"/>
  <c r="BI43" i="3"/>
  <c r="BH43" i="3"/>
  <c r="BG43" i="3"/>
  <c r="BF43" i="3"/>
  <c r="BE43" i="3"/>
  <c r="BD43" i="3"/>
  <c r="BC43" i="3"/>
  <c r="BK43" i="3"/>
  <c r="AK210" i="2"/>
  <c r="AI210" i="2"/>
  <c r="AJ210" i="2"/>
  <c r="AJ63" i="2"/>
  <c r="AK63" i="2"/>
  <c r="AI63" i="2"/>
  <c r="AI24" i="2"/>
  <c r="AH24" i="2"/>
  <c r="AA24" i="2"/>
  <c r="AB24" i="2"/>
  <c r="AJ24" i="2"/>
  <c r="AK24" i="2"/>
  <c r="AE220" i="2"/>
  <c r="AB220" i="2"/>
  <c r="AB228" i="2"/>
  <c r="AE228" i="2"/>
  <c r="AB139" i="2"/>
  <c r="AE139" i="2"/>
  <c r="BB2" i="2"/>
  <c r="BA2" i="2"/>
  <c r="AZ2" i="2"/>
  <c r="AX2" i="2"/>
  <c r="AI74" i="2"/>
  <c r="AJ74" i="2"/>
  <c r="AK74" i="2"/>
  <c r="BK32" i="3"/>
  <c r="BJ32" i="3"/>
  <c r="BI32" i="3"/>
  <c r="BH32" i="3"/>
  <c r="BG32" i="3"/>
  <c r="BF32" i="3"/>
  <c r="BE32" i="3"/>
  <c r="BD32" i="3"/>
  <c r="BC32" i="3"/>
  <c r="BK7" i="3"/>
  <c r="BJ7" i="3"/>
  <c r="BI7" i="3"/>
  <c r="BH7" i="3"/>
  <c r="BG7" i="3"/>
  <c r="BF7" i="3"/>
  <c r="BE7" i="3"/>
  <c r="BD7" i="3"/>
  <c r="BC7" i="3"/>
  <c r="BJ5" i="3"/>
  <c r="BI5" i="3"/>
  <c r="BH5" i="3"/>
  <c r="BG5" i="3"/>
  <c r="BF5" i="3"/>
  <c r="BE5" i="3"/>
  <c r="BD5" i="3"/>
  <c r="BC5" i="3"/>
  <c r="BK5" i="3"/>
  <c r="AI181" i="2"/>
  <c r="AK181" i="2"/>
  <c r="AJ181" i="2"/>
  <c r="AI40" i="2"/>
  <c r="AJ40" i="2"/>
  <c r="AK40" i="2"/>
  <c r="BK17" i="3"/>
  <c r="BJ17" i="3"/>
  <c r="BI17" i="3"/>
  <c r="BH17" i="3"/>
  <c r="BG17" i="3"/>
  <c r="BF17" i="3"/>
  <c r="BE17" i="3"/>
  <c r="BD17" i="3"/>
  <c r="BC17" i="3"/>
  <c r="AI219" i="2"/>
  <c r="AJ219" i="2"/>
  <c r="AK219" i="2"/>
  <c r="AI64" i="2"/>
  <c r="AK64" i="2"/>
  <c r="AJ64" i="2"/>
  <c r="BB11" i="2"/>
  <c r="BA11" i="2"/>
  <c r="AZ11" i="2"/>
  <c r="AX11" i="2"/>
  <c r="BK42" i="3"/>
  <c r="BJ42" i="3"/>
  <c r="BI42" i="3"/>
  <c r="BH42" i="3"/>
  <c r="BG42" i="3"/>
  <c r="BF42" i="3"/>
  <c r="BE42" i="3"/>
  <c r="BD42" i="3"/>
  <c r="BC42" i="3"/>
  <c r="AJ123" i="2"/>
  <c r="AI123" i="2"/>
  <c r="AK123" i="2"/>
  <c r="AI226" i="2"/>
  <c r="AJ226" i="2"/>
  <c r="AK226" i="2"/>
  <c r="AI73" i="2"/>
  <c r="AK73" i="2"/>
  <c r="AJ73" i="2"/>
  <c r="AE242" i="2"/>
  <c r="AB242" i="2"/>
  <c r="AB126" i="2"/>
  <c r="AE126" i="2"/>
  <c r="AB35" i="2"/>
  <c r="AE35" i="2"/>
  <c r="AJ247" i="2"/>
  <c r="AK247" i="2"/>
  <c r="AI247" i="2"/>
  <c r="AI66" i="2"/>
  <c r="AJ66" i="2"/>
  <c r="AK66" i="2"/>
  <c r="AJ230" i="2"/>
  <c r="AI230" i="2"/>
  <c r="AH230" i="2"/>
  <c r="AA230" i="2"/>
  <c r="AK230" i="2"/>
  <c r="AK223" i="2"/>
  <c r="AI223" i="2"/>
  <c r="AJ223" i="2"/>
  <c r="AI143" i="2"/>
  <c r="AJ143" i="2"/>
  <c r="AK143" i="2"/>
  <c r="AI133" i="2"/>
  <c r="AH133" i="2"/>
  <c r="AA133" i="2"/>
  <c r="AJ133" i="2"/>
  <c r="AK133" i="2"/>
  <c r="AI49" i="2"/>
  <c r="AK49" i="2"/>
  <c r="AJ49" i="2"/>
  <c r="AI54" i="2"/>
  <c r="AH54" i="2"/>
  <c r="AA54" i="2"/>
  <c r="AJ54" i="2"/>
  <c r="AK54" i="2"/>
  <c r="AI264" i="2"/>
  <c r="AK264" i="2"/>
  <c r="AJ264" i="2"/>
  <c r="AJ88" i="2"/>
  <c r="AI88" i="2"/>
  <c r="AH88" i="2"/>
  <c r="AA88" i="2"/>
  <c r="AK88" i="2"/>
  <c r="AB85" i="2"/>
  <c r="AE85" i="2"/>
  <c r="AE59" i="2"/>
  <c r="AB59" i="2"/>
  <c r="BB22" i="2"/>
  <c r="BA22" i="2"/>
  <c r="AI185" i="2"/>
  <c r="AH185" i="2"/>
  <c r="AA185" i="2"/>
  <c r="AJ185" i="2"/>
  <c r="AK185" i="2"/>
  <c r="AJ21" i="2"/>
  <c r="AI21" i="2"/>
  <c r="AH21" i="2"/>
  <c r="AA21" i="2"/>
  <c r="AB21" i="2"/>
  <c r="AK21" i="2"/>
  <c r="AI97" i="2"/>
  <c r="AH97" i="2"/>
  <c r="AA97" i="2"/>
  <c r="AJ97" i="2"/>
  <c r="AK97" i="2"/>
  <c r="AI236" i="2"/>
  <c r="AH236" i="2"/>
  <c r="AA236" i="2"/>
  <c r="AJ236" i="2"/>
  <c r="AK236" i="2"/>
  <c r="BB14" i="2"/>
  <c r="BA14" i="2"/>
  <c r="AZ14" i="2"/>
  <c r="AX14" i="2"/>
  <c r="AB265" i="2"/>
  <c r="AE265" i="2"/>
  <c r="AE212" i="2"/>
  <c r="AB212" i="2"/>
  <c r="AE156" i="2"/>
  <c r="AB156" i="2"/>
  <c r="AB166" i="2"/>
  <c r="AE166" i="2"/>
  <c r="AB155" i="2"/>
  <c r="BK3" i="3"/>
  <c r="BJ3" i="3"/>
  <c r="BI3" i="3"/>
  <c r="BH3" i="3"/>
  <c r="BG3" i="3"/>
  <c r="BF3" i="3"/>
  <c r="BE3" i="3"/>
  <c r="BD3" i="3"/>
  <c r="BC3" i="3"/>
  <c r="AS34" i="3"/>
  <c r="AQ34" i="3"/>
  <c r="AP34" i="3"/>
  <c r="AO34" i="3"/>
  <c r="AN34" i="3"/>
  <c r="AM34" i="3"/>
  <c r="AL34" i="3"/>
  <c r="AR34" i="3"/>
  <c r="AT34" i="3"/>
  <c r="AS26" i="3"/>
  <c r="AR26" i="3"/>
  <c r="AQ26" i="3"/>
  <c r="AP26" i="3"/>
  <c r="AO26" i="3"/>
  <c r="AN26" i="3"/>
  <c r="AM26" i="3"/>
  <c r="AL26" i="3"/>
  <c r="AT26" i="3"/>
  <c r="AB248" i="2"/>
  <c r="S18" i="2"/>
  <c r="AT142" i="3"/>
  <c r="AS142" i="3"/>
  <c r="AR142" i="3"/>
  <c r="AQ142" i="3"/>
  <c r="AP142" i="3"/>
  <c r="AO142" i="3"/>
  <c r="AN142" i="3"/>
  <c r="AM142" i="3"/>
  <c r="AL142" i="3"/>
  <c r="AS152" i="3"/>
  <c r="AR152" i="3"/>
  <c r="AQ152" i="3"/>
  <c r="AP152" i="3"/>
  <c r="AO152" i="3"/>
  <c r="AN152" i="3"/>
  <c r="AM152" i="3"/>
  <c r="AL152" i="3"/>
  <c r="AT152" i="3"/>
  <c r="AS149" i="3"/>
  <c r="AT149" i="3"/>
  <c r="AR149" i="3"/>
  <c r="AQ149" i="3"/>
  <c r="AP149" i="3"/>
  <c r="AO149" i="3"/>
  <c r="AN149" i="3"/>
  <c r="AM149" i="3"/>
  <c r="AL149" i="3"/>
  <c r="AS153" i="3"/>
  <c r="AT153" i="3"/>
  <c r="AR153" i="3"/>
  <c r="AQ153" i="3"/>
  <c r="AP153" i="3"/>
  <c r="AO153" i="3"/>
  <c r="AN153" i="3"/>
  <c r="AM153" i="3"/>
  <c r="AL153" i="3"/>
  <c r="AS55" i="3"/>
  <c r="AR55" i="3"/>
  <c r="AQ55" i="3"/>
  <c r="AP55" i="3"/>
  <c r="AO55" i="3"/>
  <c r="AN55" i="3"/>
  <c r="AM55" i="3"/>
  <c r="AL55" i="3"/>
  <c r="AT55" i="3"/>
  <c r="AS103" i="3"/>
  <c r="AR103" i="3"/>
  <c r="AQ103" i="3"/>
  <c r="AP103" i="3"/>
  <c r="AO103" i="3"/>
  <c r="AN103" i="3"/>
  <c r="AM103" i="3"/>
  <c r="AL103" i="3"/>
  <c r="AT103" i="3"/>
  <c r="AS130" i="3"/>
  <c r="AR130" i="3"/>
  <c r="AQ130" i="3"/>
  <c r="AP130" i="3"/>
  <c r="AO130" i="3"/>
  <c r="AN130" i="3"/>
  <c r="AM130" i="3"/>
  <c r="AL130" i="3"/>
  <c r="AT130" i="3"/>
  <c r="AS117" i="3"/>
  <c r="AR117" i="3"/>
  <c r="AQ117" i="3"/>
  <c r="AP117" i="3"/>
  <c r="AO117" i="3"/>
  <c r="AN117" i="3"/>
  <c r="AM117" i="3"/>
  <c r="AL117" i="3"/>
  <c r="AT117" i="3"/>
  <c r="AT120" i="3"/>
  <c r="AS120" i="3"/>
  <c r="AR120" i="3"/>
  <c r="AQ120" i="3"/>
  <c r="AP120" i="3"/>
  <c r="AO120" i="3"/>
  <c r="AN120" i="3"/>
  <c r="AM120" i="3"/>
  <c r="AL120" i="3"/>
  <c r="AS102" i="3"/>
  <c r="AR102" i="3"/>
  <c r="AQ102" i="3"/>
  <c r="AP102" i="3"/>
  <c r="AO102" i="3"/>
  <c r="AN102" i="3"/>
  <c r="AM102" i="3"/>
  <c r="AL102" i="3"/>
  <c r="AT102" i="3"/>
  <c r="BK41" i="3"/>
  <c r="BJ41" i="3"/>
  <c r="BI41" i="3"/>
  <c r="BH41" i="3"/>
  <c r="BG41" i="3"/>
  <c r="BF41" i="3"/>
  <c r="BE41" i="3"/>
  <c r="BD41" i="3"/>
  <c r="BC41" i="3"/>
  <c r="AT21" i="3"/>
  <c r="AS21" i="3"/>
  <c r="AR21" i="3"/>
  <c r="AQ21" i="3"/>
  <c r="AP21" i="3"/>
  <c r="AO21" i="3"/>
  <c r="AN21" i="3"/>
  <c r="AM21" i="3"/>
  <c r="AL21" i="3"/>
  <c r="AT81" i="3"/>
  <c r="AS81" i="3"/>
  <c r="AR81" i="3"/>
  <c r="AQ81" i="3"/>
  <c r="AP81" i="3"/>
  <c r="AO81" i="3"/>
  <c r="AN81" i="3"/>
  <c r="AM81" i="3"/>
  <c r="AL81" i="3"/>
  <c r="AT25" i="3"/>
  <c r="AS25" i="3"/>
  <c r="AR25" i="3"/>
  <c r="AQ25" i="3"/>
  <c r="AP25" i="3"/>
  <c r="AO25" i="3"/>
  <c r="AN25" i="3"/>
  <c r="AM25" i="3"/>
  <c r="AL25" i="3"/>
  <c r="AS53" i="3"/>
  <c r="AR53" i="3"/>
  <c r="AQ53" i="3"/>
  <c r="AP53" i="3"/>
  <c r="AO53" i="3"/>
  <c r="AN53" i="3"/>
  <c r="AM53" i="3"/>
  <c r="AL53" i="3"/>
  <c r="AT53" i="3"/>
  <c r="AS93" i="3"/>
  <c r="AR93" i="3"/>
  <c r="AQ93" i="3"/>
  <c r="AP93" i="3"/>
  <c r="AO93" i="3"/>
  <c r="AN93" i="3"/>
  <c r="AM93" i="3"/>
  <c r="AL93" i="3"/>
  <c r="AT93" i="3"/>
  <c r="AT31" i="3"/>
  <c r="AR31" i="3"/>
  <c r="AQ31" i="3"/>
  <c r="AP31" i="3"/>
  <c r="AO31" i="3"/>
  <c r="AN31" i="3"/>
  <c r="AM31" i="3"/>
  <c r="AL31" i="3"/>
  <c r="AS31" i="3"/>
  <c r="BI44" i="3"/>
  <c r="BH44" i="3"/>
  <c r="BG44" i="3"/>
  <c r="BF44" i="3"/>
  <c r="BE44" i="3"/>
  <c r="BD44" i="3"/>
  <c r="BC44" i="3"/>
  <c r="BK44" i="3"/>
  <c r="BJ44" i="3"/>
  <c r="AT78" i="3"/>
  <c r="AS78" i="3"/>
  <c r="AR78" i="3"/>
  <c r="AQ78" i="3"/>
  <c r="AP78" i="3"/>
  <c r="AO78" i="3"/>
  <c r="AN78" i="3"/>
  <c r="AM78" i="3"/>
  <c r="AL78" i="3"/>
  <c r="AB250" i="2"/>
  <c r="AE217" i="2"/>
  <c r="AE256" i="2"/>
  <c r="AB256" i="2"/>
  <c r="AB254" i="2"/>
  <c r="AE254" i="2"/>
  <c r="AE146" i="2"/>
  <c r="AB146" i="2"/>
  <c r="AE42" i="2"/>
  <c r="AB42" i="2"/>
  <c r="AB114" i="2"/>
  <c r="BJ11" i="3"/>
  <c r="BI11" i="3"/>
  <c r="BH11" i="3"/>
  <c r="BG11" i="3"/>
  <c r="BF11" i="3"/>
  <c r="BE11" i="3"/>
  <c r="BD11" i="3"/>
  <c r="BC11" i="3"/>
  <c r="BK11" i="3"/>
  <c r="BK31" i="3"/>
  <c r="BJ31" i="3"/>
  <c r="BI31" i="3"/>
  <c r="BH31" i="3"/>
  <c r="BG31" i="3"/>
  <c r="BF31" i="3"/>
  <c r="BE31" i="3"/>
  <c r="BD31" i="3"/>
  <c r="BC31" i="3"/>
  <c r="BJ22" i="3"/>
  <c r="BI22" i="3"/>
  <c r="BH22" i="3"/>
  <c r="BG22" i="3"/>
  <c r="BF22" i="3"/>
  <c r="BE22" i="3"/>
  <c r="BD22" i="3"/>
  <c r="BC22" i="3"/>
  <c r="BK22" i="3"/>
  <c r="E14" i="2"/>
  <c r="AT150" i="3"/>
  <c r="AS150" i="3"/>
  <c r="AR150" i="3"/>
  <c r="AQ150" i="3"/>
  <c r="AP150" i="3"/>
  <c r="AO150" i="3"/>
  <c r="AN150" i="3"/>
  <c r="AM150" i="3"/>
  <c r="AL150" i="3"/>
  <c r="AT116" i="3"/>
  <c r="AS116" i="3"/>
  <c r="AR116" i="3"/>
  <c r="AQ116" i="3"/>
  <c r="AP116" i="3"/>
  <c r="AO116" i="3"/>
  <c r="AN116" i="3"/>
  <c r="AM116" i="3"/>
  <c r="AL116" i="3"/>
  <c r="AT151" i="3"/>
  <c r="AS151" i="3"/>
  <c r="AR151" i="3"/>
  <c r="AQ151" i="3"/>
  <c r="AP151" i="3"/>
  <c r="AO151" i="3"/>
  <c r="AN151" i="3"/>
  <c r="AM151" i="3"/>
  <c r="AL151" i="3"/>
  <c r="BK46" i="3"/>
  <c r="BJ46" i="3"/>
  <c r="BI46" i="3"/>
  <c r="BH46" i="3"/>
  <c r="BG46" i="3"/>
  <c r="BF46" i="3"/>
  <c r="BE46" i="3"/>
  <c r="BD46" i="3"/>
  <c r="BC46" i="3"/>
  <c r="AS100" i="3"/>
  <c r="AR100" i="3"/>
  <c r="AQ100" i="3"/>
  <c r="AP100" i="3"/>
  <c r="AO100" i="3"/>
  <c r="AN100" i="3"/>
  <c r="AM100" i="3"/>
  <c r="AL100" i="3"/>
  <c r="AT100" i="3"/>
  <c r="AT122" i="3"/>
  <c r="AS122" i="3"/>
  <c r="AR122" i="3"/>
  <c r="AQ122" i="3"/>
  <c r="AP122" i="3"/>
  <c r="AO122" i="3"/>
  <c r="AN122" i="3"/>
  <c r="AM122" i="3"/>
  <c r="AL122" i="3"/>
  <c r="AT109" i="3"/>
  <c r="AS109" i="3"/>
  <c r="AR109" i="3"/>
  <c r="AQ109" i="3"/>
  <c r="AP109" i="3"/>
  <c r="AO109" i="3"/>
  <c r="AN109" i="3"/>
  <c r="AM109" i="3"/>
  <c r="AL109" i="3"/>
  <c r="AT112" i="3"/>
  <c r="AS112" i="3"/>
  <c r="AR112" i="3"/>
  <c r="AQ112" i="3"/>
  <c r="AP112" i="3"/>
  <c r="AO112" i="3"/>
  <c r="AN112" i="3"/>
  <c r="AM112" i="3"/>
  <c r="AL112" i="3"/>
  <c r="AT88" i="3"/>
  <c r="AS88" i="3"/>
  <c r="AR88" i="3"/>
  <c r="AQ88" i="3"/>
  <c r="AP88" i="3"/>
  <c r="AO88" i="3"/>
  <c r="AN88" i="3"/>
  <c r="AM88" i="3"/>
  <c r="AL88" i="3"/>
  <c r="BJ40" i="3"/>
  <c r="BI40" i="3"/>
  <c r="BH40" i="3"/>
  <c r="BG40" i="3"/>
  <c r="BF40" i="3"/>
  <c r="BE40" i="3"/>
  <c r="BD40" i="3"/>
  <c r="BC40" i="3"/>
  <c r="BK40" i="3"/>
  <c r="AT33" i="3"/>
  <c r="AS33" i="3"/>
  <c r="AR33" i="3"/>
  <c r="AQ33" i="3"/>
  <c r="AP33" i="3"/>
  <c r="AO33" i="3"/>
  <c r="AN33" i="3"/>
  <c r="AM33" i="3"/>
  <c r="AL33" i="3"/>
  <c r="AT76" i="3"/>
  <c r="AS76" i="3"/>
  <c r="AR76" i="3"/>
  <c r="AQ76" i="3"/>
  <c r="AP76" i="3"/>
  <c r="AO76" i="3"/>
  <c r="AN76" i="3"/>
  <c r="AM76" i="3"/>
  <c r="AL76" i="3"/>
  <c r="BJ20" i="3"/>
  <c r="BI20" i="3"/>
  <c r="BH20" i="3"/>
  <c r="BG20" i="3"/>
  <c r="BF20" i="3"/>
  <c r="BE20" i="3"/>
  <c r="BD20" i="3"/>
  <c r="BC20" i="3"/>
  <c r="BK20" i="3"/>
  <c r="AT48" i="3"/>
  <c r="AS48" i="3"/>
  <c r="AR48" i="3"/>
  <c r="AQ48" i="3"/>
  <c r="AP48" i="3"/>
  <c r="AO48" i="3"/>
  <c r="AN48" i="3"/>
  <c r="AM48" i="3"/>
  <c r="AL48" i="3"/>
  <c r="AT42" i="3"/>
  <c r="AS42" i="3"/>
  <c r="AR42" i="3"/>
  <c r="AQ42" i="3"/>
  <c r="AP42" i="3"/>
  <c r="AO42" i="3"/>
  <c r="AN42" i="3"/>
  <c r="AM42" i="3"/>
  <c r="AL42" i="3"/>
  <c r="AT70" i="3"/>
  <c r="AS70" i="3"/>
  <c r="AR70" i="3"/>
  <c r="AQ70" i="3"/>
  <c r="AP70" i="3"/>
  <c r="AO70" i="3"/>
  <c r="AN70" i="3"/>
  <c r="AM70" i="3"/>
  <c r="AL70" i="3"/>
  <c r="AT38" i="3"/>
  <c r="AS38" i="3"/>
  <c r="AR38" i="3"/>
  <c r="AQ38" i="3"/>
  <c r="AP38" i="3"/>
  <c r="AO38" i="3"/>
  <c r="AN38" i="3"/>
  <c r="AM38" i="3"/>
  <c r="AL38" i="3"/>
  <c r="BJ25" i="3"/>
  <c r="BI25" i="3"/>
  <c r="BH25" i="3"/>
  <c r="BG25" i="3"/>
  <c r="BF25" i="3"/>
  <c r="BE25" i="3"/>
  <c r="BD25" i="3"/>
  <c r="BC25" i="3"/>
  <c r="BK25" i="3"/>
  <c r="AT85" i="3"/>
  <c r="AS85" i="3"/>
  <c r="AR85" i="3"/>
  <c r="AQ85" i="3"/>
  <c r="AP85" i="3"/>
  <c r="AO85" i="3"/>
  <c r="AN85" i="3"/>
  <c r="AM85" i="3"/>
  <c r="AL85" i="3"/>
  <c r="AS127" i="3"/>
  <c r="AR127" i="3"/>
  <c r="AQ127" i="3"/>
  <c r="AP127" i="3"/>
  <c r="AO127" i="3"/>
  <c r="AN127" i="3"/>
  <c r="AM127" i="3"/>
  <c r="AL127" i="3"/>
  <c r="AT127" i="3"/>
  <c r="AT141" i="3"/>
  <c r="AS141" i="3"/>
  <c r="AR141" i="3"/>
  <c r="AQ141" i="3"/>
  <c r="AP141" i="3"/>
  <c r="AO141" i="3"/>
  <c r="AN141" i="3"/>
  <c r="AM141" i="3"/>
  <c r="AL141" i="3"/>
  <c r="AT145" i="3"/>
  <c r="AS145" i="3"/>
  <c r="AR145" i="3"/>
  <c r="AQ145" i="3"/>
  <c r="AP145" i="3"/>
  <c r="AO145" i="3"/>
  <c r="AN145" i="3"/>
  <c r="AM145" i="3"/>
  <c r="AL145" i="3"/>
  <c r="AT140" i="3"/>
  <c r="AS140" i="3"/>
  <c r="AR140" i="3"/>
  <c r="AQ140" i="3"/>
  <c r="AP140" i="3"/>
  <c r="AO140" i="3"/>
  <c r="AN140" i="3"/>
  <c r="AM140" i="3"/>
  <c r="AL140" i="3"/>
  <c r="AT126" i="3"/>
  <c r="AS126" i="3"/>
  <c r="AR126" i="3"/>
  <c r="AQ126" i="3"/>
  <c r="AP126" i="3"/>
  <c r="AO126" i="3"/>
  <c r="AN126" i="3"/>
  <c r="AM126" i="3"/>
  <c r="AL126" i="3"/>
  <c r="AR35" i="3"/>
  <c r="AQ35" i="3"/>
  <c r="AP35" i="3"/>
  <c r="AO35" i="3"/>
  <c r="AN35" i="3"/>
  <c r="AM35" i="3"/>
  <c r="AL35" i="3"/>
  <c r="AS35" i="3"/>
  <c r="AT35" i="3"/>
  <c r="AT96" i="3"/>
  <c r="AS96" i="3"/>
  <c r="AR96" i="3"/>
  <c r="AQ96" i="3"/>
  <c r="AP96" i="3"/>
  <c r="AO96" i="3"/>
  <c r="AN96" i="3"/>
  <c r="AM96" i="3"/>
  <c r="AL96" i="3"/>
  <c r="AS114" i="3"/>
  <c r="AR114" i="3"/>
  <c r="AQ114" i="3"/>
  <c r="AP114" i="3"/>
  <c r="AO114" i="3"/>
  <c r="AN114" i="3"/>
  <c r="AM114" i="3"/>
  <c r="AL114" i="3"/>
  <c r="AT114" i="3"/>
  <c r="AT79" i="3"/>
  <c r="AS79" i="3"/>
  <c r="AR79" i="3"/>
  <c r="AQ79" i="3"/>
  <c r="AP79" i="3"/>
  <c r="AO79" i="3"/>
  <c r="AN79" i="3"/>
  <c r="AM79" i="3"/>
  <c r="AL79" i="3"/>
  <c r="AT104" i="3"/>
  <c r="AS104" i="3"/>
  <c r="AR104" i="3"/>
  <c r="AQ104" i="3"/>
  <c r="AP104" i="3"/>
  <c r="AO104" i="3"/>
  <c r="AN104" i="3"/>
  <c r="AM104" i="3"/>
  <c r="AL104" i="3"/>
  <c r="AT87" i="3"/>
  <c r="AS87" i="3"/>
  <c r="AR87" i="3"/>
  <c r="AQ87" i="3"/>
  <c r="AP87" i="3"/>
  <c r="AO87" i="3"/>
  <c r="AN87" i="3"/>
  <c r="AM87" i="3"/>
  <c r="AL87" i="3"/>
  <c r="BJ24" i="3"/>
  <c r="BI24" i="3"/>
  <c r="BH24" i="3"/>
  <c r="BG24" i="3"/>
  <c r="BF24" i="3"/>
  <c r="BE24" i="3"/>
  <c r="BD24" i="3"/>
  <c r="BC24" i="3"/>
  <c r="BK24" i="3"/>
  <c r="BK9" i="3"/>
  <c r="BJ9" i="3"/>
  <c r="BI9" i="3"/>
  <c r="BH9" i="3"/>
  <c r="BG9" i="3"/>
  <c r="BF9" i="3"/>
  <c r="BE9" i="3"/>
  <c r="BD9" i="3"/>
  <c r="BC9" i="3"/>
  <c r="AT68" i="3"/>
  <c r="AS68" i="3"/>
  <c r="AR68" i="3"/>
  <c r="AQ68" i="3"/>
  <c r="AP68" i="3"/>
  <c r="AO68" i="3"/>
  <c r="AN68" i="3"/>
  <c r="AM68" i="3"/>
  <c r="AL68" i="3"/>
  <c r="AR98" i="3"/>
  <c r="AQ98" i="3"/>
  <c r="AP98" i="3"/>
  <c r="AO98" i="3"/>
  <c r="AN98" i="3"/>
  <c r="AM98" i="3"/>
  <c r="AL98" i="3"/>
  <c r="AT98" i="3"/>
  <c r="AS98" i="3"/>
  <c r="BK39" i="3"/>
  <c r="BJ39" i="3"/>
  <c r="BI39" i="3"/>
  <c r="BH39" i="3"/>
  <c r="BG39" i="3"/>
  <c r="BF39" i="3"/>
  <c r="BE39" i="3"/>
  <c r="BD39" i="3"/>
  <c r="BC39" i="3"/>
  <c r="AS72" i="3"/>
  <c r="AT72" i="3"/>
  <c r="AR72" i="3"/>
  <c r="AQ72" i="3"/>
  <c r="AP72" i="3"/>
  <c r="AO72" i="3"/>
  <c r="AN72" i="3"/>
  <c r="AM72" i="3"/>
  <c r="AL72" i="3"/>
  <c r="BJ27" i="3"/>
  <c r="BK27" i="3"/>
  <c r="BI27" i="3"/>
  <c r="BH27" i="3"/>
  <c r="BG27" i="3"/>
  <c r="BF27" i="3"/>
  <c r="BE27" i="3"/>
  <c r="BD27" i="3"/>
  <c r="BC27" i="3"/>
  <c r="AT32" i="3"/>
  <c r="AS32" i="3"/>
  <c r="AR32" i="3"/>
  <c r="AQ32" i="3"/>
  <c r="AP32" i="3"/>
  <c r="AO32" i="3"/>
  <c r="AN32" i="3"/>
  <c r="AM32" i="3"/>
  <c r="AL32" i="3"/>
  <c r="AS62" i="3"/>
  <c r="AR62" i="3"/>
  <c r="AQ62" i="3"/>
  <c r="AP62" i="3"/>
  <c r="AO62" i="3"/>
  <c r="AN62" i="3"/>
  <c r="AM62" i="3"/>
  <c r="AL62" i="3"/>
  <c r="AT62" i="3"/>
  <c r="AE203" i="2"/>
  <c r="AB203" i="2"/>
  <c r="AB81" i="2"/>
  <c r="AE81" i="2"/>
  <c r="AE50" i="2"/>
  <c r="AT23" i="3"/>
  <c r="AS23" i="3"/>
  <c r="AR23" i="3"/>
  <c r="AQ23" i="3"/>
  <c r="AP23" i="3"/>
  <c r="AO23" i="3"/>
  <c r="AN23" i="3"/>
  <c r="AM23" i="3"/>
  <c r="AL23" i="3"/>
  <c r="BK6" i="3"/>
  <c r="BJ6" i="3"/>
  <c r="BI6" i="3"/>
  <c r="BH6" i="3"/>
  <c r="BG6" i="3"/>
  <c r="BF6" i="3"/>
  <c r="BE6" i="3"/>
  <c r="BD6" i="3"/>
  <c r="BC6" i="3"/>
  <c r="AS111" i="3"/>
  <c r="AR111" i="3"/>
  <c r="AQ111" i="3"/>
  <c r="AP111" i="3"/>
  <c r="AO111" i="3"/>
  <c r="AN111" i="3"/>
  <c r="AM111" i="3"/>
  <c r="AL111" i="3"/>
  <c r="AT111" i="3"/>
  <c r="BK28" i="3"/>
  <c r="BJ28" i="3"/>
  <c r="BI28" i="3"/>
  <c r="BH28" i="3"/>
  <c r="BG28" i="3"/>
  <c r="BF28" i="3"/>
  <c r="BE28" i="3"/>
  <c r="BD28" i="3"/>
  <c r="BC28" i="3"/>
  <c r="AT134" i="3"/>
  <c r="AS134" i="3"/>
  <c r="AR134" i="3"/>
  <c r="AQ134" i="3"/>
  <c r="AP134" i="3"/>
  <c r="AO134" i="3"/>
  <c r="AN134" i="3"/>
  <c r="AM134" i="3"/>
  <c r="AL134" i="3"/>
  <c r="AT119" i="3"/>
  <c r="AS119" i="3"/>
  <c r="AR119" i="3"/>
  <c r="AQ119" i="3"/>
  <c r="AP119" i="3"/>
  <c r="AO119" i="3"/>
  <c r="AN119" i="3"/>
  <c r="AM119" i="3"/>
  <c r="AL119" i="3"/>
  <c r="AT132" i="3"/>
  <c r="AS132" i="3"/>
  <c r="AR132" i="3"/>
  <c r="AQ132" i="3"/>
  <c r="AP132" i="3"/>
  <c r="AO132" i="3"/>
  <c r="AN132" i="3"/>
  <c r="AM132" i="3"/>
  <c r="AL132" i="3"/>
  <c r="AQ124" i="3"/>
  <c r="AP124" i="3"/>
  <c r="AO124" i="3"/>
  <c r="AN124" i="3"/>
  <c r="AM124" i="3"/>
  <c r="AL124" i="3"/>
  <c r="AR124" i="3"/>
  <c r="AS124" i="3"/>
  <c r="AT124" i="3"/>
  <c r="AT118" i="3"/>
  <c r="AS118" i="3"/>
  <c r="AR118" i="3"/>
  <c r="AQ118" i="3"/>
  <c r="AP118" i="3"/>
  <c r="AO118" i="3"/>
  <c r="AN118" i="3"/>
  <c r="AM118" i="3"/>
  <c r="AL118" i="3"/>
  <c r="AR129" i="3"/>
  <c r="AQ129" i="3"/>
  <c r="AP129" i="3"/>
  <c r="AO129" i="3"/>
  <c r="AN129" i="3"/>
  <c r="AM129" i="3"/>
  <c r="AL129" i="3"/>
  <c r="AS129" i="3"/>
  <c r="AT129" i="3"/>
  <c r="AT95" i="3"/>
  <c r="AS95" i="3"/>
  <c r="AR95" i="3"/>
  <c r="AQ95" i="3"/>
  <c r="AP95" i="3"/>
  <c r="AO95" i="3"/>
  <c r="AN95" i="3"/>
  <c r="AM95" i="3"/>
  <c r="AL95" i="3"/>
  <c r="AS106" i="3"/>
  <c r="AR106" i="3"/>
  <c r="AQ106" i="3"/>
  <c r="AP106" i="3"/>
  <c r="AO106" i="3"/>
  <c r="AN106" i="3"/>
  <c r="AM106" i="3"/>
  <c r="AL106" i="3"/>
  <c r="AT106" i="3"/>
  <c r="AS66" i="3"/>
  <c r="AR66" i="3"/>
  <c r="AQ66" i="3"/>
  <c r="AP66" i="3"/>
  <c r="AO66" i="3"/>
  <c r="AN66" i="3"/>
  <c r="AM66" i="3"/>
  <c r="AL66" i="3"/>
  <c r="AT66" i="3"/>
  <c r="AT139" i="3"/>
  <c r="AS139" i="3"/>
  <c r="AR139" i="3"/>
  <c r="AQ139" i="3"/>
  <c r="AP139" i="3"/>
  <c r="AO139" i="3"/>
  <c r="AN139" i="3"/>
  <c r="AM139" i="3"/>
  <c r="AL139" i="3"/>
  <c r="AT86" i="3"/>
  <c r="AS86" i="3"/>
  <c r="AR86" i="3"/>
  <c r="AQ86" i="3"/>
  <c r="AP86" i="3"/>
  <c r="AO86" i="3"/>
  <c r="AN86" i="3"/>
  <c r="AM86" i="3"/>
  <c r="AL86" i="3"/>
  <c r="AT65" i="3"/>
  <c r="AR65" i="3"/>
  <c r="AQ65" i="3"/>
  <c r="AP65" i="3"/>
  <c r="AO65" i="3"/>
  <c r="AN65" i="3"/>
  <c r="AM65" i="3"/>
  <c r="AL65" i="3"/>
  <c r="AS65" i="3"/>
  <c r="AS46" i="3"/>
  <c r="AR46" i="3"/>
  <c r="AQ46" i="3"/>
  <c r="AP46" i="3"/>
  <c r="AO46" i="3"/>
  <c r="AN46" i="3"/>
  <c r="AM46" i="3"/>
  <c r="AL46" i="3"/>
  <c r="AT46" i="3"/>
  <c r="AT60" i="3"/>
  <c r="AS60" i="3"/>
  <c r="AR60" i="3"/>
  <c r="AQ60" i="3"/>
  <c r="AP60" i="3"/>
  <c r="AO60" i="3"/>
  <c r="AN60" i="3"/>
  <c r="AM60" i="3"/>
  <c r="AL60" i="3"/>
  <c r="AR90" i="3"/>
  <c r="AQ90" i="3"/>
  <c r="AP90" i="3"/>
  <c r="AO90" i="3"/>
  <c r="AN90" i="3"/>
  <c r="AM90" i="3"/>
  <c r="AL90" i="3"/>
  <c r="AT90" i="3"/>
  <c r="AS90" i="3"/>
  <c r="BJ35" i="3"/>
  <c r="BI35" i="3"/>
  <c r="BH35" i="3"/>
  <c r="BG35" i="3"/>
  <c r="BF35" i="3"/>
  <c r="BE35" i="3"/>
  <c r="BD35" i="3"/>
  <c r="BC35" i="3"/>
  <c r="BK35" i="3"/>
  <c r="AS64" i="3"/>
  <c r="AT64" i="3"/>
  <c r="AR64" i="3"/>
  <c r="AQ64" i="3"/>
  <c r="AP64" i="3"/>
  <c r="AO64" i="3"/>
  <c r="AN64" i="3"/>
  <c r="AM64" i="3"/>
  <c r="AL64" i="3"/>
  <c r="BK12" i="3"/>
  <c r="BJ12" i="3"/>
  <c r="BI12" i="3"/>
  <c r="BH12" i="3"/>
  <c r="BG12" i="3"/>
  <c r="BF12" i="3"/>
  <c r="BE12" i="3"/>
  <c r="BD12" i="3"/>
  <c r="BC12" i="3"/>
  <c r="BK30" i="3"/>
  <c r="BJ30" i="3"/>
  <c r="BI30" i="3"/>
  <c r="BH30" i="3"/>
  <c r="BG30" i="3"/>
  <c r="BF30" i="3"/>
  <c r="BE30" i="3"/>
  <c r="BD30" i="3"/>
  <c r="BC30" i="3"/>
  <c r="AS54" i="3"/>
  <c r="AR54" i="3"/>
  <c r="AQ54" i="3"/>
  <c r="AP54" i="3"/>
  <c r="AO54" i="3"/>
  <c r="AN54" i="3"/>
  <c r="AM54" i="3"/>
  <c r="AL54" i="3"/>
  <c r="AT54" i="3"/>
  <c r="S18" i="3"/>
  <c r="E14" i="3"/>
  <c r="U21" i="3"/>
  <c r="U18" i="3"/>
  <c r="AB273" i="2"/>
  <c r="AE273" i="2"/>
  <c r="AE243" i="2"/>
  <c r="AS39" i="3"/>
  <c r="AR39" i="3"/>
  <c r="AQ39" i="3"/>
  <c r="AP39" i="3"/>
  <c r="AO39" i="3"/>
  <c r="AN39" i="3"/>
  <c r="AM39" i="3"/>
  <c r="AL39" i="3"/>
  <c r="AT39" i="3"/>
  <c r="BJ29" i="3"/>
  <c r="BI29" i="3"/>
  <c r="BH29" i="3"/>
  <c r="BG29" i="3"/>
  <c r="BF29" i="3"/>
  <c r="BE29" i="3"/>
  <c r="BD29" i="3"/>
  <c r="BC29" i="3"/>
  <c r="BK29" i="3"/>
  <c r="AB60" i="2"/>
  <c r="AE257" i="2"/>
  <c r="AB257" i="2"/>
  <c r="AE227" i="2"/>
  <c r="AB227" i="2"/>
  <c r="AB184" i="2"/>
  <c r="AE184" i="2"/>
  <c r="AE190" i="2"/>
  <c r="AB190" i="2"/>
  <c r="AT41" i="3"/>
  <c r="AS41" i="3"/>
  <c r="AR41" i="3"/>
  <c r="AQ41" i="3"/>
  <c r="AP41" i="3"/>
  <c r="AO41" i="3"/>
  <c r="AN41" i="3"/>
  <c r="AM41" i="3"/>
  <c r="AL41" i="3"/>
  <c r="AT28" i="3"/>
  <c r="AS28" i="3"/>
  <c r="AR28" i="3"/>
  <c r="AQ28" i="3"/>
  <c r="AP28" i="3"/>
  <c r="AO28" i="3"/>
  <c r="AN28" i="3"/>
  <c r="AM28" i="3"/>
  <c r="AL28" i="3"/>
  <c r="AT143" i="3"/>
  <c r="AS143" i="3"/>
  <c r="AR143" i="3"/>
  <c r="AQ143" i="3"/>
  <c r="AP143" i="3"/>
  <c r="AO143" i="3"/>
  <c r="AN143" i="3"/>
  <c r="AM143" i="3"/>
  <c r="AL143" i="3"/>
  <c r="AT158" i="3"/>
  <c r="AS158" i="3"/>
  <c r="AR158" i="3"/>
  <c r="AQ158" i="3"/>
  <c r="AP158" i="3"/>
  <c r="AO158" i="3"/>
  <c r="AN158" i="3"/>
  <c r="AM158" i="3"/>
  <c r="AL158" i="3"/>
  <c r="AS137" i="3"/>
  <c r="AR137" i="3"/>
  <c r="AQ137" i="3"/>
  <c r="AP137" i="3"/>
  <c r="AO137" i="3"/>
  <c r="AN137" i="3"/>
  <c r="AM137" i="3"/>
  <c r="AL137" i="3"/>
  <c r="AT137" i="3"/>
  <c r="AT159" i="3"/>
  <c r="AS159" i="3"/>
  <c r="AR159" i="3"/>
  <c r="AQ159" i="3"/>
  <c r="AP159" i="3"/>
  <c r="AO159" i="3"/>
  <c r="AN159" i="3"/>
  <c r="AM159" i="3"/>
  <c r="AL159" i="3"/>
  <c r="AS101" i="3"/>
  <c r="AR101" i="3"/>
  <c r="AQ101" i="3"/>
  <c r="AP101" i="3"/>
  <c r="AO101" i="3"/>
  <c r="AN101" i="3"/>
  <c r="AM101" i="3"/>
  <c r="AL101" i="3"/>
  <c r="AT101" i="3"/>
  <c r="AS113" i="3"/>
  <c r="AR113" i="3"/>
  <c r="AQ113" i="3"/>
  <c r="AP113" i="3"/>
  <c r="AO113" i="3"/>
  <c r="AN113" i="3"/>
  <c r="AM113" i="3"/>
  <c r="AL113" i="3"/>
  <c r="AT113" i="3"/>
  <c r="AS74" i="3"/>
  <c r="AR74" i="3"/>
  <c r="AQ74" i="3"/>
  <c r="AP74" i="3"/>
  <c r="AO74" i="3"/>
  <c r="AN74" i="3"/>
  <c r="AM74" i="3"/>
  <c r="AL74" i="3"/>
  <c r="AT74" i="3"/>
  <c r="BK10" i="3"/>
  <c r="BJ10" i="3"/>
  <c r="BI10" i="3"/>
  <c r="BH10" i="3"/>
  <c r="BG10" i="3"/>
  <c r="BF10" i="3"/>
  <c r="BE10" i="3"/>
  <c r="BD10" i="3"/>
  <c r="BC10" i="3"/>
  <c r="AT144" i="3"/>
  <c r="AR144" i="3"/>
  <c r="AQ144" i="3"/>
  <c r="AP144" i="3"/>
  <c r="AO144" i="3"/>
  <c r="AN144" i="3"/>
  <c r="AM144" i="3"/>
  <c r="AL144" i="3"/>
  <c r="AS144" i="3"/>
  <c r="AS123" i="3"/>
  <c r="AR123" i="3"/>
  <c r="AQ123" i="3"/>
  <c r="AP123" i="3"/>
  <c r="AO123" i="3"/>
  <c r="AN123" i="3"/>
  <c r="AM123" i="3"/>
  <c r="AL123" i="3"/>
  <c r="AT123" i="3"/>
  <c r="AT63" i="3"/>
  <c r="AS63" i="3"/>
  <c r="AR63" i="3"/>
  <c r="AQ63" i="3"/>
  <c r="AP63" i="3"/>
  <c r="AO63" i="3"/>
  <c r="AN63" i="3"/>
  <c r="AM63" i="3"/>
  <c r="AL63" i="3"/>
  <c r="AT49" i="3"/>
  <c r="AS49" i="3"/>
  <c r="AR49" i="3"/>
  <c r="AQ49" i="3"/>
  <c r="AP49" i="3"/>
  <c r="AO49" i="3"/>
  <c r="AN49" i="3"/>
  <c r="AM49" i="3"/>
  <c r="AL49" i="3"/>
  <c r="AT43" i="3"/>
  <c r="AS43" i="3"/>
  <c r="AR43" i="3"/>
  <c r="AQ43" i="3"/>
  <c r="AP43" i="3"/>
  <c r="AO43" i="3"/>
  <c r="AN43" i="3"/>
  <c r="AM43" i="3"/>
  <c r="AL43" i="3"/>
  <c r="BK47" i="3"/>
  <c r="BJ47" i="3"/>
  <c r="BI47" i="3"/>
  <c r="BH47" i="3"/>
  <c r="BG47" i="3"/>
  <c r="BF47" i="3"/>
  <c r="BE47" i="3"/>
  <c r="BD47" i="3"/>
  <c r="BC47" i="3"/>
  <c r="AT77" i="3"/>
  <c r="AS77" i="3"/>
  <c r="AR77" i="3"/>
  <c r="AQ77" i="3"/>
  <c r="AP77" i="3"/>
  <c r="AO77" i="3"/>
  <c r="AN77" i="3"/>
  <c r="AM77" i="3"/>
  <c r="AL77" i="3"/>
  <c r="BK26" i="3"/>
  <c r="BJ26" i="3"/>
  <c r="BI26" i="3"/>
  <c r="BH26" i="3"/>
  <c r="BG26" i="3"/>
  <c r="BF26" i="3"/>
  <c r="BE26" i="3"/>
  <c r="BD26" i="3"/>
  <c r="BC26" i="3"/>
  <c r="BJ48" i="3"/>
  <c r="BI48" i="3"/>
  <c r="BH48" i="3"/>
  <c r="BG48" i="3"/>
  <c r="BF48" i="3"/>
  <c r="BE48" i="3"/>
  <c r="BD48" i="3"/>
  <c r="BC48" i="3"/>
  <c r="BK48" i="3"/>
  <c r="AT67" i="3"/>
  <c r="AS67" i="3"/>
  <c r="AR67" i="3"/>
  <c r="AQ67" i="3"/>
  <c r="AP67" i="3"/>
  <c r="AO67" i="3"/>
  <c r="AN67" i="3"/>
  <c r="AM67" i="3"/>
  <c r="AL67" i="3"/>
  <c r="AT99" i="3"/>
  <c r="AS99" i="3"/>
  <c r="AR99" i="3"/>
  <c r="AQ99" i="3"/>
  <c r="AP99" i="3"/>
  <c r="AO99" i="3"/>
  <c r="AN99" i="3"/>
  <c r="AM99" i="3"/>
  <c r="AL99" i="3"/>
  <c r="AT37" i="3"/>
  <c r="AS37" i="3"/>
  <c r="AR37" i="3"/>
  <c r="AQ37" i="3"/>
  <c r="AP37" i="3"/>
  <c r="AO37" i="3"/>
  <c r="AN37" i="3"/>
  <c r="AM37" i="3"/>
  <c r="AL37" i="3"/>
  <c r="AE187" i="2"/>
  <c r="AB187" i="2"/>
  <c r="BK23" i="3"/>
  <c r="BJ23" i="3"/>
  <c r="BI23" i="3"/>
  <c r="BH23" i="3"/>
  <c r="BG23" i="3"/>
  <c r="BF23" i="3"/>
  <c r="BE23" i="3"/>
  <c r="BD23" i="3"/>
  <c r="BC23" i="3"/>
  <c r="AB267" i="2"/>
  <c r="AE267" i="2"/>
  <c r="AE176" i="2"/>
  <c r="AB176" i="2"/>
  <c r="AB182" i="2"/>
  <c r="AE182" i="2"/>
  <c r="AB78" i="2"/>
  <c r="AE78" i="2"/>
  <c r="AS30" i="3"/>
  <c r="AR30" i="3"/>
  <c r="AQ30" i="3"/>
  <c r="AP30" i="3"/>
  <c r="AO30" i="3"/>
  <c r="AN30" i="3"/>
  <c r="AM30" i="3"/>
  <c r="AL30" i="3"/>
  <c r="AT30" i="3"/>
  <c r="BK21" i="3"/>
  <c r="BJ21" i="3"/>
  <c r="BI21" i="3"/>
  <c r="BH21" i="3"/>
  <c r="BG21" i="3"/>
  <c r="BF21" i="3"/>
  <c r="BE21" i="3"/>
  <c r="BD21" i="3"/>
  <c r="BC21" i="3"/>
  <c r="AJ30" i="3"/>
  <c r="AK30" i="3"/>
  <c r="AI30" i="3"/>
  <c r="AI144" i="3"/>
  <c r="AJ144" i="3"/>
  <c r="AK144" i="3"/>
  <c r="AI132" i="3"/>
  <c r="AJ132" i="3"/>
  <c r="AK132" i="3"/>
  <c r="BB23" i="3"/>
  <c r="BA23" i="3"/>
  <c r="AI159" i="3"/>
  <c r="AK159" i="3"/>
  <c r="AJ159" i="3"/>
  <c r="BB29" i="3"/>
  <c r="BA29" i="3"/>
  <c r="AZ29" i="3"/>
  <c r="AX29" i="3"/>
  <c r="AJ64" i="3"/>
  <c r="AI64" i="3"/>
  <c r="AH64" i="3"/>
  <c r="AA64" i="3"/>
  <c r="AK64" i="3"/>
  <c r="AJ60" i="3"/>
  <c r="AK60" i="3"/>
  <c r="AI60" i="3"/>
  <c r="AH60" i="3"/>
  <c r="AA60" i="3"/>
  <c r="AI139" i="3"/>
  <c r="AJ139" i="3"/>
  <c r="AK139" i="3"/>
  <c r="AI129" i="3"/>
  <c r="AH129" i="3"/>
  <c r="AA129" i="3"/>
  <c r="AJ129" i="3"/>
  <c r="AK129" i="3"/>
  <c r="AI119" i="3"/>
  <c r="AJ119" i="3"/>
  <c r="AK119" i="3"/>
  <c r="AJ114" i="3"/>
  <c r="AK114" i="3"/>
  <c r="AI114" i="3"/>
  <c r="AH114" i="3"/>
  <c r="AA114" i="3"/>
  <c r="AJ42" i="3"/>
  <c r="AI42" i="3"/>
  <c r="AH42" i="3"/>
  <c r="AA42" i="3"/>
  <c r="AK42" i="3"/>
  <c r="AJ88" i="3"/>
  <c r="AK88" i="3"/>
  <c r="AI88" i="3"/>
  <c r="BB46" i="3"/>
  <c r="BA46" i="3"/>
  <c r="AZ46" i="3"/>
  <c r="AX46" i="3"/>
  <c r="BB22" i="3"/>
  <c r="BA22" i="3"/>
  <c r="AZ22" i="3"/>
  <c r="AX22" i="3"/>
  <c r="AJ21" i="3"/>
  <c r="AK21" i="3"/>
  <c r="AI21" i="3"/>
  <c r="BB7" i="3"/>
  <c r="BA7" i="3"/>
  <c r="AZ7" i="3"/>
  <c r="AX7" i="3"/>
  <c r="AJ83" i="3"/>
  <c r="AI83" i="3"/>
  <c r="AK83" i="3"/>
  <c r="AK73" i="3"/>
  <c r="AJ73" i="3"/>
  <c r="AI73" i="3"/>
  <c r="AK57" i="3"/>
  <c r="AJ57" i="3"/>
  <c r="AI57" i="3"/>
  <c r="AH57" i="3"/>
  <c r="AA57" i="3"/>
  <c r="AK125" i="3"/>
  <c r="AI125" i="3"/>
  <c r="AJ125" i="3"/>
  <c r="AJ138" i="3"/>
  <c r="AK138" i="3"/>
  <c r="AI138" i="3"/>
  <c r="AJ59" i="3"/>
  <c r="AI59" i="3"/>
  <c r="AH59" i="3"/>
  <c r="AA59" i="3"/>
  <c r="AK59" i="3"/>
  <c r="AI135" i="3"/>
  <c r="AJ135" i="3"/>
  <c r="AK135" i="3"/>
  <c r="AJ80" i="3"/>
  <c r="AK80" i="3"/>
  <c r="AI80" i="3"/>
  <c r="AH80" i="3"/>
  <c r="AA80" i="3"/>
  <c r="AI99" i="3"/>
  <c r="AH99" i="3"/>
  <c r="AA99" i="3"/>
  <c r="AJ99" i="3"/>
  <c r="AK99" i="3"/>
  <c r="AJ101" i="3"/>
  <c r="AK101" i="3"/>
  <c r="AI101" i="3"/>
  <c r="AJ90" i="3"/>
  <c r="AK90" i="3"/>
  <c r="AI90" i="3"/>
  <c r="AH90" i="3"/>
  <c r="AA90" i="3"/>
  <c r="AJ67" i="3"/>
  <c r="AI67" i="3"/>
  <c r="AH67" i="3"/>
  <c r="AA67" i="3"/>
  <c r="AK67" i="3"/>
  <c r="AK49" i="3"/>
  <c r="AJ49" i="3"/>
  <c r="AI49" i="3"/>
  <c r="AH49" i="3"/>
  <c r="AA49" i="3"/>
  <c r="BB10" i="3"/>
  <c r="BA10" i="3"/>
  <c r="AZ10" i="3"/>
  <c r="AX10" i="3"/>
  <c r="AI118" i="3"/>
  <c r="AJ118" i="3"/>
  <c r="AK118" i="3"/>
  <c r="AI134" i="3"/>
  <c r="AH134" i="3"/>
  <c r="AA134" i="3"/>
  <c r="AJ134" i="3"/>
  <c r="AK134" i="3"/>
  <c r="AI111" i="3"/>
  <c r="AJ111" i="3"/>
  <c r="AK111" i="3"/>
  <c r="AI62" i="3"/>
  <c r="AJ62" i="3"/>
  <c r="AK62" i="3"/>
  <c r="BB39" i="3"/>
  <c r="BA39" i="3"/>
  <c r="AZ39" i="3"/>
  <c r="AX39" i="3"/>
  <c r="AJ96" i="3"/>
  <c r="AK96" i="3"/>
  <c r="AI96" i="3"/>
  <c r="AI145" i="3"/>
  <c r="AJ145" i="3"/>
  <c r="AK145" i="3"/>
  <c r="AJ48" i="3"/>
  <c r="AI48" i="3"/>
  <c r="AH48" i="3"/>
  <c r="AA48" i="3"/>
  <c r="AK48" i="3"/>
  <c r="BB31" i="3"/>
  <c r="BA31" i="3"/>
  <c r="AJ130" i="3"/>
  <c r="AK130" i="3"/>
  <c r="AI130" i="3"/>
  <c r="AH130" i="3"/>
  <c r="AA130" i="3"/>
  <c r="AJ149" i="3"/>
  <c r="AK149" i="3"/>
  <c r="AI149" i="3"/>
  <c r="AH149" i="3"/>
  <c r="AA149" i="3"/>
  <c r="BB32" i="3"/>
  <c r="BA32" i="3"/>
  <c r="BB8" i="3"/>
  <c r="BA8" i="3"/>
  <c r="AZ8" i="3"/>
  <c r="AX8" i="3"/>
  <c r="BB45" i="3"/>
  <c r="BA45" i="3"/>
  <c r="AJ71" i="3"/>
  <c r="AI71" i="3"/>
  <c r="AH71" i="3"/>
  <c r="AA71" i="3"/>
  <c r="AK71" i="3"/>
  <c r="AI155" i="3"/>
  <c r="AK155" i="3"/>
  <c r="AJ155" i="3"/>
  <c r="AJ97" i="3"/>
  <c r="AK97" i="3"/>
  <c r="AI97" i="3"/>
  <c r="AK133" i="3"/>
  <c r="AJ133" i="3"/>
  <c r="AI133" i="3"/>
  <c r="AK94" i="3"/>
  <c r="AJ94" i="3"/>
  <c r="AI94" i="3"/>
  <c r="AH94" i="3"/>
  <c r="AA94" i="3"/>
  <c r="AJ137" i="3"/>
  <c r="AI137" i="3"/>
  <c r="AH137" i="3"/>
  <c r="AA137" i="3"/>
  <c r="AK137" i="3"/>
  <c r="AJ32" i="3"/>
  <c r="AI32" i="3"/>
  <c r="AK32" i="3"/>
  <c r="BB25" i="3"/>
  <c r="BA25" i="3"/>
  <c r="AZ25" i="3"/>
  <c r="AX25" i="3"/>
  <c r="AJ78" i="3"/>
  <c r="AI78" i="3"/>
  <c r="AH78" i="3"/>
  <c r="AA78" i="3"/>
  <c r="AK78" i="3"/>
  <c r="AJ93" i="3"/>
  <c r="AI93" i="3"/>
  <c r="AK93" i="3"/>
  <c r="BB41" i="3"/>
  <c r="BA41" i="3"/>
  <c r="AZ41" i="3"/>
  <c r="AX41" i="3"/>
  <c r="AJ26" i="3"/>
  <c r="AI26" i="3"/>
  <c r="AH26" i="3"/>
  <c r="AA26" i="3"/>
  <c r="AK26" i="3"/>
  <c r="BB36" i="3"/>
  <c r="BA36" i="3"/>
  <c r="AI147" i="3"/>
  <c r="AK147" i="3"/>
  <c r="AJ147" i="3"/>
  <c r="AI131" i="3"/>
  <c r="AK131" i="3"/>
  <c r="AJ131" i="3"/>
  <c r="BB14" i="3"/>
  <c r="BA14" i="3"/>
  <c r="AI154" i="3"/>
  <c r="AJ154" i="3"/>
  <c r="AK154" i="3"/>
  <c r="AJ56" i="3"/>
  <c r="AK56" i="3"/>
  <c r="AI56" i="3"/>
  <c r="AH56" i="3"/>
  <c r="AA56" i="3"/>
  <c r="AJ82" i="3"/>
  <c r="AK82" i="3"/>
  <c r="AI82" i="3"/>
  <c r="AJ45" i="3"/>
  <c r="AI45" i="3"/>
  <c r="AH45" i="3"/>
  <c r="AA45" i="3"/>
  <c r="AK45" i="3"/>
  <c r="BB38" i="3"/>
  <c r="BA38" i="3"/>
  <c r="AZ38" i="3"/>
  <c r="AX38" i="3"/>
  <c r="AJ50" i="3"/>
  <c r="AK50" i="3"/>
  <c r="AI50" i="3"/>
  <c r="AI156" i="3"/>
  <c r="AJ156" i="3"/>
  <c r="AK156" i="3"/>
  <c r="BB19" i="3"/>
  <c r="BA19" i="3"/>
  <c r="AZ19" i="3"/>
  <c r="AX19" i="3"/>
  <c r="AJ39" i="3"/>
  <c r="AK39" i="3"/>
  <c r="AI39" i="3"/>
  <c r="BB24" i="3"/>
  <c r="BA24" i="3"/>
  <c r="AZ24" i="3"/>
  <c r="AX24" i="3"/>
  <c r="AJ112" i="3"/>
  <c r="AK112" i="3"/>
  <c r="AI112" i="3"/>
  <c r="AH112" i="3"/>
  <c r="AA112" i="3"/>
  <c r="AJ63" i="3"/>
  <c r="AI63" i="3"/>
  <c r="AK63" i="3"/>
  <c r="AJ74" i="3"/>
  <c r="AI74" i="3"/>
  <c r="AH74" i="3"/>
  <c r="AA74" i="3"/>
  <c r="AK74" i="3"/>
  <c r="AI158" i="3"/>
  <c r="AJ158" i="3"/>
  <c r="AK158" i="3"/>
  <c r="AJ41" i="3"/>
  <c r="AK41" i="3"/>
  <c r="AI41" i="3"/>
  <c r="AH41" i="3"/>
  <c r="AA41" i="3"/>
  <c r="BB27" i="3"/>
  <c r="BA27" i="3"/>
  <c r="AJ87" i="3"/>
  <c r="AI87" i="3"/>
  <c r="AH87" i="3"/>
  <c r="AA87" i="3"/>
  <c r="AK87" i="3"/>
  <c r="AJ38" i="3"/>
  <c r="AK38" i="3"/>
  <c r="AI38" i="3"/>
  <c r="AH38" i="3"/>
  <c r="AA38" i="3"/>
  <c r="BB20" i="3"/>
  <c r="BA20" i="3"/>
  <c r="AK109" i="3"/>
  <c r="AI109" i="3"/>
  <c r="AJ109" i="3"/>
  <c r="AI116" i="3"/>
  <c r="AJ116" i="3"/>
  <c r="AK116" i="3"/>
  <c r="BB11" i="3"/>
  <c r="BA11" i="3"/>
  <c r="AI103" i="3"/>
  <c r="AJ103" i="3"/>
  <c r="AK103" i="3"/>
  <c r="AJ61" i="3"/>
  <c r="AI61" i="3"/>
  <c r="AH61" i="3"/>
  <c r="AA61" i="3"/>
  <c r="AK61" i="3"/>
  <c r="AJ52" i="3"/>
  <c r="AK52" i="3"/>
  <c r="AI52" i="3"/>
  <c r="AJ51" i="3"/>
  <c r="AI51" i="3"/>
  <c r="AH51" i="3"/>
  <c r="AA51" i="3"/>
  <c r="AK51" i="3"/>
  <c r="AJ22" i="3"/>
  <c r="AI22" i="3"/>
  <c r="AH22" i="3"/>
  <c r="AA22" i="3"/>
  <c r="AB22" i="3"/>
  <c r="AK22" i="3"/>
  <c r="AJ46" i="3"/>
  <c r="AI46" i="3"/>
  <c r="AH46" i="3"/>
  <c r="AA46" i="3"/>
  <c r="AK46" i="3"/>
  <c r="AK141" i="3"/>
  <c r="AI141" i="3"/>
  <c r="AJ141" i="3"/>
  <c r="AI151" i="3"/>
  <c r="AH151" i="3"/>
  <c r="AA151" i="3"/>
  <c r="AK151" i="3"/>
  <c r="AJ151" i="3"/>
  <c r="BB48" i="3"/>
  <c r="BA48" i="3"/>
  <c r="AZ48" i="3"/>
  <c r="AX48" i="3"/>
  <c r="BB26" i="3"/>
  <c r="BA26" i="3"/>
  <c r="AI143" i="3"/>
  <c r="AJ143" i="3"/>
  <c r="AK143" i="3"/>
  <c r="BB35" i="3"/>
  <c r="BA35" i="3"/>
  <c r="AZ35" i="3"/>
  <c r="AX35" i="3"/>
  <c r="AK65" i="3"/>
  <c r="AJ65" i="3"/>
  <c r="AI65" i="3"/>
  <c r="AJ106" i="3"/>
  <c r="AK106" i="3"/>
  <c r="AI106" i="3"/>
  <c r="AH106" i="3"/>
  <c r="AA106" i="3"/>
  <c r="AJ104" i="3"/>
  <c r="AK104" i="3"/>
  <c r="AI104" i="3"/>
  <c r="AH104" i="3"/>
  <c r="AA104" i="3"/>
  <c r="AJ35" i="3"/>
  <c r="AK35" i="3"/>
  <c r="AI35" i="3"/>
  <c r="AI127" i="3"/>
  <c r="AJ127" i="3"/>
  <c r="AK127" i="3"/>
  <c r="AJ76" i="3"/>
  <c r="AK76" i="3"/>
  <c r="AI76" i="3"/>
  <c r="AH76" i="3"/>
  <c r="AA76" i="3"/>
  <c r="AJ122" i="3"/>
  <c r="AK122" i="3"/>
  <c r="AI122" i="3"/>
  <c r="AH122" i="3"/>
  <c r="AA122" i="3"/>
  <c r="AK150" i="3"/>
  <c r="AI150" i="3"/>
  <c r="AJ150" i="3"/>
  <c r="AJ53" i="3"/>
  <c r="AI53" i="3"/>
  <c r="AH53" i="3"/>
  <c r="AA53" i="3"/>
  <c r="AK53" i="3"/>
  <c r="AJ102" i="3"/>
  <c r="AK102" i="3"/>
  <c r="AI102" i="3"/>
  <c r="AH102" i="3"/>
  <c r="AA102" i="3"/>
  <c r="BB42" i="3"/>
  <c r="BA42" i="3"/>
  <c r="AZ42" i="3"/>
  <c r="AX42" i="3"/>
  <c r="AI121" i="3"/>
  <c r="AJ121" i="3"/>
  <c r="AK121" i="3"/>
  <c r="AJ89" i="3"/>
  <c r="AK89" i="3"/>
  <c r="AI89" i="3"/>
  <c r="AH89" i="3"/>
  <c r="AA89" i="3"/>
  <c r="AJ84" i="3"/>
  <c r="AI84" i="3"/>
  <c r="AH84" i="3"/>
  <c r="AA84" i="3"/>
  <c r="AK84" i="3"/>
  <c r="BB34" i="3"/>
  <c r="BA34" i="3"/>
  <c r="AI105" i="3"/>
  <c r="AJ105" i="3"/>
  <c r="AK105" i="3"/>
  <c r="AK148" i="3"/>
  <c r="AJ148" i="3"/>
  <c r="AI148" i="3"/>
  <c r="AH148" i="3"/>
  <c r="AA148" i="3"/>
  <c r="AI108" i="3"/>
  <c r="AH108" i="3"/>
  <c r="AA108" i="3"/>
  <c r="AJ108" i="3"/>
  <c r="AK108" i="3"/>
  <c r="BB18" i="3"/>
  <c r="BA18" i="3"/>
  <c r="AZ18" i="3"/>
  <c r="AX18" i="3"/>
  <c r="AI28" i="3"/>
  <c r="AJ28" i="3"/>
  <c r="AK28" i="3"/>
  <c r="AJ66" i="3"/>
  <c r="AK66" i="3"/>
  <c r="AI66" i="3"/>
  <c r="BB21" i="3"/>
  <c r="BA21" i="3"/>
  <c r="AZ21" i="3"/>
  <c r="AX21" i="3"/>
  <c r="AJ37" i="3"/>
  <c r="AK37" i="3"/>
  <c r="AI37" i="3"/>
  <c r="AH37" i="3"/>
  <c r="AA37" i="3"/>
  <c r="AJ77" i="3"/>
  <c r="AK77" i="3"/>
  <c r="AI77" i="3"/>
  <c r="AK123" i="3"/>
  <c r="AI123" i="3"/>
  <c r="AH123" i="3"/>
  <c r="AA123" i="3"/>
  <c r="AJ123" i="3"/>
  <c r="AI113" i="3"/>
  <c r="AJ113" i="3"/>
  <c r="AK113" i="3"/>
  <c r="AI54" i="3"/>
  <c r="AJ54" i="3"/>
  <c r="AK54" i="3"/>
  <c r="AJ95" i="3"/>
  <c r="AK95" i="3"/>
  <c r="AI95" i="3"/>
  <c r="BB6" i="3"/>
  <c r="BA6" i="3"/>
  <c r="AZ6" i="3"/>
  <c r="AX6" i="3"/>
  <c r="AJ98" i="3"/>
  <c r="AI98" i="3"/>
  <c r="AH98" i="3"/>
  <c r="AA98" i="3"/>
  <c r="AK98" i="3"/>
  <c r="AI126" i="3"/>
  <c r="AH126" i="3"/>
  <c r="AA126" i="3"/>
  <c r="AJ126" i="3"/>
  <c r="AK126" i="3"/>
  <c r="AJ33" i="3"/>
  <c r="AK33" i="3"/>
  <c r="AI33" i="3"/>
  <c r="BB44" i="3"/>
  <c r="BA44" i="3"/>
  <c r="AZ44" i="3"/>
  <c r="AX44" i="3"/>
  <c r="AJ25" i="3"/>
  <c r="AI25" i="3"/>
  <c r="AK25" i="3"/>
  <c r="AJ120" i="3"/>
  <c r="AK120" i="3"/>
  <c r="AI120" i="3"/>
  <c r="AJ55" i="3"/>
  <c r="AI55" i="3"/>
  <c r="AH55" i="3"/>
  <c r="AA55" i="3"/>
  <c r="AK55" i="3"/>
  <c r="AI152" i="3"/>
  <c r="AJ152" i="3"/>
  <c r="AK152" i="3"/>
  <c r="AJ34" i="3"/>
  <c r="AK34" i="3"/>
  <c r="AI34" i="3"/>
  <c r="AJ44" i="3"/>
  <c r="AK44" i="3"/>
  <c r="AI44" i="3"/>
  <c r="BB13" i="3"/>
  <c r="BA13" i="3"/>
  <c r="AZ13" i="3"/>
  <c r="AX13" i="3"/>
  <c r="BB2" i="3"/>
  <c r="BA2" i="3"/>
  <c r="AI107" i="3"/>
  <c r="AK107" i="3"/>
  <c r="AJ107" i="3"/>
  <c r="AJ58" i="3"/>
  <c r="AI58" i="3"/>
  <c r="AH58" i="3"/>
  <c r="AA58" i="3"/>
  <c r="AK58" i="3"/>
  <c r="AJ24" i="3"/>
  <c r="AK24" i="3"/>
  <c r="AI24" i="3"/>
  <c r="AJ92" i="3"/>
  <c r="AI92" i="3"/>
  <c r="AH92" i="3"/>
  <c r="AA92" i="3"/>
  <c r="AK92" i="3"/>
  <c r="BB4" i="3"/>
  <c r="BA4" i="3"/>
  <c r="AZ4" i="3"/>
  <c r="AX4" i="3"/>
  <c r="BB47" i="3"/>
  <c r="BA47" i="3"/>
  <c r="BB30" i="3"/>
  <c r="BA30" i="3"/>
  <c r="AZ30" i="3"/>
  <c r="AX30" i="3"/>
  <c r="AJ86" i="3"/>
  <c r="AK86" i="3"/>
  <c r="AI86" i="3"/>
  <c r="AI124" i="3"/>
  <c r="AJ124" i="3"/>
  <c r="AK124" i="3"/>
  <c r="BA28" i="3"/>
  <c r="BB28" i="3"/>
  <c r="AJ23" i="3"/>
  <c r="AK23" i="3"/>
  <c r="AI23" i="3"/>
  <c r="AJ72" i="3"/>
  <c r="AI72" i="3"/>
  <c r="AH72" i="3"/>
  <c r="AA72" i="3"/>
  <c r="AK72" i="3"/>
  <c r="AJ68" i="3"/>
  <c r="AK68" i="3"/>
  <c r="AI68" i="3"/>
  <c r="AH68" i="3"/>
  <c r="AA68" i="3"/>
  <c r="AJ79" i="3"/>
  <c r="AI79" i="3"/>
  <c r="AH79" i="3"/>
  <c r="AA79" i="3"/>
  <c r="AK79" i="3"/>
  <c r="AJ100" i="3"/>
  <c r="AI100" i="3"/>
  <c r="AK100" i="3"/>
  <c r="AI153" i="3"/>
  <c r="AH153" i="3"/>
  <c r="AA153" i="3"/>
  <c r="AK153" i="3"/>
  <c r="AJ153" i="3"/>
  <c r="AJ142" i="3"/>
  <c r="AK142" i="3"/>
  <c r="AI142" i="3"/>
  <c r="AH142" i="3"/>
  <c r="AA142" i="3"/>
  <c r="BB43" i="3"/>
  <c r="BA43" i="3"/>
  <c r="AZ43" i="3"/>
  <c r="AX43" i="3"/>
  <c r="AJ128" i="3"/>
  <c r="AK128" i="3"/>
  <c r="AI128" i="3"/>
  <c r="AI160" i="3"/>
  <c r="AJ160" i="3"/>
  <c r="AK160" i="3"/>
  <c r="AI110" i="3"/>
  <c r="AJ110" i="3"/>
  <c r="AK110" i="3"/>
  <c r="BB16" i="3"/>
  <c r="BA16" i="3"/>
  <c r="AJ69" i="3"/>
  <c r="AI69" i="3"/>
  <c r="AH69" i="3"/>
  <c r="AA69" i="3"/>
  <c r="AK69" i="3"/>
  <c r="AK115" i="3"/>
  <c r="AI115" i="3"/>
  <c r="AJ115" i="3"/>
  <c r="AJ43" i="3"/>
  <c r="AI43" i="3"/>
  <c r="AK43" i="3"/>
  <c r="BB12" i="3"/>
  <c r="BA12" i="3"/>
  <c r="AZ12" i="3"/>
  <c r="AX12" i="3"/>
  <c r="BB9" i="3"/>
  <c r="BA9" i="3"/>
  <c r="AZ9" i="3"/>
  <c r="AX9" i="3"/>
  <c r="AI140" i="3"/>
  <c r="AJ140" i="3"/>
  <c r="AK140" i="3"/>
  <c r="AJ85" i="3"/>
  <c r="AI85" i="3"/>
  <c r="AH85" i="3"/>
  <c r="AA85" i="3"/>
  <c r="AK85" i="3"/>
  <c r="AI70" i="3"/>
  <c r="AJ70" i="3"/>
  <c r="AK70" i="3"/>
  <c r="BB40" i="3"/>
  <c r="BA40" i="3"/>
  <c r="AJ31" i="3"/>
  <c r="AI31" i="3"/>
  <c r="AH31" i="3"/>
  <c r="AA31" i="3"/>
  <c r="AK31" i="3"/>
  <c r="AJ81" i="3"/>
  <c r="AK81" i="3"/>
  <c r="AI81" i="3"/>
  <c r="AH81" i="3"/>
  <c r="AA81" i="3"/>
  <c r="AK117" i="3"/>
  <c r="AI117" i="3"/>
  <c r="AJ117" i="3"/>
  <c r="BB3" i="3"/>
  <c r="BA3" i="3"/>
  <c r="AZ3" i="3"/>
  <c r="AX3" i="3"/>
  <c r="BB17" i="3"/>
  <c r="BA17" i="3"/>
  <c r="AZ17" i="3"/>
  <c r="AX17" i="3"/>
  <c r="BB5" i="3"/>
  <c r="BA5" i="3"/>
  <c r="AZ5" i="3"/>
  <c r="AX5" i="3"/>
  <c r="AJ27" i="3"/>
  <c r="AI27" i="3"/>
  <c r="AH27" i="3"/>
  <c r="AA27" i="3"/>
  <c r="AK27" i="3"/>
  <c r="AJ47" i="3"/>
  <c r="AI47" i="3"/>
  <c r="AK47" i="3"/>
  <c r="AK146" i="3"/>
  <c r="AI146" i="3"/>
  <c r="AH146" i="3"/>
  <c r="AA146" i="3"/>
  <c r="AJ146" i="3"/>
  <c r="AJ91" i="3"/>
  <c r="AI91" i="3"/>
  <c r="AH91" i="3"/>
  <c r="AA91" i="3"/>
  <c r="AK91" i="3"/>
  <c r="AJ40" i="3"/>
  <c r="AK40" i="3"/>
  <c r="AI40" i="3"/>
  <c r="AH40" i="3"/>
  <c r="AA40" i="3"/>
  <c r="AJ136" i="3"/>
  <c r="AK136" i="3"/>
  <c r="AI136" i="3"/>
  <c r="AI157" i="3"/>
  <c r="AH157" i="3"/>
  <c r="AA157" i="3"/>
  <c r="AK157" i="3"/>
  <c r="AJ157" i="3"/>
  <c r="AJ75" i="3"/>
  <c r="AI75" i="3"/>
  <c r="AH75" i="3"/>
  <c r="AA75" i="3"/>
  <c r="AK75" i="3"/>
  <c r="AI161" i="3"/>
  <c r="AK161" i="3"/>
  <c r="AJ161" i="3"/>
  <c r="AB185" i="2"/>
  <c r="AE185" i="2"/>
  <c r="AE54" i="2"/>
  <c r="AB54" i="2"/>
  <c r="AB266" i="2"/>
  <c r="AE266" i="2"/>
  <c r="AB77" i="2"/>
  <c r="AE77" i="2"/>
  <c r="AE245" i="2"/>
  <c r="AB245" i="2"/>
  <c r="AE86" i="2"/>
  <c r="AB86" i="2"/>
  <c r="AB115" i="2"/>
  <c r="AE115" i="2"/>
  <c r="AB36" i="3"/>
  <c r="AE36" i="3"/>
  <c r="AE43" i="2"/>
  <c r="AB43" i="2"/>
  <c r="AH110" i="2"/>
  <c r="AA110" i="2"/>
  <c r="AB195" i="2"/>
  <c r="AE195" i="2"/>
  <c r="AB208" i="2"/>
  <c r="AE208" i="2"/>
  <c r="AB134" i="2"/>
  <c r="AE134" i="2"/>
  <c r="AH172" i="2"/>
  <c r="AA172" i="2"/>
  <c r="AE88" i="2"/>
  <c r="AB88" i="2"/>
  <c r="AE200" i="2"/>
  <c r="AB200" i="2"/>
  <c r="AB116" i="2"/>
  <c r="AE116" i="2"/>
  <c r="AB175" i="2"/>
  <c r="AE175" i="2"/>
  <c r="AZ22" i="2"/>
  <c r="AX22" i="2"/>
  <c r="AH143" i="2"/>
  <c r="AA143" i="2"/>
  <c r="AH40" i="2"/>
  <c r="AA40" i="2"/>
  <c r="AE194" i="2"/>
  <c r="AB194" i="2"/>
  <c r="AH87" i="2"/>
  <c r="AA87" i="2"/>
  <c r="AH186" i="2"/>
  <c r="AA186" i="2"/>
  <c r="AH55" i="2"/>
  <c r="AA55" i="2"/>
  <c r="AH135" i="2"/>
  <c r="AA135" i="2"/>
  <c r="AB165" i="2"/>
  <c r="AE165" i="2"/>
  <c r="AH52" i="2"/>
  <c r="AA52" i="2"/>
  <c r="AH231" i="2"/>
  <c r="AA231" i="2"/>
  <c r="AH214" i="2"/>
  <c r="AA214" i="2"/>
  <c r="AH145" i="2"/>
  <c r="AA145" i="2"/>
  <c r="AH263" i="2"/>
  <c r="AA263" i="2"/>
  <c r="AH102" i="2"/>
  <c r="AA102" i="2"/>
  <c r="AH238" i="2"/>
  <c r="AA238" i="2"/>
  <c r="AH213" i="2"/>
  <c r="AA213" i="2"/>
  <c r="AH178" i="2"/>
  <c r="AA178" i="2"/>
  <c r="AB202" i="2"/>
  <c r="AE202" i="2"/>
  <c r="AH33" i="2"/>
  <c r="AA33" i="2"/>
  <c r="AE39" i="2"/>
  <c r="AB39" i="2"/>
  <c r="AH255" i="2"/>
  <c r="AA255" i="2"/>
  <c r="AH171" i="2"/>
  <c r="AA171" i="2"/>
  <c r="AB57" i="2"/>
  <c r="AE57" i="2"/>
  <c r="AH197" i="2"/>
  <c r="AA197" i="2"/>
  <c r="AZ21" i="2"/>
  <c r="AX21" i="2"/>
  <c r="AH148" i="2"/>
  <c r="AA148" i="2"/>
  <c r="AH163" i="2"/>
  <c r="AA163" i="2"/>
  <c r="AH136" i="2"/>
  <c r="AA136" i="2"/>
  <c r="AE221" i="2"/>
  <c r="AB221" i="2"/>
  <c r="AB89" i="2"/>
  <c r="AE89" i="2"/>
  <c r="AB82" i="2"/>
  <c r="AE82" i="2"/>
  <c r="AB95" i="2"/>
  <c r="AE95" i="2"/>
  <c r="AB188" i="2"/>
  <c r="AE188" i="2"/>
  <c r="AB45" i="2"/>
  <c r="AE45" i="2"/>
  <c r="AH49" i="2"/>
  <c r="AA49" i="2"/>
  <c r="AH223" i="2"/>
  <c r="AA223" i="2"/>
  <c r="AH210" i="2"/>
  <c r="AA210" i="2"/>
  <c r="AZ9" i="2"/>
  <c r="AX9" i="2"/>
  <c r="AH98" i="2"/>
  <c r="AA98" i="2"/>
  <c r="AZ10" i="2"/>
  <c r="AX10" i="2"/>
  <c r="AH75" i="2"/>
  <c r="AA75" i="2"/>
  <c r="AH27" i="2"/>
  <c r="AA27" i="2"/>
  <c r="AH30" i="2"/>
  <c r="AA30" i="2"/>
  <c r="AZ12" i="2"/>
  <c r="AX12" i="2"/>
  <c r="AZ15" i="3"/>
  <c r="AX15" i="3"/>
  <c r="AH132" i="2"/>
  <c r="AA132" i="2"/>
  <c r="AH261" i="2"/>
  <c r="AA261" i="2"/>
  <c r="AH215" i="2"/>
  <c r="AA215" i="2"/>
  <c r="AH177" i="2"/>
  <c r="AA177" i="2"/>
  <c r="AH72" i="2"/>
  <c r="AA72" i="2"/>
  <c r="AH67" i="2"/>
  <c r="AA67" i="2"/>
  <c r="AH253" i="2"/>
  <c r="AA253" i="2"/>
  <c r="AH138" i="2"/>
  <c r="AA138" i="2"/>
  <c r="AH65" i="2"/>
  <c r="AA65" i="2"/>
  <c r="AH68" i="2"/>
  <c r="AA68" i="2"/>
  <c r="AB97" i="2"/>
  <c r="AE97" i="2"/>
  <c r="AB71" i="2"/>
  <c r="AE71" i="2"/>
  <c r="AB233" i="2"/>
  <c r="AE233" i="2"/>
  <c r="AH264" i="2"/>
  <c r="AA264" i="2"/>
  <c r="AH73" i="2"/>
  <c r="AA73" i="2"/>
  <c r="AH64" i="2"/>
  <c r="AA64" i="2"/>
  <c r="AH181" i="2"/>
  <c r="AA181" i="2"/>
  <c r="AB179" i="2"/>
  <c r="AE179" i="2"/>
  <c r="AB205" i="2"/>
  <c r="AE205" i="2"/>
  <c r="AE193" i="2"/>
  <c r="AB193" i="2"/>
  <c r="AE234" i="2"/>
  <c r="AB234" i="2"/>
  <c r="AE158" i="2"/>
  <c r="AB158" i="2"/>
  <c r="AB29" i="3"/>
  <c r="AE29" i="3"/>
  <c r="AB192" i="2"/>
  <c r="AE192" i="2"/>
  <c r="AE26" i="2"/>
  <c r="AB26" i="2"/>
  <c r="AE271" i="2"/>
  <c r="AB271" i="2"/>
  <c r="AB93" i="2"/>
  <c r="AE93" i="2"/>
  <c r="AH222" i="2"/>
  <c r="AA222" i="2"/>
  <c r="AH119" i="2"/>
  <c r="AA119" i="2"/>
  <c r="AE92" i="2"/>
  <c r="AB92" i="2"/>
  <c r="AH44" i="2"/>
  <c r="AA44" i="2"/>
  <c r="AH262" i="2"/>
  <c r="AA262" i="2"/>
  <c r="AH272" i="2"/>
  <c r="AA272" i="2"/>
  <c r="AH189" i="2"/>
  <c r="AA189" i="2"/>
  <c r="AB69" i="2"/>
  <c r="AE69" i="2"/>
  <c r="AB170" i="2"/>
  <c r="AE170" i="2"/>
  <c r="AE173" i="2"/>
  <c r="AB173" i="2"/>
  <c r="AE131" i="2"/>
  <c r="AB131" i="2"/>
  <c r="AB236" i="2"/>
  <c r="AE236" i="2"/>
  <c r="AH66" i="2"/>
  <c r="AA66" i="2"/>
  <c r="AZ3" i="2"/>
  <c r="AX3" i="2"/>
  <c r="AB164" i="2"/>
  <c r="AE164" i="2"/>
  <c r="AH31" i="2"/>
  <c r="AA31" i="2"/>
  <c r="AH84" i="2"/>
  <c r="AA84" i="2"/>
  <c r="AH48" i="2"/>
  <c r="AA48" i="2"/>
  <c r="AH37" i="2"/>
  <c r="AA37" i="2"/>
  <c r="AZ4" i="2"/>
  <c r="AX4" i="2"/>
  <c r="AH150" i="2"/>
  <c r="AA150" i="2"/>
  <c r="AH207" i="2"/>
  <c r="AA207" i="2"/>
  <c r="AZ33" i="3"/>
  <c r="AX33" i="3"/>
  <c r="AH246" i="2"/>
  <c r="AA246" i="2"/>
  <c r="AZ6" i="2"/>
  <c r="AX6" i="2"/>
  <c r="AH94" i="2"/>
  <c r="AA94" i="2"/>
  <c r="AH61" i="2"/>
  <c r="AA61" i="2"/>
  <c r="AE28" i="2"/>
  <c r="AB28" i="2"/>
  <c r="AB269" i="2"/>
  <c r="AE269" i="2"/>
  <c r="AE34" i="2"/>
  <c r="AB34" i="2"/>
  <c r="AB91" i="2"/>
  <c r="AE91" i="2"/>
  <c r="AB96" i="2"/>
  <c r="AE96" i="2"/>
  <c r="AH36" i="2"/>
  <c r="AA36" i="2"/>
  <c r="AH260" i="2"/>
  <c r="AA260" i="2"/>
  <c r="AH153" i="2"/>
  <c r="AA153" i="2"/>
  <c r="AB142" i="2"/>
  <c r="AE142" i="2"/>
  <c r="AB218" i="2"/>
  <c r="AE218" i="2"/>
  <c r="AE32" i="2"/>
  <c r="AB32" i="2"/>
  <c r="AB47" i="2"/>
  <c r="AE47" i="2"/>
  <c r="AB180" i="2"/>
  <c r="AE180" i="2"/>
  <c r="AE133" i="2"/>
  <c r="AB133" i="2"/>
  <c r="AE230" i="2"/>
  <c r="AB230" i="2"/>
  <c r="AH247" i="2"/>
  <c r="AA247" i="2"/>
  <c r="AE229" i="2"/>
  <c r="AB229" i="2"/>
  <c r="AH199" i="2"/>
  <c r="AA199" i="2"/>
  <c r="AB90" i="2"/>
  <c r="AE90" i="2"/>
  <c r="AB191" i="2"/>
  <c r="AE191" i="2"/>
  <c r="AB124" i="2"/>
  <c r="AE124" i="2"/>
  <c r="AB152" i="2"/>
  <c r="AE152" i="2"/>
  <c r="AB125" i="2"/>
  <c r="AE125" i="2"/>
  <c r="AB258" i="2"/>
  <c r="AE258" i="2"/>
  <c r="AB169" i="2"/>
  <c r="AE169" i="2"/>
  <c r="AE225" i="2"/>
  <c r="AB225" i="2"/>
  <c r="AE58" i="2"/>
  <c r="AB58" i="2"/>
  <c r="AB130" i="2"/>
  <c r="AE130" i="2"/>
  <c r="AB76" i="2"/>
  <c r="AE76" i="2"/>
  <c r="AB121" i="2"/>
  <c r="AE121" i="2"/>
  <c r="AB100" i="2"/>
  <c r="AE100" i="2"/>
  <c r="AB129" i="2"/>
  <c r="AE129" i="2"/>
  <c r="AB111" i="2"/>
  <c r="AE111" i="2"/>
  <c r="AE117" i="2"/>
  <c r="AB117" i="2"/>
  <c r="AB162" i="2"/>
  <c r="AE162" i="2"/>
  <c r="AB167" i="2"/>
  <c r="AE167" i="2"/>
  <c r="AB109" i="2"/>
  <c r="AE109" i="2"/>
  <c r="AH108" i="2"/>
  <c r="AA108" i="2"/>
  <c r="AB161" i="2"/>
  <c r="AE161" i="2"/>
  <c r="AB201" i="2"/>
  <c r="AE201" i="2"/>
  <c r="AB137" i="2"/>
  <c r="AE137" i="2"/>
  <c r="AE70" i="2"/>
  <c r="AB70" i="2"/>
  <c r="AB38" i="2"/>
  <c r="AE38" i="2"/>
  <c r="AH226" i="2"/>
  <c r="AA226" i="2"/>
  <c r="AH123" i="2"/>
  <c r="AA123" i="2"/>
  <c r="AH219" i="2"/>
  <c r="AA219" i="2"/>
  <c r="AH74" i="2"/>
  <c r="AA74" i="2"/>
  <c r="AH63" i="2"/>
  <c r="AA63" i="2"/>
  <c r="AH22" i="2"/>
  <c r="AA22" i="2"/>
  <c r="AB22" i="2"/>
  <c r="AH198" i="2"/>
  <c r="AA198" i="2"/>
  <c r="AH239" i="2"/>
  <c r="AA239" i="2"/>
  <c r="AH53" i="2"/>
  <c r="AA53" i="2"/>
  <c r="AH99" i="2"/>
  <c r="AA99" i="2"/>
  <c r="AH144" i="2"/>
  <c r="AA144" i="2"/>
  <c r="AH51" i="2"/>
  <c r="AA51" i="2"/>
  <c r="AH241" i="2"/>
  <c r="AA241" i="2"/>
  <c r="AH127" i="2"/>
  <c r="AA127" i="2"/>
  <c r="AH56" i="2"/>
  <c r="AA56" i="2"/>
  <c r="AH216" i="2"/>
  <c r="AA216" i="2"/>
  <c r="AH211" i="2"/>
  <c r="AA211" i="2"/>
  <c r="AH80" i="2"/>
  <c r="AA80" i="2"/>
  <c r="AH183" i="2"/>
  <c r="AA183" i="2"/>
  <c r="AH196" i="2"/>
  <c r="AA196" i="2"/>
  <c r="AE249" i="2"/>
  <c r="AB249" i="2"/>
  <c r="AE268" i="2"/>
  <c r="AB268" i="2"/>
  <c r="AB270" i="2"/>
  <c r="AE270" i="2"/>
  <c r="AH140" i="2"/>
  <c r="AA140" i="2"/>
  <c r="AE241" i="2"/>
  <c r="AB241" i="2"/>
  <c r="AB260" i="2"/>
  <c r="AE260" i="2"/>
  <c r="AB207" i="2"/>
  <c r="AE207" i="2"/>
  <c r="AB48" i="2"/>
  <c r="AE48" i="2"/>
  <c r="AB119" i="2"/>
  <c r="AE119" i="2"/>
  <c r="AB264" i="2"/>
  <c r="AE264" i="2"/>
  <c r="AB72" i="2"/>
  <c r="AE72" i="2"/>
  <c r="AB27" i="2"/>
  <c r="AE27" i="2"/>
  <c r="AE171" i="2"/>
  <c r="AB171" i="2"/>
  <c r="AB178" i="2"/>
  <c r="AE178" i="2"/>
  <c r="AE87" i="2"/>
  <c r="AB87" i="2"/>
  <c r="AB110" i="2"/>
  <c r="AE110" i="2"/>
  <c r="AH136" i="3"/>
  <c r="AA136" i="3"/>
  <c r="AB27" i="3"/>
  <c r="AE27" i="3"/>
  <c r="AH160" i="3"/>
  <c r="AA160" i="3"/>
  <c r="AE79" i="3"/>
  <c r="AB79" i="3"/>
  <c r="AH23" i="3"/>
  <c r="AA23" i="3"/>
  <c r="AB23" i="3"/>
  <c r="AH86" i="3"/>
  <c r="AA86" i="3"/>
  <c r="AE58" i="3"/>
  <c r="AB58" i="3"/>
  <c r="AH95" i="3"/>
  <c r="AA95" i="3"/>
  <c r="AH113" i="3"/>
  <c r="AA113" i="3"/>
  <c r="AB84" i="3"/>
  <c r="AE84" i="3"/>
  <c r="AB46" i="3"/>
  <c r="AE46" i="3"/>
  <c r="AH52" i="3"/>
  <c r="AA52" i="3"/>
  <c r="AH103" i="3"/>
  <c r="AA103" i="3"/>
  <c r="AH158" i="3"/>
  <c r="AA158" i="3"/>
  <c r="AE26" i="3"/>
  <c r="AB26" i="3"/>
  <c r="AB78" i="3"/>
  <c r="AE78" i="3"/>
  <c r="AE137" i="3"/>
  <c r="AB137" i="3"/>
  <c r="AH97" i="3"/>
  <c r="AA97" i="3"/>
  <c r="AB48" i="3"/>
  <c r="AE48" i="3"/>
  <c r="AE49" i="3"/>
  <c r="AB49" i="3"/>
  <c r="AH138" i="3"/>
  <c r="AA138" i="3"/>
  <c r="AH88" i="3"/>
  <c r="AA88" i="3"/>
  <c r="AE199" i="2"/>
  <c r="AB199" i="2"/>
  <c r="AE226" i="2"/>
  <c r="AB226" i="2"/>
  <c r="AB80" i="2"/>
  <c r="AE80" i="2"/>
  <c r="AB53" i="2"/>
  <c r="AE53" i="2"/>
  <c r="AE63" i="2"/>
  <c r="AB63" i="2"/>
  <c r="AB150" i="2"/>
  <c r="AE150" i="2"/>
  <c r="AE189" i="2"/>
  <c r="AB189" i="2"/>
  <c r="AB177" i="2"/>
  <c r="AE177" i="2"/>
  <c r="AB75" i="2"/>
  <c r="AE75" i="2"/>
  <c r="AB136" i="2"/>
  <c r="AE136" i="2"/>
  <c r="AB255" i="2"/>
  <c r="AE255" i="2"/>
  <c r="AB213" i="2"/>
  <c r="AE213" i="2"/>
  <c r="AE143" i="2"/>
  <c r="AB143" i="2"/>
  <c r="AB172" i="2"/>
  <c r="AE172" i="2"/>
  <c r="AH161" i="3"/>
  <c r="AA161" i="3"/>
  <c r="AH117" i="3"/>
  <c r="AA117" i="3"/>
  <c r="AZ40" i="3"/>
  <c r="AX40" i="3"/>
  <c r="AH43" i="3"/>
  <c r="AA43" i="3"/>
  <c r="AZ16" i="3"/>
  <c r="AX16" i="3"/>
  <c r="AH128" i="3"/>
  <c r="AA128" i="3"/>
  <c r="AH44" i="3"/>
  <c r="AA44" i="3"/>
  <c r="AH152" i="3"/>
  <c r="AA152" i="3"/>
  <c r="AH25" i="3"/>
  <c r="AA25" i="3"/>
  <c r="AB25" i="3"/>
  <c r="AH28" i="3"/>
  <c r="AA28" i="3"/>
  <c r="AH150" i="3"/>
  <c r="AA150" i="3"/>
  <c r="AZ11" i="3"/>
  <c r="AX11" i="3"/>
  <c r="AZ20" i="3"/>
  <c r="AX20" i="3"/>
  <c r="AZ27" i="3"/>
  <c r="AX27" i="3"/>
  <c r="AH131" i="3"/>
  <c r="AA131" i="3"/>
  <c r="AZ45" i="3"/>
  <c r="AX45" i="3"/>
  <c r="AH101" i="3"/>
  <c r="AA101" i="3"/>
  <c r="AH73" i="3"/>
  <c r="AA73" i="3"/>
  <c r="AH21" i="3"/>
  <c r="AA21" i="3"/>
  <c r="AB21" i="3"/>
  <c r="AH139" i="3"/>
  <c r="AA139" i="3"/>
  <c r="AH132" i="3"/>
  <c r="AA132" i="3"/>
  <c r="AB51" i="2"/>
  <c r="AE51" i="2"/>
  <c r="AB84" i="2"/>
  <c r="AE84" i="2"/>
  <c r="AE66" i="2"/>
  <c r="AB66" i="2"/>
  <c r="AE272" i="2"/>
  <c r="AB272" i="2"/>
  <c r="AE181" i="2"/>
  <c r="AB181" i="2"/>
  <c r="AB215" i="2"/>
  <c r="AE215" i="2"/>
  <c r="AE163" i="2"/>
  <c r="AB163" i="2"/>
  <c r="AB197" i="2"/>
  <c r="AE197" i="2"/>
  <c r="AE238" i="2"/>
  <c r="AB238" i="2"/>
  <c r="AB52" i="2"/>
  <c r="AE52" i="2"/>
  <c r="AE146" i="3"/>
  <c r="AB146" i="3"/>
  <c r="AE68" i="3"/>
  <c r="AB68" i="3"/>
  <c r="AB92" i="3"/>
  <c r="AE92" i="3"/>
  <c r="AB126" i="3"/>
  <c r="AE126" i="3"/>
  <c r="AE123" i="3"/>
  <c r="AB123" i="3"/>
  <c r="AB89" i="3"/>
  <c r="AE89" i="3"/>
  <c r="AE102" i="3"/>
  <c r="AB102" i="3"/>
  <c r="AB106" i="3"/>
  <c r="AE106" i="3"/>
  <c r="AE74" i="3"/>
  <c r="AB74" i="3"/>
  <c r="AE45" i="3"/>
  <c r="AB45" i="3"/>
  <c r="AE94" i="3"/>
  <c r="AB94" i="3"/>
  <c r="AB130" i="3"/>
  <c r="AE130" i="3"/>
  <c r="AB134" i="3"/>
  <c r="AE134" i="3"/>
  <c r="AB60" i="3"/>
  <c r="AE60" i="3"/>
  <c r="AB239" i="2"/>
  <c r="AE239" i="2"/>
  <c r="AB247" i="2"/>
  <c r="AE247" i="2"/>
  <c r="AB61" i="2"/>
  <c r="AE61" i="2"/>
  <c r="AB31" i="2"/>
  <c r="AE31" i="2"/>
  <c r="AE262" i="2"/>
  <c r="AB262" i="2"/>
  <c r="AE64" i="2"/>
  <c r="AB64" i="2"/>
  <c r="AE68" i="2"/>
  <c r="AB68" i="2"/>
  <c r="AB98" i="2"/>
  <c r="AE98" i="2"/>
  <c r="AB102" i="2"/>
  <c r="AE102" i="2"/>
  <c r="AE75" i="3"/>
  <c r="AB75" i="3"/>
  <c r="AE40" i="3"/>
  <c r="AB40" i="3"/>
  <c r="AE81" i="3"/>
  <c r="AB81" i="3"/>
  <c r="AH140" i="3"/>
  <c r="AA140" i="3"/>
  <c r="AE153" i="3"/>
  <c r="AB153" i="3"/>
  <c r="AE55" i="3"/>
  <c r="AB55" i="3"/>
  <c r="AE122" i="3"/>
  <c r="AB122" i="3"/>
  <c r="AH127" i="3"/>
  <c r="AA127" i="3"/>
  <c r="AE151" i="3"/>
  <c r="AB151" i="3"/>
  <c r="AB38" i="3"/>
  <c r="AE38" i="3"/>
  <c r="AB41" i="3"/>
  <c r="AE41" i="3"/>
  <c r="AH156" i="3"/>
  <c r="AA156" i="3"/>
  <c r="AH119" i="3"/>
  <c r="AA119" i="3"/>
  <c r="AE183" i="2"/>
  <c r="AB183" i="2"/>
  <c r="AB196" i="2"/>
  <c r="AE196" i="2"/>
  <c r="AE144" i="2"/>
  <c r="AB144" i="2"/>
  <c r="AE198" i="2"/>
  <c r="AB198" i="2"/>
  <c r="AE222" i="2"/>
  <c r="AB222" i="2"/>
  <c r="AB65" i="2"/>
  <c r="AE65" i="2"/>
  <c r="AB253" i="2"/>
  <c r="AE253" i="2"/>
  <c r="AB33" i="2"/>
  <c r="AE33" i="2"/>
  <c r="AD11" i="2"/>
  <c r="AB263" i="2"/>
  <c r="AE263" i="2"/>
  <c r="AB135" i="2"/>
  <c r="AE135" i="2"/>
  <c r="AE40" i="2"/>
  <c r="AB40" i="2"/>
  <c r="AH115" i="3"/>
  <c r="AA115" i="3"/>
  <c r="AZ28" i="3"/>
  <c r="AX28" i="3"/>
  <c r="AH24" i="3"/>
  <c r="AA24" i="3"/>
  <c r="AB24" i="3"/>
  <c r="AH107" i="3"/>
  <c r="AA107" i="3"/>
  <c r="AH34" i="3"/>
  <c r="AA34" i="3"/>
  <c r="AE98" i="3"/>
  <c r="AB98" i="3"/>
  <c r="AH77" i="3"/>
  <c r="AA77" i="3"/>
  <c r="AH66" i="3"/>
  <c r="AA66" i="3"/>
  <c r="AH105" i="3"/>
  <c r="AA105" i="3"/>
  <c r="AH35" i="3"/>
  <c r="AA35" i="3"/>
  <c r="AH143" i="3"/>
  <c r="AA143" i="3"/>
  <c r="AE61" i="3"/>
  <c r="AB61" i="3"/>
  <c r="AH39" i="3"/>
  <c r="AA39" i="3"/>
  <c r="AH50" i="3"/>
  <c r="AA50" i="3"/>
  <c r="AH82" i="3"/>
  <c r="AA82" i="3"/>
  <c r="AH154" i="3"/>
  <c r="AA154" i="3"/>
  <c r="AH147" i="3"/>
  <c r="AA147" i="3"/>
  <c r="AH145" i="3"/>
  <c r="AA145" i="3"/>
  <c r="AH62" i="3"/>
  <c r="AA62" i="3"/>
  <c r="AB67" i="3"/>
  <c r="AE67" i="3"/>
  <c r="AH135" i="3"/>
  <c r="AA135" i="3"/>
  <c r="AH125" i="3"/>
  <c r="AA125" i="3"/>
  <c r="AB42" i="3"/>
  <c r="AE42" i="3"/>
  <c r="AH159" i="3"/>
  <c r="AA159" i="3"/>
  <c r="AH144" i="3"/>
  <c r="AA144" i="3"/>
  <c r="AB211" i="2"/>
  <c r="AE211" i="2"/>
  <c r="AB74" i="2"/>
  <c r="AE74" i="2"/>
  <c r="AE36" i="2"/>
  <c r="AB36" i="2"/>
  <c r="AB216" i="2"/>
  <c r="AE216" i="2"/>
  <c r="AB219" i="2"/>
  <c r="AE219" i="2"/>
  <c r="AE140" i="2"/>
  <c r="AB140" i="2"/>
  <c r="AB99" i="2"/>
  <c r="AE99" i="2"/>
  <c r="AB123" i="2"/>
  <c r="AE123" i="2"/>
  <c r="AB94" i="2"/>
  <c r="AE94" i="2"/>
  <c r="AE138" i="2"/>
  <c r="AB138" i="2"/>
  <c r="AE210" i="2"/>
  <c r="AB210" i="2"/>
  <c r="AE223" i="2"/>
  <c r="AB223" i="2"/>
  <c r="AB145" i="2"/>
  <c r="AE145" i="2"/>
  <c r="AH47" i="3"/>
  <c r="AA47" i="3"/>
  <c r="AH70" i="3"/>
  <c r="AA70" i="3"/>
  <c r="AH110" i="3"/>
  <c r="AA110" i="3"/>
  <c r="AH100" i="3"/>
  <c r="AA100" i="3"/>
  <c r="AZ47" i="3"/>
  <c r="AX47" i="3"/>
  <c r="AZ2" i="3"/>
  <c r="AX2" i="3"/>
  <c r="AH120" i="3"/>
  <c r="AA120" i="3"/>
  <c r="AH33" i="3"/>
  <c r="AA33" i="3"/>
  <c r="AH54" i="3"/>
  <c r="AA54" i="3"/>
  <c r="AZ34" i="3"/>
  <c r="AX34" i="3"/>
  <c r="AH65" i="3"/>
  <c r="AA65" i="3"/>
  <c r="AZ26" i="3"/>
  <c r="AX26" i="3"/>
  <c r="AH141" i="3"/>
  <c r="AA141" i="3"/>
  <c r="AH116" i="3"/>
  <c r="AA116" i="3"/>
  <c r="AH63" i="3"/>
  <c r="AA63" i="3"/>
  <c r="AZ14" i="3"/>
  <c r="AX14" i="3"/>
  <c r="AZ36" i="3"/>
  <c r="AX36" i="3"/>
  <c r="AH93" i="3"/>
  <c r="AA93" i="3"/>
  <c r="AH32" i="3"/>
  <c r="AA32" i="3"/>
  <c r="AH133" i="3"/>
  <c r="AA133" i="3"/>
  <c r="AH155" i="3"/>
  <c r="AA155" i="3"/>
  <c r="AZ32" i="3"/>
  <c r="AX32" i="3"/>
  <c r="AZ31" i="3"/>
  <c r="AX31" i="3"/>
  <c r="AH96" i="3"/>
  <c r="AA96" i="3"/>
  <c r="AH118" i="3"/>
  <c r="AA118" i="3"/>
  <c r="AH83" i="3"/>
  <c r="AA83" i="3"/>
  <c r="AZ23" i="3"/>
  <c r="AX23" i="3"/>
  <c r="AH30" i="3"/>
  <c r="AA30" i="3"/>
  <c r="AB108" i="2"/>
  <c r="AE108" i="2"/>
  <c r="AE246" i="2"/>
  <c r="AB246" i="2"/>
  <c r="AE261" i="2"/>
  <c r="AB261" i="2"/>
  <c r="AB49" i="2"/>
  <c r="AE49" i="2"/>
  <c r="AB214" i="2"/>
  <c r="AE214" i="2"/>
  <c r="AB55" i="2"/>
  <c r="AE55" i="2"/>
  <c r="AE142" i="3"/>
  <c r="AB142" i="3"/>
  <c r="AB72" i="3"/>
  <c r="AE72" i="3"/>
  <c r="AB108" i="3"/>
  <c r="AE108" i="3"/>
  <c r="AB53" i="3"/>
  <c r="AE53" i="3"/>
  <c r="AB76" i="3"/>
  <c r="AE76" i="3"/>
  <c r="AE51" i="3"/>
  <c r="AB51" i="3"/>
  <c r="AB90" i="3"/>
  <c r="AE90" i="3"/>
  <c r="AB99" i="3"/>
  <c r="AE99" i="3"/>
  <c r="AB59" i="3"/>
  <c r="AE59" i="3"/>
  <c r="AB57" i="3"/>
  <c r="AE57" i="3"/>
  <c r="AB114" i="3"/>
  <c r="AE114" i="3"/>
  <c r="AB129" i="3"/>
  <c r="AE129" i="3"/>
  <c r="AE64" i="3"/>
  <c r="AB64" i="3"/>
  <c r="AB56" i="2"/>
  <c r="AE56" i="2"/>
  <c r="AB127" i="2"/>
  <c r="AE127" i="2"/>
  <c r="AB153" i="2"/>
  <c r="AE153" i="2"/>
  <c r="AE37" i="2"/>
  <c r="AB37" i="2"/>
  <c r="AB44" i="2"/>
  <c r="AE44" i="2"/>
  <c r="AB73" i="2"/>
  <c r="AE73" i="2"/>
  <c r="AB67" i="2"/>
  <c r="AE67" i="2"/>
  <c r="AB132" i="2"/>
  <c r="AE132" i="2"/>
  <c r="AB30" i="2"/>
  <c r="AE30" i="2"/>
  <c r="AE148" i="2"/>
  <c r="AB148" i="2"/>
  <c r="AB231" i="2"/>
  <c r="AE231" i="2"/>
  <c r="AB186" i="2"/>
  <c r="AE186" i="2"/>
  <c r="AE157" i="3"/>
  <c r="AB157" i="3"/>
  <c r="AE91" i="3"/>
  <c r="AB91" i="3"/>
  <c r="AB31" i="3"/>
  <c r="AE31" i="3"/>
  <c r="AB85" i="3"/>
  <c r="AE85" i="3"/>
  <c r="AB69" i="3"/>
  <c r="AE69" i="3"/>
  <c r="AH124" i="3"/>
  <c r="AA124" i="3"/>
  <c r="AB37" i="3"/>
  <c r="AE37" i="3"/>
  <c r="AB148" i="3"/>
  <c r="AE148" i="3"/>
  <c r="AH121" i="3"/>
  <c r="AA121" i="3"/>
  <c r="AB104" i="3"/>
  <c r="AE104" i="3"/>
  <c r="AH109" i="3"/>
  <c r="AA109" i="3"/>
  <c r="AE87" i="3"/>
  <c r="AB87" i="3"/>
  <c r="AB112" i="3"/>
  <c r="AE112" i="3"/>
  <c r="AB56" i="3"/>
  <c r="AE56" i="3"/>
  <c r="AB71" i="3"/>
  <c r="AE71" i="3"/>
  <c r="AB149" i="3"/>
  <c r="AE149" i="3"/>
  <c r="AH111" i="3"/>
  <c r="AA111" i="3"/>
  <c r="AB80" i="3"/>
  <c r="AE80" i="3"/>
  <c r="AB152" i="3"/>
  <c r="AE152" i="3"/>
  <c r="AB111" i="3"/>
  <c r="AE111" i="3"/>
  <c r="AB96" i="3"/>
  <c r="AE96" i="3"/>
  <c r="AE33" i="3"/>
  <c r="AB33" i="3"/>
  <c r="AB125" i="3"/>
  <c r="AE125" i="3"/>
  <c r="AE82" i="3"/>
  <c r="AB82" i="3"/>
  <c r="AE66" i="3"/>
  <c r="AB66" i="3"/>
  <c r="AE115" i="3"/>
  <c r="AB115" i="3"/>
  <c r="AB140" i="3"/>
  <c r="AE140" i="3"/>
  <c r="AE131" i="3"/>
  <c r="AB131" i="3"/>
  <c r="AB44" i="3"/>
  <c r="AE44" i="3"/>
  <c r="AB113" i="3"/>
  <c r="AE113" i="3"/>
  <c r="AB160" i="3"/>
  <c r="AE160" i="3"/>
  <c r="AE63" i="3"/>
  <c r="AB63" i="3"/>
  <c r="AE120" i="3"/>
  <c r="AB120" i="3"/>
  <c r="AB135" i="3"/>
  <c r="AE135" i="3"/>
  <c r="AE50" i="3"/>
  <c r="AB50" i="3"/>
  <c r="AE77" i="3"/>
  <c r="AB77" i="3"/>
  <c r="AB119" i="3"/>
  <c r="AE119" i="3"/>
  <c r="AB127" i="3"/>
  <c r="AE127" i="3"/>
  <c r="AB128" i="3"/>
  <c r="AE128" i="3"/>
  <c r="AB158" i="3"/>
  <c r="AE158" i="3"/>
  <c r="AE95" i="3"/>
  <c r="AB95" i="3"/>
  <c r="AB105" i="3"/>
  <c r="AE105" i="3"/>
  <c r="AB116" i="3"/>
  <c r="AE116" i="3"/>
  <c r="AB39" i="3"/>
  <c r="AE39" i="3"/>
  <c r="AB156" i="3"/>
  <c r="AE156" i="3"/>
  <c r="AB132" i="3"/>
  <c r="AE132" i="3"/>
  <c r="AB97" i="3"/>
  <c r="AE97" i="3"/>
  <c r="AB103" i="3"/>
  <c r="AE103" i="3"/>
  <c r="AE118" i="3"/>
  <c r="AB118" i="3"/>
  <c r="AE155" i="3"/>
  <c r="AB155" i="3"/>
  <c r="AE141" i="3"/>
  <c r="AB141" i="3"/>
  <c r="AE139" i="3"/>
  <c r="AB139" i="3"/>
  <c r="AE43" i="3"/>
  <c r="AB43" i="3"/>
  <c r="AE52" i="3"/>
  <c r="AB52" i="3"/>
  <c r="AB136" i="3"/>
  <c r="AE136" i="3"/>
  <c r="AB154" i="3"/>
  <c r="AE154" i="3"/>
  <c r="AE30" i="3"/>
  <c r="AB30" i="3"/>
  <c r="AB133" i="3"/>
  <c r="AE133" i="3"/>
  <c r="AB100" i="3"/>
  <c r="AE100" i="3"/>
  <c r="AE144" i="3"/>
  <c r="AB144" i="3"/>
  <c r="AE62" i="3"/>
  <c r="AB62" i="3"/>
  <c r="AE34" i="3"/>
  <c r="AB34" i="3"/>
  <c r="AB150" i="3"/>
  <c r="AE150" i="3"/>
  <c r="AB88" i="3"/>
  <c r="AE88" i="3"/>
  <c r="AE86" i="3"/>
  <c r="AB86" i="3"/>
  <c r="AB47" i="3"/>
  <c r="AE47" i="3"/>
  <c r="AE124" i="3"/>
  <c r="AB124" i="3"/>
  <c r="AE32" i="3"/>
  <c r="AB32" i="3"/>
  <c r="AE65" i="3"/>
  <c r="AB65" i="3"/>
  <c r="AB110" i="3"/>
  <c r="AE110" i="3"/>
  <c r="AE159" i="3"/>
  <c r="AB159" i="3"/>
  <c r="AB145" i="3"/>
  <c r="AE145" i="3"/>
  <c r="AB143" i="3"/>
  <c r="AE143" i="3"/>
  <c r="AB107" i="3"/>
  <c r="AE107" i="3"/>
  <c r="AB73" i="3"/>
  <c r="AE73" i="3"/>
  <c r="AB28" i="3"/>
  <c r="AE28" i="3"/>
  <c r="AD11" i="3"/>
  <c r="AB117" i="3"/>
  <c r="AE117" i="3"/>
  <c r="AB138" i="3"/>
  <c r="AE138" i="3"/>
  <c r="AE54" i="3"/>
  <c r="AB54" i="3"/>
  <c r="AB109" i="3"/>
  <c r="AE109" i="3"/>
  <c r="AE121" i="3"/>
  <c r="AB121" i="3"/>
  <c r="AB83" i="3"/>
  <c r="AE83" i="3"/>
  <c r="AE93" i="3"/>
  <c r="AB93" i="3"/>
  <c r="AB70" i="3"/>
  <c r="AE70" i="3"/>
  <c r="AE147" i="3"/>
  <c r="AB147" i="3"/>
  <c r="AB35" i="3"/>
  <c r="AE35" i="3"/>
  <c r="AE101" i="3"/>
  <c r="AB101" i="3"/>
  <c r="AE161" i="3"/>
  <c r="AB161" i="3"/>
  <c r="P348" i="4"/>
  <c r="S348" i="4" s="1"/>
  <c r="U348" i="4"/>
  <c r="G348" i="4"/>
  <c r="K348" i="4"/>
  <c r="P332" i="4"/>
  <c r="S332" i="4" s="1"/>
  <c r="U332" i="4" s="1"/>
  <c r="G321" i="4"/>
  <c r="K321" i="4" s="1"/>
  <c r="P317" i="4"/>
  <c r="S317" i="4" s="1"/>
  <c r="U317" i="4" s="1"/>
  <c r="G346" i="4"/>
  <c r="K346" i="4" s="1"/>
  <c r="P346" i="4"/>
  <c r="S346" i="4" s="1"/>
  <c r="U346" i="4" s="1"/>
  <c r="P313" i="4"/>
  <c r="S313" i="4" s="1"/>
  <c r="U313" i="4" s="1"/>
  <c r="G313" i="4"/>
  <c r="K313" i="4" s="1"/>
  <c r="G353" i="4"/>
  <c r="K353" i="4" s="1"/>
  <c r="P353" i="4"/>
  <c r="S353" i="4" s="1"/>
  <c r="U353" i="4"/>
  <c r="G316" i="4"/>
  <c r="K316" i="4" s="1"/>
  <c r="P316" i="4"/>
  <c r="S316" i="4" s="1"/>
  <c r="U316" i="4" s="1"/>
  <c r="P335" i="4"/>
  <c r="S335" i="4" s="1"/>
  <c r="U335" i="4" s="1"/>
  <c r="G335" i="4"/>
  <c r="K335" i="4"/>
  <c r="G343" i="4"/>
  <c r="K343" i="4" s="1"/>
  <c r="P343" i="4"/>
  <c r="S343" i="4" s="1"/>
  <c r="U343" i="4" s="1"/>
  <c r="P338" i="4"/>
  <c r="S338" i="4" s="1"/>
  <c r="U338" i="4" s="1"/>
  <c r="G338" i="4"/>
  <c r="K338" i="4" s="1"/>
  <c r="P327" i="4"/>
  <c r="S327" i="4" s="1"/>
  <c r="U327" i="4" s="1"/>
  <c r="G327" i="4"/>
  <c r="K327" i="4" s="1"/>
  <c r="G312" i="4"/>
  <c r="K312" i="4"/>
  <c r="P312" i="4"/>
  <c r="S312" i="4"/>
  <c r="U312" i="4" s="1"/>
  <c r="P354" i="4"/>
  <c r="S354" i="4" s="1"/>
  <c r="U354" i="4" s="1"/>
  <c r="G354" i="4"/>
  <c r="K354" i="4"/>
  <c r="G350" i="4"/>
  <c r="K350" i="4" s="1"/>
  <c r="P350" i="4"/>
  <c r="S350" i="4" s="1"/>
  <c r="U350" i="4" s="1"/>
  <c r="P319" i="4"/>
  <c r="S319" i="4"/>
  <c r="U319" i="4"/>
  <c r="G319" i="4"/>
  <c r="K319" i="4"/>
  <c r="G328" i="4"/>
  <c r="K328" i="4" s="1"/>
  <c r="P328" i="4"/>
  <c r="S328" i="4" s="1"/>
  <c r="U328" i="4" s="1"/>
  <c r="P356" i="4"/>
  <c r="S356" i="4" s="1"/>
  <c r="U356" i="4" s="1"/>
  <c r="G356" i="4"/>
  <c r="K356" i="4" s="1"/>
  <c r="G341" i="4"/>
  <c r="K341" i="4" s="1"/>
  <c r="P341" i="4"/>
  <c r="S341" i="4" s="1"/>
  <c r="U341" i="4" s="1"/>
  <c r="P330" i="4"/>
  <c r="S330" i="4"/>
  <c r="U330" i="4" s="1"/>
  <c r="G330" i="4"/>
  <c r="K330" i="4" s="1"/>
  <c r="G326" i="4"/>
  <c r="K326" i="4" s="1"/>
  <c r="P326" i="4"/>
  <c r="S326" i="4" s="1"/>
  <c r="U326" i="4" s="1"/>
  <c r="G352" i="4"/>
  <c r="K352" i="4"/>
  <c r="P352" i="4"/>
  <c r="S352" i="4" s="1"/>
  <c r="U352" i="4" s="1"/>
  <c r="G349" i="4"/>
  <c r="K349" i="4" s="1"/>
  <c r="P349" i="4"/>
  <c r="S349" i="4" s="1"/>
  <c r="U349" i="4" s="1"/>
  <c r="G333" i="4"/>
  <c r="K333" i="4" s="1"/>
  <c r="P333" i="4"/>
  <c r="S333" i="4" s="1"/>
  <c r="U333" i="4" s="1"/>
  <c r="P322" i="4"/>
  <c r="S322" i="4" s="1"/>
  <c r="U322" i="4" s="1"/>
  <c r="G322" i="4"/>
  <c r="K322" i="4" s="1"/>
  <c r="G318" i="4"/>
  <c r="K318" i="4" s="1"/>
  <c r="P318" i="4"/>
  <c r="S318" i="4" s="1"/>
  <c r="U318" i="4" s="1"/>
  <c r="G324" i="4"/>
  <c r="K324" i="4"/>
  <c r="P324" i="4"/>
  <c r="S324" i="4" s="1"/>
  <c r="U324" i="4" s="1"/>
  <c r="G347" i="4"/>
  <c r="K347" i="4" s="1"/>
  <c r="P347" i="4"/>
  <c r="S347" i="4"/>
  <c r="U347" i="4"/>
  <c r="G336" i="4"/>
  <c r="K336" i="4"/>
  <c r="P336" i="4"/>
  <c r="S336" i="4" s="1"/>
  <c r="U336" i="4" s="1"/>
  <c r="P329" i="4"/>
  <c r="S329" i="4"/>
  <c r="U329" i="4" s="1"/>
  <c r="G329" i="4"/>
  <c r="K329" i="4"/>
  <c r="G314" i="4"/>
  <c r="K314" i="4" s="1"/>
  <c r="P314" i="4"/>
  <c r="S314" i="4" s="1"/>
  <c r="U314" i="4" s="1"/>
  <c r="G310" i="4"/>
  <c r="K310" i="4" s="1"/>
  <c r="P310" i="4"/>
  <c r="S310" i="4"/>
  <c r="U310" i="4" s="1"/>
  <c r="G357" i="4"/>
  <c r="K357" i="4" s="1"/>
  <c r="G342" i="4"/>
  <c r="K342" i="4" s="1"/>
  <c r="G339" i="4"/>
  <c r="K339" i="4" s="1"/>
  <c r="G331" i="4"/>
  <c r="K331" i="4"/>
  <c r="G323" i="4"/>
  <c r="K323" i="4" s="1"/>
  <c r="G315" i="4"/>
  <c r="K315" i="4" s="1"/>
  <c r="G355" i="4"/>
  <c r="K355" i="4" s="1"/>
  <c r="P351" i="4"/>
  <c r="S351" i="4"/>
  <c r="U351" i="4"/>
  <c r="G345" i="4"/>
  <c r="K345" i="4"/>
  <c r="P344" i="4"/>
  <c r="S344" i="4" s="1"/>
  <c r="U344" i="4" s="1"/>
  <c r="P334" i="4"/>
  <c r="S334" i="4"/>
  <c r="U334" i="4" s="1"/>
  <c r="G327" i="1"/>
  <c r="K327" i="1"/>
  <c r="P327" i="1"/>
  <c r="S327" i="1" s="1"/>
  <c r="U327" i="1" s="1"/>
  <c r="P330" i="1"/>
  <c r="S330" i="1" s="1"/>
  <c r="U330" i="1" s="1"/>
  <c r="G330" i="1"/>
  <c r="K330" i="1" s="1"/>
  <c r="P355" i="1"/>
  <c r="S355" i="1"/>
  <c r="U355" i="1"/>
  <c r="G355" i="1"/>
  <c r="I355" i="1" s="1"/>
  <c r="P338" i="1"/>
  <c r="S338" i="1" s="1"/>
  <c r="U338" i="1" s="1"/>
  <c r="G338" i="1"/>
  <c r="K338" i="1" s="1"/>
  <c r="G313" i="1"/>
  <c r="K313" i="1" s="1"/>
  <c r="G340" i="1"/>
  <c r="K340" i="1" s="1"/>
  <c r="P340" i="1"/>
  <c r="S340" i="1" s="1"/>
  <c r="U340" i="1" s="1"/>
  <c r="G350" i="1"/>
  <c r="K350" i="1" s="1"/>
  <c r="P350" i="1"/>
  <c r="S350" i="1"/>
  <c r="U350" i="1" s="1"/>
  <c r="G334" i="1"/>
  <c r="K334" i="1" s="1"/>
  <c r="G351" i="1"/>
  <c r="K351" i="1" s="1"/>
  <c r="P351" i="1"/>
  <c r="S351" i="1" s="1"/>
  <c r="U351" i="1" s="1"/>
  <c r="G349" i="1"/>
  <c r="K349" i="1" s="1"/>
  <c r="P349" i="1"/>
  <c r="S349" i="1" s="1"/>
  <c r="U349" i="1" s="1"/>
  <c r="G333" i="1"/>
  <c r="K333" i="1" s="1"/>
  <c r="P333" i="1"/>
  <c r="S333" i="1" s="1"/>
  <c r="U333" i="1"/>
  <c r="G319" i="1"/>
  <c r="K319" i="1" s="1"/>
  <c r="P319" i="1"/>
  <c r="S319" i="1" s="1"/>
  <c r="U319" i="1" s="1"/>
  <c r="P329" i="1"/>
  <c r="S329" i="1" s="1"/>
  <c r="U329" i="1" s="1"/>
  <c r="G329" i="1"/>
  <c r="K329" i="1" s="1"/>
  <c r="P322" i="1"/>
  <c r="S322" i="1" s="1"/>
  <c r="U322" i="1" s="1"/>
  <c r="G322" i="1"/>
  <c r="K322" i="1"/>
  <c r="P345" i="1"/>
  <c r="S345" i="1" s="1"/>
  <c r="U345" i="1" s="1"/>
  <c r="G345" i="1"/>
  <c r="K345" i="1"/>
  <c r="G332" i="1"/>
  <c r="K332" i="1"/>
  <c r="P332" i="1"/>
  <c r="S332" i="1"/>
  <c r="U332" i="1" s="1"/>
  <c r="G325" i="1"/>
  <c r="K325" i="1" s="1"/>
  <c r="P325" i="1"/>
  <c r="S325" i="1" s="1"/>
  <c r="U325" i="1" s="1"/>
  <c r="G318" i="1"/>
  <c r="K318" i="1"/>
  <c r="P318" i="1"/>
  <c r="S318" i="1"/>
  <c r="U318" i="1" s="1"/>
  <c r="G311" i="1"/>
  <c r="K311" i="1" s="1"/>
  <c r="P311" i="1"/>
  <c r="S311" i="1"/>
  <c r="U311" i="1" s="1"/>
  <c r="P356" i="1"/>
  <c r="S356" i="1"/>
  <c r="U356" i="1"/>
  <c r="G356" i="1"/>
  <c r="K356" i="1" s="1"/>
  <c r="G343" i="1"/>
  <c r="K343" i="1" s="1"/>
  <c r="P343" i="1"/>
  <c r="S343" i="1" s="1"/>
  <c r="U343" i="1" s="1"/>
  <c r="P321" i="1"/>
  <c r="S321" i="1" s="1"/>
  <c r="U321" i="1" s="1"/>
  <c r="G321" i="1"/>
  <c r="K321" i="1" s="1"/>
  <c r="P314" i="1"/>
  <c r="S314" i="1" s="1"/>
  <c r="U314" i="1" s="1"/>
  <c r="G314" i="1"/>
  <c r="K314" i="1" s="1"/>
  <c r="G352" i="1"/>
  <c r="K352" i="1" s="1"/>
  <c r="P352" i="1"/>
  <c r="S352" i="1" s="1"/>
  <c r="U352" i="1" s="1"/>
  <c r="G344" i="1"/>
  <c r="K344" i="1" s="1"/>
  <c r="P344" i="1"/>
  <c r="S344" i="1" s="1"/>
  <c r="U344" i="1" s="1"/>
  <c r="G335" i="1"/>
  <c r="K335" i="1" s="1"/>
  <c r="P335" i="1"/>
  <c r="S335" i="1"/>
  <c r="U335" i="1"/>
  <c r="G310" i="1"/>
  <c r="K310" i="1" s="1"/>
  <c r="P310" i="1"/>
  <c r="S310" i="1" s="1"/>
  <c r="U310" i="1" s="1"/>
  <c r="G342" i="1"/>
  <c r="K342" i="1" s="1"/>
  <c r="P341" i="1"/>
  <c r="S341" i="1"/>
  <c r="U341" i="1" s="1"/>
  <c r="G339" i="1"/>
  <c r="K339" i="1" s="1"/>
  <c r="P336" i="1"/>
  <c r="S336" i="1" s="1"/>
  <c r="U336" i="1" s="1"/>
  <c r="G331" i="1"/>
  <c r="K331" i="1"/>
  <c r="P328" i="1"/>
  <c r="S328" i="1"/>
  <c r="U328" i="1" s="1"/>
  <c r="G323" i="1"/>
  <c r="K323" i="1" s="1"/>
  <c r="G315" i="1"/>
  <c r="K315" i="1"/>
  <c r="P312" i="1"/>
  <c r="S312" i="1"/>
  <c r="U312" i="1" s="1"/>
  <c r="C12" i="3"/>
  <c r="C11" i="3"/>
  <c r="C12" i="2"/>
  <c r="C11" i="2"/>
  <c r="P372" i="4" l="1"/>
  <c r="S372" i="4" s="1"/>
  <c r="U372" i="4" s="1"/>
  <c r="G372" i="4"/>
  <c r="K372" i="4" s="1"/>
  <c r="G369" i="4"/>
  <c r="K369" i="4" s="1"/>
  <c r="P369" i="4"/>
  <c r="S369" i="4" s="1"/>
  <c r="U369" i="4" s="1"/>
  <c r="G368" i="4"/>
  <c r="K368" i="4" s="1"/>
  <c r="P368" i="4"/>
  <c r="S368" i="4" s="1"/>
  <c r="U368" i="4" s="1"/>
  <c r="G371" i="4"/>
  <c r="K371" i="4" s="1"/>
  <c r="P370" i="1"/>
  <c r="S370" i="1" s="1"/>
  <c r="U370" i="1" s="1"/>
  <c r="G370" i="1"/>
  <c r="K370" i="1" s="1"/>
  <c r="G368" i="1"/>
  <c r="K368" i="1" s="1"/>
  <c r="P368" i="1"/>
  <c r="S368" i="1" s="1"/>
  <c r="U368" i="1" s="1"/>
  <c r="BL67" i="5"/>
  <c r="BL66" i="5"/>
  <c r="BL65" i="5"/>
  <c r="BL64" i="5"/>
  <c r="BL63" i="5"/>
  <c r="BL62" i="5"/>
  <c r="BL61" i="5"/>
  <c r="AY67" i="5"/>
  <c r="AY66" i="5"/>
  <c r="AY65" i="5"/>
  <c r="AY64" i="5"/>
  <c r="AY63" i="5"/>
  <c r="AY62" i="5"/>
  <c r="AY61" i="5"/>
  <c r="G377" i="5"/>
  <c r="Z377" i="5"/>
  <c r="P377" i="5"/>
  <c r="R377" i="5" s="1"/>
  <c r="T377" i="5" s="1"/>
  <c r="AU377" i="5"/>
  <c r="K374" i="5"/>
  <c r="P375" i="5"/>
  <c r="R375" i="5" s="1"/>
  <c r="T375" i="5" s="1"/>
  <c r="AU375" i="5"/>
  <c r="G375" i="5"/>
  <c r="Z375" i="5"/>
  <c r="G373" i="5"/>
  <c r="Z373" i="5"/>
  <c r="P373" i="5"/>
  <c r="R373" i="5" s="1"/>
  <c r="T373" i="5" s="1"/>
  <c r="AU373" i="5"/>
  <c r="AT376" i="5"/>
  <c r="AS376" i="5"/>
  <c r="K376" i="5"/>
  <c r="AR376" i="5"/>
  <c r="AQ376" i="5" s="1"/>
  <c r="AP376" i="5" s="1"/>
  <c r="AO376" i="5" s="1"/>
  <c r="AN376" i="5" s="1"/>
  <c r="AM376" i="5" s="1"/>
  <c r="AL376" i="5" s="1"/>
  <c r="AU374" i="5"/>
  <c r="P374" i="5"/>
  <c r="R374" i="5" s="1"/>
  <c r="T374" i="5" s="1"/>
  <c r="Z374" i="5"/>
  <c r="D16" i="1"/>
  <c r="D19" i="1" s="1"/>
  <c r="D15" i="2"/>
  <c r="C19" i="2" s="1"/>
  <c r="G371" i="5"/>
  <c r="Z371" i="5"/>
  <c r="P371" i="5"/>
  <c r="R371" i="5" s="1"/>
  <c r="T371" i="5" s="1"/>
  <c r="AU371" i="5"/>
  <c r="K369" i="5"/>
  <c r="G372" i="5"/>
  <c r="Z372" i="5"/>
  <c r="AU372" i="5"/>
  <c r="P372" i="5"/>
  <c r="R372" i="5" s="1"/>
  <c r="T372" i="5" s="1"/>
  <c r="G368" i="5"/>
  <c r="Z368" i="5"/>
  <c r="P368" i="5"/>
  <c r="R368" i="5" s="1"/>
  <c r="T368" i="5" s="1"/>
  <c r="AU368" i="5"/>
  <c r="Z370" i="5"/>
  <c r="G370" i="5"/>
  <c r="AU369" i="5"/>
  <c r="P369" i="5"/>
  <c r="R369" i="5" s="1"/>
  <c r="T369" i="5" s="1"/>
  <c r="AU370" i="5"/>
  <c r="Z369" i="5"/>
  <c r="G365" i="1"/>
  <c r="K365" i="1" s="1"/>
  <c r="P365" i="1"/>
  <c r="S365" i="1" s="1"/>
  <c r="U365" i="1" s="1"/>
  <c r="G364" i="1"/>
  <c r="K364" i="1" s="1"/>
  <c r="P364" i="1"/>
  <c r="S364" i="1" s="1"/>
  <c r="U364" i="1" s="1"/>
  <c r="P367" i="1"/>
  <c r="S367" i="1" s="1"/>
  <c r="U367" i="1" s="1"/>
  <c r="G367" i="1"/>
  <c r="K367" i="1" s="1"/>
  <c r="G363" i="1"/>
  <c r="K363" i="1" s="1"/>
  <c r="P363" i="1"/>
  <c r="S363" i="1" s="1"/>
  <c r="U363" i="1" s="1"/>
  <c r="G366" i="1"/>
  <c r="K366" i="1" s="1"/>
  <c r="P365" i="4"/>
  <c r="S365" i="4" s="1"/>
  <c r="U365" i="4" s="1"/>
  <c r="G365" i="4"/>
  <c r="K365" i="4" s="1"/>
  <c r="G364" i="4"/>
  <c r="K364" i="4" s="1"/>
  <c r="P364" i="4"/>
  <c r="S364" i="4" s="1"/>
  <c r="U364" i="4" s="1"/>
  <c r="P367" i="4"/>
  <c r="S367" i="4" s="1"/>
  <c r="U367" i="4" s="1"/>
  <c r="G367" i="4"/>
  <c r="K367" i="4" s="1"/>
  <c r="G363" i="4"/>
  <c r="K363" i="4" s="1"/>
  <c r="P363" i="4"/>
  <c r="S363" i="4" s="1"/>
  <c r="U363" i="4" s="1"/>
  <c r="G366" i="4"/>
  <c r="K366" i="4" s="1"/>
  <c r="P271" i="5"/>
  <c r="G271" i="5"/>
  <c r="L271" i="5" s="1"/>
  <c r="G52" i="5"/>
  <c r="J52" i="5" s="1"/>
  <c r="P52" i="5"/>
  <c r="Z52" i="5"/>
  <c r="Z45" i="5"/>
  <c r="P45" i="5"/>
  <c r="R45" i="5" s="1"/>
  <c r="T45" i="5" s="1"/>
  <c r="G45" i="5"/>
  <c r="K45" i="5" s="1"/>
  <c r="R121" i="5"/>
  <c r="T121" i="5" s="1"/>
  <c r="G329" i="5"/>
  <c r="K329" i="5" s="1"/>
  <c r="Z329" i="5"/>
  <c r="P329" i="5"/>
  <c r="R329" i="5" s="1"/>
  <c r="T329" i="5" s="1"/>
  <c r="G323" i="5"/>
  <c r="K323" i="5" s="1"/>
  <c r="Z323" i="5"/>
  <c r="G319" i="5"/>
  <c r="K319" i="5" s="1"/>
  <c r="Z319" i="5"/>
  <c r="P319" i="5"/>
  <c r="R319" i="5" s="1"/>
  <c r="T319" i="5" s="1"/>
  <c r="G294" i="5"/>
  <c r="Z294" i="5"/>
  <c r="P294" i="5"/>
  <c r="G292" i="5"/>
  <c r="Z292" i="5"/>
  <c r="P292" i="5"/>
  <c r="X18" i="5"/>
  <c r="P147" i="5"/>
  <c r="R147" i="5" s="1"/>
  <c r="T147" i="5" s="1"/>
  <c r="Z147" i="5"/>
  <c r="G116" i="5"/>
  <c r="J116" i="5" s="1"/>
  <c r="Z116" i="5"/>
  <c r="P116" i="5"/>
  <c r="R116" i="5" s="1"/>
  <c r="T116" i="5" s="1"/>
  <c r="P103" i="5"/>
  <c r="G103" i="5"/>
  <c r="Z103" i="5"/>
  <c r="G39" i="5"/>
  <c r="I39" i="5" s="1"/>
  <c r="Z39" i="5"/>
  <c r="P39" i="5"/>
  <c r="P28" i="5"/>
  <c r="R28" i="5" s="1"/>
  <c r="T28" i="5" s="1"/>
  <c r="G28" i="5"/>
  <c r="Z28" i="5"/>
  <c r="G245" i="5"/>
  <c r="K245" i="5" s="1"/>
  <c r="Z245" i="5"/>
  <c r="G224" i="5"/>
  <c r="Z224" i="5"/>
  <c r="P224" i="5"/>
  <c r="P222" i="5"/>
  <c r="Z222" i="5"/>
  <c r="G222" i="5"/>
  <c r="L222" i="5" s="1"/>
  <c r="R222" i="5" s="1"/>
  <c r="T222" i="5" s="1"/>
  <c r="G153" i="5"/>
  <c r="P153" i="5"/>
  <c r="R153" i="5" s="1"/>
  <c r="T153" i="5" s="1"/>
  <c r="Z153" i="5"/>
  <c r="R185" i="5"/>
  <c r="T185" i="5" s="1"/>
  <c r="Z348" i="5"/>
  <c r="G348" i="5"/>
  <c r="P348" i="5"/>
  <c r="R348" i="5" s="1"/>
  <c r="T348" i="5" s="1"/>
  <c r="G285" i="5"/>
  <c r="K285" i="5" s="1"/>
  <c r="Z285" i="5"/>
  <c r="P285" i="5"/>
  <c r="P252" i="5"/>
  <c r="R252" i="5" s="1"/>
  <c r="T252" i="5" s="1"/>
  <c r="G252" i="5"/>
  <c r="Z252" i="5"/>
  <c r="G125" i="5"/>
  <c r="Z125" i="5"/>
  <c r="P125" i="5"/>
  <c r="R125" i="5" s="1"/>
  <c r="T125" i="5" s="1"/>
  <c r="G356" i="5"/>
  <c r="K356" i="5" s="1"/>
  <c r="Z356" i="5"/>
  <c r="G325" i="5"/>
  <c r="K325" i="5" s="1"/>
  <c r="Z325" i="5"/>
  <c r="P325" i="5"/>
  <c r="R325" i="5" s="1"/>
  <c r="T325" i="5" s="1"/>
  <c r="G309" i="5"/>
  <c r="K309" i="5" s="1"/>
  <c r="Z309" i="5"/>
  <c r="P309" i="5"/>
  <c r="R309" i="5" s="1"/>
  <c r="T309" i="5" s="1"/>
  <c r="P98" i="5"/>
  <c r="R98" i="5" s="1"/>
  <c r="T98" i="5" s="1"/>
  <c r="G98" i="5"/>
  <c r="Z98" i="5"/>
  <c r="P55" i="5"/>
  <c r="Z55" i="5"/>
  <c r="AY27" i="5"/>
  <c r="AY6" i="5"/>
  <c r="R120" i="5"/>
  <c r="T120" i="5" s="1"/>
  <c r="R250" i="5"/>
  <c r="T250" i="5" s="1"/>
  <c r="Z344" i="5"/>
  <c r="P344" i="5"/>
  <c r="R344" i="5" s="1"/>
  <c r="T344" i="5" s="1"/>
  <c r="G261" i="5"/>
  <c r="K261" i="5" s="1"/>
  <c r="P261" i="5"/>
  <c r="R261" i="5" s="1"/>
  <c r="T261" i="5" s="1"/>
  <c r="Z261" i="5"/>
  <c r="G259" i="5"/>
  <c r="L259" i="5" s="1"/>
  <c r="P259" i="5"/>
  <c r="Z259" i="5"/>
  <c r="P199" i="5"/>
  <c r="R199" i="5" s="1"/>
  <c r="T199" i="5" s="1"/>
  <c r="G199" i="5"/>
  <c r="K199" i="5" s="1"/>
  <c r="P106" i="5"/>
  <c r="G106" i="5"/>
  <c r="I106" i="5" s="1"/>
  <c r="AY36" i="5"/>
  <c r="AY17" i="5"/>
  <c r="P345" i="5"/>
  <c r="R345" i="5" s="1"/>
  <c r="T345" i="5" s="1"/>
  <c r="G345" i="5"/>
  <c r="P356" i="5"/>
  <c r="R356" i="5" s="1"/>
  <c r="T356" i="5" s="1"/>
  <c r="P346" i="5"/>
  <c r="R346" i="5" s="1"/>
  <c r="T346" i="5" s="1"/>
  <c r="G346" i="5"/>
  <c r="Z346" i="5"/>
  <c r="Z330" i="5"/>
  <c r="P330" i="5"/>
  <c r="R330" i="5" s="1"/>
  <c r="T330" i="5" s="1"/>
  <c r="Z197" i="5"/>
  <c r="G197" i="5"/>
  <c r="L197" i="5" s="1"/>
  <c r="R197" i="5" s="1"/>
  <c r="T197" i="5" s="1"/>
  <c r="P197" i="5"/>
  <c r="Z104" i="5"/>
  <c r="AY54" i="5"/>
  <c r="BL40" i="5"/>
  <c r="T129" i="5"/>
  <c r="G360" i="5"/>
  <c r="Z360" i="5"/>
  <c r="Z338" i="5"/>
  <c r="P338" i="5"/>
  <c r="R338" i="5" s="1"/>
  <c r="T338" i="5" s="1"/>
  <c r="G336" i="5"/>
  <c r="Z336" i="5"/>
  <c r="P336" i="5"/>
  <c r="R336" i="5" s="1"/>
  <c r="T336" i="5" s="1"/>
  <c r="Z320" i="5"/>
  <c r="P320" i="5"/>
  <c r="R320" i="5" s="1"/>
  <c r="T320" i="5" s="1"/>
  <c r="G268" i="5"/>
  <c r="Z268" i="5"/>
  <c r="P268" i="5"/>
  <c r="G359" i="5"/>
  <c r="Z359" i="5"/>
  <c r="P359" i="5"/>
  <c r="R359" i="5" s="1"/>
  <c r="T359" i="5" s="1"/>
  <c r="G314" i="5"/>
  <c r="K314" i="5" s="1"/>
  <c r="Z314" i="5"/>
  <c r="P314" i="5"/>
  <c r="R314" i="5" s="1"/>
  <c r="T314" i="5" s="1"/>
  <c r="G310" i="5"/>
  <c r="Z310" i="5"/>
  <c r="P310" i="5"/>
  <c r="R310" i="5" s="1"/>
  <c r="T310" i="5" s="1"/>
  <c r="Z308" i="5"/>
  <c r="P308" i="5"/>
  <c r="R308" i="5" s="1"/>
  <c r="T308" i="5" s="1"/>
  <c r="G236" i="5"/>
  <c r="Z236" i="5"/>
  <c r="P236" i="5"/>
  <c r="R236" i="5" s="1"/>
  <c r="T236" i="5" s="1"/>
  <c r="G208" i="5"/>
  <c r="L208" i="5" s="1"/>
  <c r="P208" i="5"/>
  <c r="Z27" i="5"/>
  <c r="P27" i="5"/>
  <c r="R27" i="5" s="1"/>
  <c r="T27" i="5" s="1"/>
  <c r="G27" i="5"/>
  <c r="G357" i="5"/>
  <c r="Z357" i="5"/>
  <c r="P357" i="5"/>
  <c r="R357" i="5" s="1"/>
  <c r="T357" i="5" s="1"/>
  <c r="R117" i="5"/>
  <c r="T117" i="5" s="1"/>
  <c r="R143" i="5"/>
  <c r="T143" i="5" s="1"/>
  <c r="P334" i="5"/>
  <c r="R334" i="5" s="1"/>
  <c r="T334" i="5" s="1"/>
  <c r="Z334" i="5"/>
  <c r="P304" i="5"/>
  <c r="G304" i="5"/>
  <c r="Z304" i="5"/>
  <c r="G283" i="5"/>
  <c r="Z283" i="5"/>
  <c r="P283" i="5"/>
  <c r="AU243" i="5"/>
  <c r="AT243" i="5" s="1"/>
  <c r="AS243" i="5" s="1"/>
  <c r="AR243" i="5" s="1"/>
  <c r="AQ243" i="5" s="1"/>
  <c r="AP243" i="5" s="1"/>
  <c r="AO243" i="5" s="1"/>
  <c r="AN243" i="5" s="1"/>
  <c r="AM243" i="5" s="1"/>
  <c r="AL243" i="5" s="1"/>
  <c r="Z243" i="5"/>
  <c r="G185" i="5"/>
  <c r="Z185" i="5"/>
  <c r="AY2" i="5"/>
  <c r="AY41" i="5"/>
  <c r="AY47" i="5"/>
  <c r="AY53" i="5"/>
  <c r="AY56" i="5"/>
  <c r="AY57" i="5"/>
  <c r="AY58" i="5"/>
  <c r="AY7" i="5"/>
  <c r="AY59" i="5"/>
  <c r="AY60" i="5"/>
  <c r="AY4" i="5"/>
  <c r="AY20" i="5"/>
  <c r="AY40" i="5"/>
  <c r="AY45" i="5"/>
  <c r="AY46" i="5"/>
  <c r="AY16" i="5"/>
  <c r="AY29" i="5"/>
  <c r="AY32" i="5"/>
  <c r="AY34" i="5"/>
  <c r="AY28" i="5"/>
  <c r="AY33" i="5"/>
  <c r="AY38" i="5"/>
  <c r="AY39" i="5"/>
  <c r="AY49" i="5"/>
  <c r="AY50" i="5"/>
  <c r="AY52" i="5"/>
  <c r="AY5" i="5"/>
  <c r="AY8" i="5"/>
  <c r="AY44" i="5"/>
  <c r="AY48" i="5"/>
  <c r="AY51" i="5"/>
  <c r="AY55" i="5"/>
  <c r="R37" i="5"/>
  <c r="T37" i="5" s="1"/>
  <c r="R63" i="5"/>
  <c r="T63" i="5" s="1"/>
  <c r="R123" i="5"/>
  <c r="T123" i="5" s="1"/>
  <c r="P341" i="5"/>
  <c r="R341" i="5" s="1"/>
  <c r="T341" i="5" s="1"/>
  <c r="G341" i="5"/>
  <c r="G281" i="5"/>
  <c r="Z281" i="5"/>
  <c r="P275" i="5"/>
  <c r="G275" i="5"/>
  <c r="L275" i="5" s="1"/>
  <c r="R275" i="5" s="1"/>
  <c r="T275" i="5" s="1"/>
  <c r="Z275" i="5"/>
  <c r="AB18" i="5"/>
  <c r="AU160" i="5" s="1"/>
  <c r="AB17" i="5"/>
  <c r="R207" i="5"/>
  <c r="T207" i="5" s="1"/>
  <c r="R181" i="5"/>
  <c r="T181" i="5" s="1"/>
  <c r="AU250" i="5"/>
  <c r="AU241" i="5"/>
  <c r="AT241" i="5" s="1"/>
  <c r="AS241" i="5" s="1"/>
  <c r="AR241" i="5" s="1"/>
  <c r="AQ241" i="5" s="1"/>
  <c r="AP241" i="5" s="1"/>
  <c r="AO241" i="5" s="1"/>
  <c r="AN241" i="5" s="1"/>
  <c r="AM241" i="5" s="1"/>
  <c r="AL241" i="5" s="1"/>
  <c r="G92" i="5"/>
  <c r="I92" i="5" s="1"/>
  <c r="G202" i="5"/>
  <c r="K202" i="5" s="1"/>
  <c r="AU120" i="5"/>
  <c r="AT120" i="5" s="1"/>
  <c r="AS120" i="5" s="1"/>
  <c r="AR120" i="5" s="1"/>
  <c r="AQ120" i="5" s="1"/>
  <c r="AP120" i="5" s="1"/>
  <c r="AO120" i="5" s="1"/>
  <c r="AN120" i="5" s="1"/>
  <c r="AM120" i="5" s="1"/>
  <c r="AL120" i="5" s="1"/>
  <c r="AJ120" i="5" s="1"/>
  <c r="T288" i="5"/>
  <c r="AU286" i="5"/>
  <c r="AT286" i="5" s="1"/>
  <c r="AS286" i="5" s="1"/>
  <c r="AR286" i="5" s="1"/>
  <c r="AQ286" i="5" s="1"/>
  <c r="AP286" i="5" s="1"/>
  <c r="AO286" i="5" s="1"/>
  <c r="AN286" i="5" s="1"/>
  <c r="AM286" i="5" s="1"/>
  <c r="AL286" i="5" s="1"/>
  <c r="T362" i="5"/>
  <c r="AU354" i="5"/>
  <c r="AT354" i="5" s="1"/>
  <c r="AS354" i="5" s="1"/>
  <c r="AR354" i="5" s="1"/>
  <c r="AQ354" i="5" s="1"/>
  <c r="AP354" i="5" s="1"/>
  <c r="AO354" i="5" s="1"/>
  <c r="AN354" i="5" s="1"/>
  <c r="AM354" i="5" s="1"/>
  <c r="AL354" i="5" s="1"/>
  <c r="AI354" i="5" s="1"/>
  <c r="AH354" i="5" s="1"/>
  <c r="AA354" i="5" s="1"/>
  <c r="AU258" i="5"/>
  <c r="T31" i="5"/>
  <c r="AU265" i="5"/>
  <c r="AT265" i="5" s="1"/>
  <c r="AS265" i="5" s="1"/>
  <c r="AR265" i="5" s="1"/>
  <c r="AQ265" i="5" s="1"/>
  <c r="AP265" i="5" s="1"/>
  <c r="AO265" i="5" s="1"/>
  <c r="AN265" i="5" s="1"/>
  <c r="AM265" i="5" s="1"/>
  <c r="AL265" i="5" s="1"/>
  <c r="AU235" i="5"/>
  <c r="AU31" i="5"/>
  <c r="AT31" i="5" s="1"/>
  <c r="AS31" i="5" s="1"/>
  <c r="AR31" i="5" s="1"/>
  <c r="AQ31" i="5" s="1"/>
  <c r="AP31" i="5" s="1"/>
  <c r="AO31" i="5" s="1"/>
  <c r="AN31" i="5" s="1"/>
  <c r="AM31" i="5" s="1"/>
  <c r="AL31" i="5" s="1"/>
  <c r="AK31" i="5" s="1"/>
  <c r="R195" i="5"/>
  <c r="T195" i="5" s="1"/>
  <c r="R194" i="5"/>
  <c r="T194" i="5" s="1"/>
  <c r="R264" i="5"/>
  <c r="T264" i="5" s="1"/>
  <c r="AJ354" i="5"/>
  <c r="AK354" i="5"/>
  <c r="AI31" i="5"/>
  <c r="AK120" i="5"/>
  <c r="R39" i="5"/>
  <c r="T39" i="5" s="1"/>
  <c r="Z331" i="5"/>
  <c r="P331" i="5"/>
  <c r="R331" i="5" s="1"/>
  <c r="T331" i="5" s="1"/>
  <c r="AU331" i="5"/>
  <c r="G307" i="5"/>
  <c r="Z307" i="5"/>
  <c r="P307" i="5"/>
  <c r="R307" i="5" s="1"/>
  <c r="T307" i="5" s="1"/>
  <c r="AU307" i="5"/>
  <c r="G305" i="5"/>
  <c r="Z305" i="5"/>
  <c r="P296" i="5"/>
  <c r="AU296" i="5"/>
  <c r="Z296" i="5"/>
  <c r="G296" i="5"/>
  <c r="G291" i="5"/>
  <c r="Z291" i="5"/>
  <c r="P291" i="5"/>
  <c r="R291" i="5" s="1"/>
  <c r="T291" i="5" s="1"/>
  <c r="P282" i="5"/>
  <c r="AU282" i="5"/>
  <c r="G282" i="5"/>
  <c r="Z282" i="5"/>
  <c r="G343" i="5"/>
  <c r="P343" i="5"/>
  <c r="R343" i="5" s="1"/>
  <c r="T343" i="5" s="1"/>
  <c r="Z343" i="5"/>
  <c r="AU333" i="5"/>
  <c r="G333" i="5"/>
  <c r="Z333" i="5"/>
  <c r="P312" i="5"/>
  <c r="R312" i="5" s="1"/>
  <c r="T312" i="5" s="1"/>
  <c r="AU312" i="5"/>
  <c r="G312" i="5"/>
  <c r="Z312" i="5"/>
  <c r="G303" i="5"/>
  <c r="Z303" i="5"/>
  <c r="P303" i="5"/>
  <c r="P289" i="5"/>
  <c r="R289" i="5" s="1"/>
  <c r="T289" i="5" s="1"/>
  <c r="AU289" i="5"/>
  <c r="Z289" i="5"/>
  <c r="G289" i="5"/>
  <c r="AU287" i="5"/>
  <c r="G287" i="5"/>
  <c r="Z287" i="5"/>
  <c r="P363" i="5"/>
  <c r="R363" i="5" s="1"/>
  <c r="T363" i="5" s="1"/>
  <c r="Z363" i="5"/>
  <c r="AU363" i="5"/>
  <c r="AT363" i="5" s="1"/>
  <c r="AS363" i="5" s="1"/>
  <c r="AR363" i="5" s="1"/>
  <c r="AQ363" i="5" s="1"/>
  <c r="AP363" i="5" s="1"/>
  <c r="AO363" i="5" s="1"/>
  <c r="AN363" i="5" s="1"/>
  <c r="AM363" i="5" s="1"/>
  <c r="AL363" i="5" s="1"/>
  <c r="G363" i="5"/>
  <c r="G355" i="5"/>
  <c r="Z355" i="5"/>
  <c r="AU355" i="5"/>
  <c r="P355" i="5"/>
  <c r="R355" i="5" s="1"/>
  <c r="T355" i="5" s="1"/>
  <c r="P353" i="5"/>
  <c r="R353" i="5" s="1"/>
  <c r="T353" i="5" s="1"/>
  <c r="Z353" i="5"/>
  <c r="G353" i="5"/>
  <c r="P247" i="5"/>
  <c r="Z247" i="5"/>
  <c r="G247" i="5"/>
  <c r="P305" i="5"/>
  <c r="P269" i="5"/>
  <c r="Z269" i="5"/>
  <c r="G269" i="5"/>
  <c r="AU257" i="5"/>
  <c r="G257" i="5"/>
  <c r="R257" i="5" s="1"/>
  <c r="T257" i="5" s="1"/>
  <c r="AT250" i="5"/>
  <c r="AS250" i="5" s="1"/>
  <c r="AR250" i="5" s="1"/>
  <c r="AQ250" i="5" s="1"/>
  <c r="AP250" i="5" s="1"/>
  <c r="AO250" i="5" s="1"/>
  <c r="AN250" i="5" s="1"/>
  <c r="AM250" i="5" s="1"/>
  <c r="AL250" i="5" s="1"/>
  <c r="P229" i="5"/>
  <c r="R229" i="5" s="1"/>
  <c r="T229" i="5" s="1"/>
  <c r="AU229" i="5"/>
  <c r="Z229" i="5"/>
  <c r="R217" i="5"/>
  <c r="T217" i="5" s="1"/>
  <c r="G272" i="5"/>
  <c r="P272" i="5"/>
  <c r="Z272" i="5"/>
  <c r="G267" i="5"/>
  <c r="P267" i="5"/>
  <c r="Z267" i="5"/>
  <c r="AU267" i="5"/>
  <c r="Z284" i="5"/>
  <c r="P284" i="5"/>
  <c r="G284" i="5"/>
  <c r="AU284" i="5"/>
  <c r="P332" i="5"/>
  <c r="R332" i="5" s="1"/>
  <c r="T332" i="5" s="1"/>
  <c r="Z311" i="5"/>
  <c r="P354" i="5"/>
  <c r="R354" i="5" s="1"/>
  <c r="T354" i="5" s="1"/>
  <c r="G327" i="5"/>
  <c r="P327" i="5"/>
  <c r="R327" i="5" s="1"/>
  <c r="T327" i="5" s="1"/>
  <c r="Z327" i="5"/>
  <c r="AU327" i="5"/>
  <c r="P321" i="5"/>
  <c r="R321" i="5" s="1"/>
  <c r="T321" i="5" s="1"/>
  <c r="Z321" i="5"/>
  <c r="G301" i="5"/>
  <c r="Z301" i="5"/>
  <c r="P280" i="5"/>
  <c r="R280" i="5" s="1"/>
  <c r="T280" i="5" s="1"/>
  <c r="AU280" i="5"/>
  <c r="Z280" i="5"/>
  <c r="P255" i="5"/>
  <c r="R255" i="5" s="1"/>
  <c r="T255" i="5" s="1"/>
  <c r="Z189" i="5"/>
  <c r="P189" i="5"/>
  <c r="R189" i="5" s="1"/>
  <c r="T189" i="5" s="1"/>
  <c r="G49" i="5"/>
  <c r="R49" i="5" s="1"/>
  <c r="T49" i="5" s="1"/>
  <c r="Z49" i="5"/>
  <c r="Z361" i="5"/>
  <c r="P361" i="5"/>
  <c r="R361" i="5" s="1"/>
  <c r="T361" i="5" s="1"/>
  <c r="G361" i="5"/>
  <c r="G288" i="5"/>
  <c r="P313" i="5"/>
  <c r="R313" i="5" s="1"/>
  <c r="T313" i="5" s="1"/>
  <c r="G349" i="5"/>
  <c r="P349" i="5"/>
  <c r="R349" i="5" s="1"/>
  <c r="T349" i="5" s="1"/>
  <c r="Z349" i="5"/>
  <c r="AU349" i="5"/>
  <c r="P317" i="5"/>
  <c r="R317" i="5" s="1"/>
  <c r="T317" i="5" s="1"/>
  <c r="AU317" i="5"/>
  <c r="Z317" i="5"/>
  <c r="P299" i="5"/>
  <c r="R299" i="5" s="1"/>
  <c r="T299" i="5" s="1"/>
  <c r="Z299" i="5"/>
  <c r="G278" i="5"/>
  <c r="Z278" i="5"/>
  <c r="P278" i="5"/>
  <c r="AU278" i="5"/>
  <c r="G270" i="5"/>
  <c r="Z270" i="5"/>
  <c r="P270" i="5"/>
  <c r="AU270" i="5"/>
  <c r="P358" i="5"/>
  <c r="R358" i="5" s="1"/>
  <c r="T358" i="5" s="1"/>
  <c r="AU358" i="5"/>
  <c r="G358" i="5"/>
  <c r="P351" i="5"/>
  <c r="R351" i="5" s="1"/>
  <c r="T351" i="5" s="1"/>
  <c r="AU351" i="5"/>
  <c r="AU339" i="5"/>
  <c r="G339" i="5"/>
  <c r="Z339" i="5"/>
  <c r="P339" i="5"/>
  <c r="R339" i="5" s="1"/>
  <c r="T339" i="5" s="1"/>
  <c r="G315" i="5"/>
  <c r="Z315" i="5"/>
  <c r="P315" i="5"/>
  <c r="R315" i="5" s="1"/>
  <c r="T315" i="5" s="1"/>
  <c r="AU315" i="5"/>
  <c r="G306" i="5"/>
  <c r="Z306" i="5"/>
  <c r="AU306" i="5"/>
  <c r="G290" i="5"/>
  <c r="Z290" i="5"/>
  <c r="P290" i="5"/>
  <c r="R290" i="5" s="1"/>
  <c r="T290" i="5" s="1"/>
  <c r="P276" i="5"/>
  <c r="AU276" i="5"/>
  <c r="G276" i="5"/>
  <c r="Z276" i="5"/>
  <c r="Z273" i="5"/>
  <c r="AU273" i="5"/>
  <c r="G273" i="5"/>
  <c r="P273" i="5"/>
  <c r="P265" i="5"/>
  <c r="G265" i="5"/>
  <c r="AU251" i="5"/>
  <c r="P251" i="5"/>
  <c r="R251" i="5" s="1"/>
  <c r="T251" i="5" s="1"/>
  <c r="AU237" i="5"/>
  <c r="P237" i="5"/>
  <c r="R237" i="5" s="1"/>
  <c r="T237" i="5" s="1"/>
  <c r="AU111" i="5"/>
  <c r="Z111" i="5"/>
  <c r="Z96" i="5"/>
  <c r="G96" i="5"/>
  <c r="G337" i="5"/>
  <c r="Z337" i="5"/>
  <c r="P337" i="5"/>
  <c r="R337" i="5" s="1"/>
  <c r="T337" i="5" s="1"/>
  <c r="AU337" i="5"/>
  <c r="P328" i="5"/>
  <c r="R328" i="5" s="1"/>
  <c r="T328" i="5" s="1"/>
  <c r="AU328" i="5"/>
  <c r="Z328" i="5"/>
  <c r="AU324" i="5"/>
  <c r="U324" i="5"/>
  <c r="Z324" i="5"/>
  <c r="P302" i="5"/>
  <c r="R302" i="5" s="1"/>
  <c r="T302" i="5" s="1"/>
  <c r="AU302" i="5"/>
  <c r="Z302" i="5"/>
  <c r="Z263" i="5"/>
  <c r="P263" i="5"/>
  <c r="R263" i="5" s="1"/>
  <c r="T263" i="5" s="1"/>
  <c r="P192" i="5"/>
  <c r="R192" i="5" s="1"/>
  <c r="T192" i="5" s="1"/>
  <c r="Z192" i="5"/>
  <c r="G192" i="5"/>
  <c r="AU192" i="5"/>
  <c r="G354" i="5"/>
  <c r="AU350" i="5"/>
  <c r="Z350" i="5"/>
  <c r="AU293" i="5"/>
  <c r="G293" i="5"/>
  <c r="Z293" i="5"/>
  <c r="P293" i="5"/>
  <c r="R293" i="5" s="1"/>
  <c r="T293" i="5" s="1"/>
  <c r="Z286" i="5"/>
  <c r="P286" i="5"/>
  <c r="R286" i="5" s="1"/>
  <c r="T286" i="5" s="1"/>
  <c r="G286" i="5"/>
  <c r="G266" i="5"/>
  <c r="Z266" i="5"/>
  <c r="P266" i="5"/>
  <c r="Z72" i="5"/>
  <c r="G72" i="5"/>
  <c r="P72" i="5"/>
  <c r="AU332" i="5"/>
  <c r="P347" i="5"/>
  <c r="R347" i="5" s="1"/>
  <c r="T347" i="5" s="1"/>
  <c r="P306" i="5"/>
  <c r="AU290" i="5"/>
  <c r="G352" i="5"/>
  <c r="Z352" i="5"/>
  <c r="G335" i="5"/>
  <c r="Z335" i="5"/>
  <c r="AU318" i="5"/>
  <c r="Z318" i="5"/>
  <c r="P316" i="5"/>
  <c r="R316" i="5" s="1"/>
  <c r="T316" i="5" s="1"/>
  <c r="Z316" i="5"/>
  <c r="AU316" i="5"/>
  <c r="G316" i="5"/>
  <c r="P300" i="5"/>
  <c r="G300" i="5"/>
  <c r="AU300" i="5"/>
  <c r="G274" i="5"/>
  <c r="Z274" i="5"/>
  <c r="P274" i="5"/>
  <c r="AU274" i="5"/>
  <c r="AU245" i="5"/>
  <c r="P245" i="5"/>
  <c r="R245" i="5" s="1"/>
  <c r="T245" i="5" s="1"/>
  <c r="AU233" i="5"/>
  <c r="P233" i="5"/>
  <c r="R233" i="5" s="1"/>
  <c r="T233" i="5" s="1"/>
  <c r="AU73" i="5"/>
  <c r="G73" i="5"/>
  <c r="P73" i="5"/>
  <c r="Z73" i="5"/>
  <c r="AU262" i="5"/>
  <c r="R219" i="5"/>
  <c r="T219" i="5" s="1"/>
  <c r="G183" i="5"/>
  <c r="Z183" i="5"/>
  <c r="Z151" i="5"/>
  <c r="P151" i="5"/>
  <c r="AU151" i="5"/>
  <c r="G151" i="5"/>
  <c r="AU108" i="5"/>
  <c r="Z108" i="5"/>
  <c r="Z90" i="5"/>
  <c r="G90" i="5"/>
  <c r="P82" i="5"/>
  <c r="Z82" i="5"/>
  <c r="G82" i="5"/>
  <c r="P80" i="5"/>
  <c r="R80" i="5" s="1"/>
  <c r="T80" i="5" s="1"/>
  <c r="Z80" i="5"/>
  <c r="AU80" i="5"/>
  <c r="R55" i="5"/>
  <c r="T55" i="5" s="1"/>
  <c r="AU44" i="5"/>
  <c r="P44" i="5"/>
  <c r="R44" i="5" s="1"/>
  <c r="T44" i="5" s="1"/>
  <c r="Z44" i="5"/>
  <c r="Z43" i="5"/>
  <c r="G43" i="5"/>
  <c r="R43" i="5" s="1"/>
  <c r="T43" i="5" s="1"/>
  <c r="Z367" i="5"/>
  <c r="AU367" i="5"/>
  <c r="G367" i="5"/>
  <c r="G340" i="5"/>
  <c r="G338" i="5"/>
  <c r="G308" i="5"/>
  <c r="AU271" i="5"/>
  <c r="P258" i="5"/>
  <c r="R258" i="5" s="1"/>
  <c r="T258" i="5" s="1"/>
  <c r="P246" i="5"/>
  <c r="P243" i="5"/>
  <c r="R243" i="5" s="1"/>
  <c r="T243" i="5" s="1"/>
  <c r="G159" i="5"/>
  <c r="P159" i="5"/>
  <c r="Z159" i="5"/>
  <c r="AU159" i="5"/>
  <c r="P88" i="5"/>
  <c r="Z88" i="5"/>
  <c r="G88" i="5"/>
  <c r="AU88" i="5"/>
  <c r="Z65" i="5"/>
  <c r="G65" i="5"/>
  <c r="P65" i="5"/>
  <c r="R65" i="5" s="1"/>
  <c r="T65" i="5" s="1"/>
  <c r="AU65" i="5"/>
  <c r="Z57" i="5"/>
  <c r="G57" i="5"/>
  <c r="P57" i="5"/>
  <c r="AU57" i="5"/>
  <c r="G38" i="5"/>
  <c r="P38" i="5"/>
  <c r="R38" i="5" s="1"/>
  <c r="T38" i="5" s="1"/>
  <c r="G29" i="5"/>
  <c r="Z29" i="5"/>
  <c r="P29" i="5"/>
  <c r="R29" i="5" s="1"/>
  <c r="G223" i="5"/>
  <c r="R223" i="5" s="1"/>
  <c r="T223" i="5" s="1"/>
  <c r="AU223" i="5"/>
  <c r="G210" i="5"/>
  <c r="Z210" i="5"/>
  <c r="P184" i="5"/>
  <c r="Z184" i="5"/>
  <c r="G184" i="5"/>
  <c r="AU184" i="5"/>
  <c r="P172" i="5"/>
  <c r="Z172" i="5"/>
  <c r="AU172" i="5"/>
  <c r="AU169" i="5"/>
  <c r="G169" i="5"/>
  <c r="P169" i="5"/>
  <c r="V152" i="5"/>
  <c r="Z152" i="5"/>
  <c r="G152" i="5"/>
  <c r="AU152" i="5"/>
  <c r="AU109" i="5"/>
  <c r="Z109" i="5"/>
  <c r="G102" i="5"/>
  <c r="AU102" i="5"/>
  <c r="P102" i="5"/>
  <c r="Z84" i="5"/>
  <c r="G84" i="5"/>
  <c r="P56" i="5"/>
  <c r="Z56" i="5"/>
  <c r="G56" i="5"/>
  <c r="Z46" i="5"/>
  <c r="AU46" i="5"/>
  <c r="G46" i="5"/>
  <c r="R46" i="5" s="1"/>
  <c r="T46" i="5" s="1"/>
  <c r="Z40" i="5"/>
  <c r="P40" i="5"/>
  <c r="G40" i="5"/>
  <c r="Z271" i="5"/>
  <c r="P241" i="5"/>
  <c r="R241" i="5" s="1"/>
  <c r="T241" i="5" s="1"/>
  <c r="P235" i="5"/>
  <c r="R235" i="5" s="1"/>
  <c r="T235" i="5" s="1"/>
  <c r="AU215" i="5"/>
  <c r="G215" i="5"/>
  <c r="R215" i="5" s="1"/>
  <c r="T215" i="5" s="1"/>
  <c r="AU112" i="5"/>
  <c r="Z112" i="5"/>
  <c r="G86" i="5"/>
  <c r="R86" i="5" s="1"/>
  <c r="T86" i="5" s="1"/>
  <c r="Z86" i="5"/>
  <c r="P78" i="5"/>
  <c r="Z78" i="5"/>
  <c r="G78" i="5"/>
  <c r="AU78" i="5"/>
  <c r="G74" i="5"/>
  <c r="R74" i="5" s="1"/>
  <c r="T74" i="5" s="1"/>
  <c r="Z74" i="5"/>
  <c r="P70" i="5"/>
  <c r="G70" i="5"/>
  <c r="AU70" i="5"/>
  <c r="AU66" i="5"/>
  <c r="G66" i="5"/>
  <c r="P66" i="5"/>
  <c r="AU53" i="5"/>
  <c r="P53" i="5"/>
  <c r="R53" i="5" s="1"/>
  <c r="T53" i="5" s="1"/>
  <c r="G165" i="5"/>
  <c r="R165" i="5" s="1"/>
  <c r="T165" i="5" s="1"/>
  <c r="Z165" i="5"/>
  <c r="Z140" i="5"/>
  <c r="AU140" i="5"/>
  <c r="Z94" i="5"/>
  <c r="P94" i="5"/>
  <c r="AU94" i="5"/>
  <c r="G94" i="5"/>
  <c r="AU54" i="5"/>
  <c r="G54" i="5"/>
  <c r="Z54" i="5"/>
  <c r="P54" i="5"/>
  <c r="P227" i="5"/>
  <c r="R227" i="5" s="1"/>
  <c r="T227" i="5" s="1"/>
  <c r="AU227" i="5"/>
  <c r="AU110" i="5"/>
  <c r="Z110" i="5"/>
  <c r="AU74" i="5"/>
  <c r="G71" i="5"/>
  <c r="AU71" i="5"/>
  <c r="P71" i="5"/>
  <c r="Z71" i="5"/>
  <c r="P62" i="5"/>
  <c r="Z62" i="5"/>
  <c r="G62" i="5"/>
  <c r="AU62" i="5"/>
  <c r="AU56" i="5"/>
  <c r="AU249" i="5"/>
  <c r="G196" i="5"/>
  <c r="P196" i="5"/>
  <c r="Z196" i="5"/>
  <c r="Z188" i="5"/>
  <c r="AU188" i="5"/>
  <c r="P76" i="5"/>
  <c r="AU76" i="5"/>
  <c r="G76" i="5"/>
  <c r="AU64" i="5"/>
  <c r="G64" i="5"/>
  <c r="P64" i="5"/>
  <c r="Z64" i="5"/>
  <c r="P367" i="5"/>
  <c r="R367" i="5" s="1"/>
  <c r="T367" i="5" s="1"/>
  <c r="AU58" i="5"/>
  <c r="AU50" i="5"/>
  <c r="P168" i="5"/>
  <c r="P160" i="5"/>
  <c r="R160" i="5" s="1"/>
  <c r="T160" i="5" s="1"/>
  <c r="G58" i="5"/>
  <c r="R58" i="5" s="1"/>
  <c r="T58" i="5" s="1"/>
  <c r="G50" i="5"/>
  <c r="R50" i="5" s="1"/>
  <c r="T50" i="5" s="1"/>
  <c r="G168" i="5"/>
  <c r="AU106" i="5"/>
  <c r="P104" i="5"/>
  <c r="R104" i="5" s="1"/>
  <c r="T104" i="5" s="1"/>
  <c r="Z58" i="5"/>
  <c r="Z50" i="5"/>
  <c r="P366" i="5"/>
  <c r="R366" i="5" s="1"/>
  <c r="T366" i="5" s="1"/>
  <c r="AU366" i="5"/>
  <c r="G366" i="5"/>
  <c r="Z366" i="5"/>
  <c r="K365" i="5"/>
  <c r="G364" i="5"/>
  <c r="Z364" i="5"/>
  <c r="P364" i="5"/>
  <c r="R364" i="5" s="1"/>
  <c r="T364" i="5" s="1"/>
  <c r="AU364" i="5"/>
  <c r="D15" i="5"/>
  <c r="C19" i="5" s="1"/>
  <c r="AT367" i="5"/>
  <c r="AS367" i="5" s="1"/>
  <c r="AR367" i="5" s="1"/>
  <c r="AQ367" i="5" s="1"/>
  <c r="AP367" i="5" s="1"/>
  <c r="AO367" i="5" s="1"/>
  <c r="AN367" i="5" s="1"/>
  <c r="AM367" i="5" s="1"/>
  <c r="AL367" i="5" s="1"/>
  <c r="K367" i="5"/>
  <c r="K363" i="5"/>
  <c r="AU365" i="5"/>
  <c r="P365" i="5"/>
  <c r="R365" i="5" s="1"/>
  <c r="T365" i="5" s="1"/>
  <c r="Z365" i="5"/>
  <c r="P293" i="4"/>
  <c r="G293" i="4"/>
  <c r="K293" i="4" s="1"/>
  <c r="P237" i="4"/>
  <c r="S237" i="4" s="1"/>
  <c r="U237" i="4" s="1"/>
  <c r="G237" i="4"/>
  <c r="K237" i="4" s="1"/>
  <c r="P77" i="4"/>
  <c r="G77" i="4"/>
  <c r="P248" i="4"/>
  <c r="G248" i="4"/>
  <c r="K248" i="4" s="1"/>
  <c r="P199" i="4"/>
  <c r="G199" i="4"/>
  <c r="K199" i="4" s="1"/>
  <c r="G179" i="4"/>
  <c r="K179" i="4" s="1"/>
  <c r="P179" i="4"/>
  <c r="G138" i="4"/>
  <c r="K138" i="4" s="1"/>
  <c r="P138" i="4"/>
  <c r="S138" i="4" s="1"/>
  <c r="U138" i="4" s="1"/>
  <c r="P120" i="4"/>
  <c r="S120" i="4" s="1"/>
  <c r="U120" i="4" s="1"/>
  <c r="G120" i="4"/>
  <c r="I120" i="4" s="1"/>
  <c r="S101" i="4"/>
  <c r="U101" i="4" s="1"/>
  <c r="S80" i="4"/>
  <c r="U80" i="4" s="1"/>
  <c r="P75" i="4"/>
  <c r="S75" i="4" s="1"/>
  <c r="U75" i="4" s="1"/>
  <c r="G75" i="4"/>
  <c r="I75" i="4" s="1"/>
  <c r="S58" i="4"/>
  <c r="U58" i="4" s="1"/>
  <c r="P306" i="4"/>
  <c r="S306" i="4" s="1"/>
  <c r="U306" i="4" s="1"/>
  <c r="G306" i="4"/>
  <c r="K306" i="4" s="1"/>
  <c r="G233" i="4"/>
  <c r="P233" i="4"/>
  <c r="G222" i="4"/>
  <c r="L222" i="4" s="1"/>
  <c r="P222" i="4"/>
  <c r="S222" i="4" s="1"/>
  <c r="U222" i="4" s="1"/>
  <c r="P205" i="4"/>
  <c r="G205" i="4"/>
  <c r="G188" i="4"/>
  <c r="K188" i="4" s="1"/>
  <c r="P188" i="4"/>
  <c r="S188" i="4" s="1"/>
  <c r="U188" i="4" s="1"/>
  <c r="P181" i="4"/>
  <c r="G181" i="4"/>
  <c r="K181" i="4" s="1"/>
  <c r="P169" i="4"/>
  <c r="G169" i="4"/>
  <c r="K169" i="4" s="1"/>
  <c r="P110" i="4"/>
  <c r="G110" i="4"/>
  <c r="I110" i="4" s="1"/>
  <c r="P105" i="4"/>
  <c r="G105" i="4"/>
  <c r="I105" i="4" s="1"/>
  <c r="G86" i="4"/>
  <c r="I86" i="4" s="1"/>
  <c r="P86" i="4"/>
  <c r="S86" i="4" s="1"/>
  <c r="U86" i="4" s="1"/>
  <c r="D16" i="4"/>
  <c r="D19" i="4" s="1"/>
  <c r="P88" i="4"/>
  <c r="S88" i="4" s="1"/>
  <c r="U88" i="4" s="1"/>
  <c r="I98" i="4"/>
  <c r="S98" i="4"/>
  <c r="U98" i="4" s="1"/>
  <c r="P302" i="4"/>
  <c r="G302" i="4"/>
  <c r="K302" i="4" s="1"/>
  <c r="P295" i="4"/>
  <c r="G295" i="4"/>
  <c r="K295" i="4" s="1"/>
  <c r="G286" i="4"/>
  <c r="K286" i="4" s="1"/>
  <c r="P286" i="4"/>
  <c r="S286" i="4" s="1"/>
  <c r="U286" i="4" s="1"/>
  <c r="G282" i="4"/>
  <c r="K282" i="4" s="1"/>
  <c r="P282" i="4"/>
  <c r="S282" i="4" s="1"/>
  <c r="U282" i="4" s="1"/>
  <c r="P149" i="4"/>
  <c r="S149" i="4" s="1"/>
  <c r="U149" i="4" s="1"/>
  <c r="G149" i="4"/>
  <c r="K149" i="4" s="1"/>
  <c r="G142" i="4"/>
  <c r="I142" i="4" s="1"/>
  <c r="P142" i="4"/>
  <c r="S142" i="4" s="1"/>
  <c r="U142" i="4" s="1"/>
  <c r="P311" i="4"/>
  <c r="S311" i="4" s="1"/>
  <c r="U311" i="4" s="1"/>
  <c r="J126" i="4"/>
  <c r="S126" i="4"/>
  <c r="U126" i="4" s="1"/>
  <c r="P298" i="4"/>
  <c r="S298" i="4" s="1"/>
  <c r="U298" i="4" s="1"/>
  <c r="G298" i="4"/>
  <c r="K298" i="4" s="1"/>
  <c r="G289" i="4"/>
  <c r="K289" i="4" s="1"/>
  <c r="P289" i="4"/>
  <c r="S289" i="4" s="1"/>
  <c r="U289" i="4" s="1"/>
  <c r="G271" i="4"/>
  <c r="L271" i="4" s="1"/>
  <c r="P271" i="4"/>
  <c r="S271" i="4" s="1"/>
  <c r="U271" i="4" s="1"/>
  <c r="P221" i="4"/>
  <c r="G221" i="4"/>
  <c r="K221" i="4" s="1"/>
  <c r="G130" i="4"/>
  <c r="I130" i="4" s="1"/>
  <c r="P130" i="4"/>
  <c r="G95" i="4"/>
  <c r="I95" i="4" s="1"/>
  <c r="P95" i="4"/>
  <c r="S95" i="4" s="1"/>
  <c r="U95" i="4" s="1"/>
  <c r="G93" i="4"/>
  <c r="I93" i="4" s="1"/>
  <c r="P93" i="4"/>
  <c r="S93" i="4" s="1"/>
  <c r="U93" i="4" s="1"/>
  <c r="I91" i="4"/>
  <c r="S91" i="4"/>
  <c r="U91" i="4" s="1"/>
  <c r="G81" i="4"/>
  <c r="I81" i="4" s="1"/>
  <c r="P81" i="4"/>
  <c r="S81" i="4" s="1"/>
  <c r="U81" i="4" s="1"/>
  <c r="G240" i="4"/>
  <c r="K240" i="4" s="1"/>
  <c r="P240" i="4"/>
  <c r="S240" i="4" s="1"/>
  <c r="U240" i="4" s="1"/>
  <c r="X50" i="4"/>
  <c r="X18" i="4" s="1"/>
  <c r="U50" i="4"/>
  <c r="G34" i="4"/>
  <c r="I34" i="4" s="1"/>
  <c r="S301" i="4"/>
  <c r="U301" i="4" s="1"/>
  <c r="R246" i="4"/>
  <c r="P246" i="4"/>
  <c r="P197" i="4"/>
  <c r="G197" i="4"/>
  <c r="L197" i="4" s="1"/>
  <c r="S153" i="4"/>
  <c r="U153" i="4" s="1"/>
  <c r="P132" i="4"/>
  <c r="S132" i="4" s="1"/>
  <c r="U132" i="4" s="1"/>
  <c r="G132" i="4"/>
  <c r="K132" i="4" s="1"/>
  <c r="P109" i="4"/>
  <c r="G109" i="4"/>
  <c r="I109" i="4" s="1"/>
  <c r="P104" i="4"/>
  <c r="S104" i="4" s="1"/>
  <c r="U104" i="4" s="1"/>
  <c r="G104" i="4"/>
  <c r="I104" i="4" s="1"/>
  <c r="S71" i="4"/>
  <c r="U71" i="4" s="1"/>
  <c r="P55" i="4"/>
  <c r="G55" i="4"/>
  <c r="I55" i="4" s="1"/>
  <c r="P37" i="4"/>
  <c r="S37" i="4" s="1"/>
  <c r="U37" i="4" s="1"/>
  <c r="G212" i="4"/>
  <c r="J212" i="4" s="1"/>
  <c r="P212" i="4"/>
  <c r="S212" i="4" s="1"/>
  <c r="U212" i="4" s="1"/>
  <c r="G42" i="4"/>
  <c r="K42" i="4" s="1"/>
  <c r="P42" i="4"/>
  <c r="G337" i="4"/>
  <c r="K337" i="4" s="1"/>
  <c r="I38" i="4"/>
  <c r="S38" i="4"/>
  <c r="U38" i="4" s="1"/>
  <c r="G270" i="4"/>
  <c r="L270" i="4" s="1"/>
  <c r="P270" i="4"/>
  <c r="S270" i="4" s="1"/>
  <c r="U270" i="4" s="1"/>
  <c r="G263" i="4"/>
  <c r="K263" i="4" s="1"/>
  <c r="P263" i="4"/>
  <c r="S263" i="4" s="1"/>
  <c r="U263" i="4" s="1"/>
  <c r="S238" i="4"/>
  <c r="U238" i="4" s="1"/>
  <c r="P235" i="4"/>
  <c r="G235" i="4"/>
  <c r="K235" i="4" s="1"/>
  <c r="G184" i="4"/>
  <c r="K184" i="4" s="1"/>
  <c r="P184" i="4"/>
  <c r="G146" i="4"/>
  <c r="I146" i="4" s="1"/>
  <c r="P146" i="4"/>
  <c r="S146" i="4" s="1"/>
  <c r="U146" i="4" s="1"/>
  <c r="P141" i="4"/>
  <c r="G141" i="4"/>
  <c r="I141" i="4" s="1"/>
  <c r="G134" i="4"/>
  <c r="I134" i="4" s="1"/>
  <c r="P134" i="4"/>
  <c r="S134" i="4" s="1"/>
  <c r="U134" i="4" s="1"/>
  <c r="G106" i="4"/>
  <c r="I106" i="4" s="1"/>
  <c r="P106" i="4"/>
  <c r="G78" i="4"/>
  <c r="I78" i="4" s="1"/>
  <c r="P78" i="4"/>
  <c r="S78" i="4" s="1"/>
  <c r="U78" i="4" s="1"/>
  <c r="P21" i="4"/>
  <c r="S21" i="4" s="1"/>
  <c r="U21" i="4" s="1"/>
  <c r="G21" i="4"/>
  <c r="H21" i="4" s="1"/>
  <c r="G340" i="4"/>
  <c r="K340" i="4" s="1"/>
  <c r="P340" i="4"/>
  <c r="S340" i="4" s="1"/>
  <c r="U340" i="4" s="1"/>
  <c r="P72" i="4"/>
  <c r="S72" i="4" s="1"/>
  <c r="U72" i="4" s="1"/>
  <c r="G72" i="4"/>
  <c r="I72" i="4" s="1"/>
  <c r="P291" i="4"/>
  <c r="S291" i="4" s="1"/>
  <c r="U291" i="4" s="1"/>
  <c r="G291" i="4"/>
  <c r="K291" i="4" s="1"/>
  <c r="G273" i="4"/>
  <c r="L273" i="4" s="1"/>
  <c r="S273" i="4" s="1"/>
  <c r="U273" i="4" s="1"/>
  <c r="P273" i="4"/>
  <c r="P186" i="4"/>
  <c r="G186" i="4"/>
  <c r="K186" i="4" s="1"/>
  <c r="G177" i="4"/>
  <c r="K177" i="4" s="1"/>
  <c r="P177" i="4"/>
  <c r="P148" i="4"/>
  <c r="G148" i="4"/>
  <c r="K148" i="4" s="1"/>
  <c r="P92" i="4"/>
  <c r="S92" i="4" s="1"/>
  <c r="U92" i="4" s="1"/>
  <c r="G92" i="4"/>
  <c r="I92" i="4" s="1"/>
  <c r="G32" i="4"/>
  <c r="K32" i="4" s="1"/>
  <c r="P32" i="4"/>
  <c r="S32" i="4" s="1"/>
  <c r="U32" i="4" s="1"/>
  <c r="S52" i="4"/>
  <c r="U52" i="4" s="1"/>
  <c r="S61" i="4"/>
  <c r="U61" i="4" s="1"/>
  <c r="P193" i="4"/>
  <c r="S193" i="4" s="1"/>
  <c r="U193" i="4" s="1"/>
  <c r="G159" i="4"/>
  <c r="K159" i="4" s="1"/>
  <c r="G137" i="4"/>
  <c r="K137" i="4" s="1"/>
  <c r="P118" i="4"/>
  <c r="S118" i="4" s="1"/>
  <c r="U118" i="4" s="1"/>
  <c r="G94" i="4"/>
  <c r="I94" i="4" s="1"/>
  <c r="P83" i="4"/>
  <c r="S83" i="4" s="1"/>
  <c r="U83" i="4" s="1"/>
  <c r="P76" i="4"/>
  <c r="S76" i="4" s="1"/>
  <c r="U76" i="4" s="1"/>
  <c r="P66" i="4"/>
  <c r="S66" i="4" s="1"/>
  <c r="U66" i="4" s="1"/>
  <c r="P64" i="4"/>
  <c r="S64" i="4" s="1"/>
  <c r="U64" i="4" s="1"/>
  <c r="P53" i="4"/>
  <c r="S53" i="4" s="1"/>
  <c r="U53" i="4" s="1"/>
  <c r="U68" i="4"/>
  <c r="S127" i="4"/>
  <c r="U127" i="4" s="1"/>
  <c r="S196" i="4"/>
  <c r="U196" i="4" s="1"/>
  <c r="S247" i="4"/>
  <c r="U247" i="4" s="1"/>
  <c r="P294" i="4"/>
  <c r="P292" i="4"/>
  <c r="S292" i="4" s="1"/>
  <c r="U292" i="4" s="1"/>
  <c r="G198" i="4"/>
  <c r="K198" i="4" s="1"/>
  <c r="P183" i="4"/>
  <c r="S183" i="4" s="1"/>
  <c r="U183" i="4" s="1"/>
  <c r="S255" i="4"/>
  <c r="U255" i="4" s="1"/>
  <c r="S200" i="4"/>
  <c r="U200" i="4" s="1"/>
  <c r="P208" i="4"/>
  <c r="S208" i="4" s="1"/>
  <c r="U208" i="4" s="1"/>
  <c r="P51" i="4"/>
  <c r="S51" i="4" s="1"/>
  <c r="U51" i="4" s="1"/>
  <c r="G41" i="4"/>
  <c r="I41" i="4" s="1"/>
  <c r="G276" i="4"/>
  <c r="L276" i="4" s="1"/>
  <c r="S276" i="4" s="1"/>
  <c r="U276" i="4" s="1"/>
  <c r="P210" i="4"/>
  <c r="S210" i="4" s="1"/>
  <c r="U210" i="4" s="1"/>
  <c r="G160" i="4"/>
  <c r="G124" i="4"/>
  <c r="I124" i="4" s="1"/>
  <c r="P103" i="4"/>
  <c r="S103" i="4" s="1"/>
  <c r="U103" i="4" s="1"/>
  <c r="G71" i="4"/>
  <c r="I71" i="4" s="1"/>
  <c r="S174" i="4"/>
  <c r="U174" i="4" s="1"/>
  <c r="G320" i="4"/>
  <c r="K320" i="4" s="1"/>
  <c r="P304" i="4"/>
  <c r="S304" i="4" s="1"/>
  <c r="U304" i="4" s="1"/>
  <c r="G304" i="4"/>
  <c r="K304" i="4" s="1"/>
  <c r="P283" i="4"/>
  <c r="G283" i="4"/>
  <c r="K283" i="4" s="1"/>
  <c r="P279" i="4"/>
  <c r="G279" i="4"/>
  <c r="K279" i="4" s="1"/>
  <c r="S264" i="4"/>
  <c r="U264" i="4" s="1"/>
  <c r="G252" i="4"/>
  <c r="K252" i="4" s="1"/>
  <c r="P252" i="4"/>
  <c r="P303" i="4"/>
  <c r="S303" i="4" s="1"/>
  <c r="U303" i="4" s="1"/>
  <c r="G303" i="4"/>
  <c r="K303" i="4" s="1"/>
  <c r="P300" i="4"/>
  <c r="G300" i="4"/>
  <c r="K300" i="4" s="1"/>
  <c r="G297" i="4"/>
  <c r="K297" i="4" s="1"/>
  <c r="P297" i="4"/>
  <c r="G251" i="4"/>
  <c r="K251" i="4" s="1"/>
  <c r="P251" i="4"/>
  <c r="G220" i="4"/>
  <c r="K220" i="4" s="1"/>
  <c r="P220" i="4"/>
  <c r="S220" i="4" s="1"/>
  <c r="U220" i="4" s="1"/>
  <c r="P214" i="4"/>
  <c r="G214" i="4"/>
  <c r="K214" i="4" s="1"/>
  <c r="P40" i="4"/>
  <c r="G40" i="4"/>
  <c r="I40" i="4" s="1"/>
  <c r="G232" i="4"/>
  <c r="L232" i="4" s="1"/>
  <c r="P232" i="4"/>
  <c r="S74" i="4"/>
  <c r="U74" i="4" s="1"/>
  <c r="I74" i="4"/>
  <c r="G309" i="4"/>
  <c r="K309" i="4" s="1"/>
  <c r="P309" i="4"/>
  <c r="S309" i="4" s="1"/>
  <c r="U309" i="4" s="1"/>
  <c r="S248" i="4"/>
  <c r="U248" i="4" s="1"/>
  <c r="P242" i="4"/>
  <c r="G242" i="4"/>
  <c r="L242" i="4" s="1"/>
  <c r="G231" i="4"/>
  <c r="L231" i="4" s="1"/>
  <c r="P231" i="4"/>
  <c r="S231" i="4" s="1"/>
  <c r="U231" i="4" s="1"/>
  <c r="G225" i="4"/>
  <c r="K225" i="4" s="1"/>
  <c r="P225" i="4"/>
  <c r="S225" i="4" s="1"/>
  <c r="U225" i="4" s="1"/>
  <c r="G202" i="4"/>
  <c r="K202" i="4" s="1"/>
  <c r="P202" i="4"/>
  <c r="P190" i="4"/>
  <c r="G190" i="4"/>
  <c r="I190" i="4" s="1"/>
  <c r="I77" i="4"/>
  <c r="S77" i="4"/>
  <c r="U77" i="4" s="1"/>
  <c r="P325" i="4"/>
  <c r="S325" i="4" s="1"/>
  <c r="U325" i="4" s="1"/>
  <c r="S217" i="4"/>
  <c r="U217" i="4" s="1"/>
  <c r="S302" i="4"/>
  <c r="U302" i="4" s="1"/>
  <c r="P290" i="4"/>
  <c r="G290" i="4"/>
  <c r="K290" i="4" s="1"/>
  <c r="G281" i="4"/>
  <c r="K281" i="4" s="1"/>
  <c r="P281" i="4"/>
  <c r="S281" i="4" s="1"/>
  <c r="U281" i="4" s="1"/>
  <c r="G266" i="4"/>
  <c r="K266" i="4" s="1"/>
  <c r="P266" i="4"/>
  <c r="S266" i="4" s="1"/>
  <c r="U266" i="4" s="1"/>
  <c r="K260" i="4"/>
  <c r="S260" i="4"/>
  <c r="U260" i="4" s="1"/>
  <c r="G250" i="4"/>
  <c r="K250" i="4" s="1"/>
  <c r="P250" i="4"/>
  <c r="P245" i="4"/>
  <c r="G245" i="4"/>
  <c r="K245" i="4" s="1"/>
  <c r="P234" i="4"/>
  <c r="G234" i="4"/>
  <c r="K234" i="4" s="1"/>
  <c r="P219" i="4"/>
  <c r="G219" i="4"/>
  <c r="K219" i="4" s="1"/>
  <c r="G216" i="4"/>
  <c r="K216" i="4" s="1"/>
  <c r="P216" i="4"/>
  <c r="S213" i="4"/>
  <c r="U213" i="4" s="1"/>
  <c r="G192" i="4"/>
  <c r="K192" i="4" s="1"/>
  <c r="P192" i="4"/>
  <c r="S192" i="4" s="1"/>
  <c r="U192" i="4" s="1"/>
  <c r="G258" i="4"/>
  <c r="K258" i="4" s="1"/>
  <c r="P308" i="4"/>
  <c r="S308" i="4" s="1"/>
  <c r="U308" i="4" s="1"/>
  <c r="G308" i="4"/>
  <c r="K308" i="4" s="1"/>
  <c r="G299" i="4"/>
  <c r="K299" i="4" s="1"/>
  <c r="P299" i="4"/>
  <c r="P269" i="4"/>
  <c r="G269" i="4"/>
  <c r="L269" i="4" s="1"/>
  <c r="G256" i="4"/>
  <c r="K256" i="4" s="1"/>
  <c r="P256" i="4"/>
  <c r="P253" i="4"/>
  <c r="G253" i="4"/>
  <c r="K253" i="4" s="1"/>
  <c r="G241" i="4"/>
  <c r="L241" i="4" s="1"/>
  <c r="P241" i="4"/>
  <c r="G236" i="4"/>
  <c r="K236" i="4" s="1"/>
  <c r="P236" i="4"/>
  <c r="S236" i="4" s="1"/>
  <c r="U236" i="4" s="1"/>
  <c r="P230" i="4"/>
  <c r="S230" i="4" s="1"/>
  <c r="U230" i="4" s="1"/>
  <c r="G230" i="4"/>
  <c r="K230" i="4" s="1"/>
  <c r="P227" i="4"/>
  <c r="S227" i="4" s="1"/>
  <c r="U227" i="4" s="1"/>
  <c r="P194" i="4"/>
  <c r="G194" i="4"/>
  <c r="K194" i="4" s="1"/>
  <c r="S223" i="4"/>
  <c r="U223" i="4" s="1"/>
  <c r="G284" i="4"/>
  <c r="K284" i="4" s="1"/>
  <c r="P284" i="4"/>
  <c r="S284" i="4" s="1"/>
  <c r="U284" i="4" s="1"/>
  <c r="S280" i="4"/>
  <c r="U280" i="4" s="1"/>
  <c r="G265" i="4"/>
  <c r="K265" i="4" s="1"/>
  <c r="P265" i="4"/>
  <c r="S265" i="4" s="1"/>
  <c r="U265" i="4" s="1"/>
  <c r="P262" i="4"/>
  <c r="G262" i="4"/>
  <c r="K262" i="4" s="1"/>
  <c r="G244" i="4"/>
  <c r="K244" i="4" s="1"/>
  <c r="P244" i="4"/>
  <c r="S244" i="4" s="1"/>
  <c r="U244" i="4" s="1"/>
  <c r="K233" i="4"/>
  <c r="S233" i="4"/>
  <c r="U233" i="4" s="1"/>
  <c r="P218" i="4"/>
  <c r="G218" i="4"/>
  <c r="K218" i="4" s="1"/>
  <c r="G162" i="4"/>
  <c r="K162" i="4" s="1"/>
  <c r="P162" i="4"/>
  <c r="G243" i="4"/>
  <c r="K243" i="4" s="1"/>
  <c r="P243" i="4"/>
  <c r="S243" i="4" s="1"/>
  <c r="U243" i="4" s="1"/>
  <c r="G307" i="4"/>
  <c r="K307" i="4" s="1"/>
  <c r="P307" i="4"/>
  <c r="S307" i="4" s="1"/>
  <c r="U307" i="4" s="1"/>
  <c r="P259" i="4"/>
  <c r="G259" i="4"/>
  <c r="L259" i="4" s="1"/>
  <c r="P229" i="4"/>
  <c r="G229" i="4"/>
  <c r="K229" i="4" s="1"/>
  <c r="G207" i="4"/>
  <c r="K207" i="4" s="1"/>
  <c r="P207" i="4"/>
  <c r="S207" i="4" s="1"/>
  <c r="U207" i="4" s="1"/>
  <c r="P204" i="4"/>
  <c r="G204" i="4"/>
  <c r="K204" i="4" s="1"/>
  <c r="P285" i="4"/>
  <c r="S285" i="4" s="1"/>
  <c r="U285" i="4" s="1"/>
  <c r="G187" i="4"/>
  <c r="K187" i="4" s="1"/>
  <c r="P187" i="4"/>
  <c r="P31" i="4"/>
  <c r="S31" i="4" s="1"/>
  <c r="U31" i="4" s="1"/>
  <c r="G31" i="4"/>
  <c r="I31" i="4" s="1"/>
  <c r="S44" i="4"/>
  <c r="U44" i="4" s="1"/>
  <c r="S128" i="4"/>
  <c r="U128" i="4" s="1"/>
  <c r="S43" i="4"/>
  <c r="U43" i="4" s="1"/>
  <c r="S113" i="4"/>
  <c r="U113" i="4" s="1"/>
  <c r="P274" i="4"/>
  <c r="S274" i="4" s="1"/>
  <c r="U274" i="4" s="1"/>
  <c r="G155" i="4"/>
  <c r="I155" i="4" s="1"/>
  <c r="P155" i="4"/>
  <c r="G151" i="4"/>
  <c r="K151" i="4" s="1"/>
  <c r="P151" i="4"/>
  <c r="S151" i="4" s="1"/>
  <c r="U151" i="4" s="1"/>
  <c r="G206" i="4"/>
  <c r="K206" i="4" s="1"/>
  <c r="P201" i="4"/>
  <c r="S201" i="4" s="1"/>
  <c r="U201" i="4" s="1"/>
  <c r="S191" i="4"/>
  <c r="U191" i="4" s="1"/>
  <c r="K180" i="4"/>
  <c r="S294" i="4"/>
  <c r="U294" i="4" s="1"/>
  <c r="G288" i="4"/>
  <c r="K288" i="4" s="1"/>
  <c r="P268" i="4"/>
  <c r="S268" i="4" s="1"/>
  <c r="U268" i="4" s="1"/>
  <c r="G195" i="4"/>
  <c r="K195" i="4" s="1"/>
  <c r="G176" i="4"/>
  <c r="K176" i="4" s="1"/>
  <c r="P176" i="4"/>
  <c r="P143" i="4"/>
  <c r="G143" i="4"/>
  <c r="I143" i="4" s="1"/>
  <c r="P99" i="4"/>
  <c r="G99" i="4"/>
  <c r="I99" i="4" s="1"/>
  <c r="P275" i="4"/>
  <c r="S275" i="4" s="1"/>
  <c r="U275" i="4" s="1"/>
  <c r="P125" i="4"/>
  <c r="G125" i="4"/>
  <c r="I125" i="4" s="1"/>
  <c r="G96" i="4"/>
  <c r="I96" i="4" s="1"/>
  <c r="P96" i="4"/>
  <c r="S96" i="4" s="1"/>
  <c r="U96" i="4" s="1"/>
  <c r="P46" i="4"/>
  <c r="G46" i="4"/>
  <c r="K46" i="4" s="1"/>
  <c r="P261" i="4"/>
  <c r="S261" i="4" s="1"/>
  <c r="U261" i="4" s="1"/>
  <c r="P215" i="4"/>
  <c r="S215" i="4" s="1"/>
  <c r="U215" i="4" s="1"/>
  <c r="P226" i="4"/>
  <c r="G226" i="4"/>
  <c r="K226" i="4" s="1"/>
  <c r="G152" i="4"/>
  <c r="K152" i="4" s="1"/>
  <c r="V152" i="4"/>
  <c r="P45" i="4"/>
  <c r="G45" i="4"/>
  <c r="K45" i="4" s="1"/>
  <c r="S59" i="4"/>
  <c r="U59" i="4" s="1"/>
  <c r="P54" i="4"/>
  <c r="G54" i="4"/>
  <c r="I54" i="4" s="1"/>
  <c r="P49" i="4"/>
  <c r="G49" i="4"/>
  <c r="J49" i="4" s="1"/>
  <c r="P39" i="4"/>
  <c r="G39" i="4"/>
  <c r="I39" i="4" s="1"/>
  <c r="P26" i="4"/>
  <c r="S26" i="4" s="1"/>
  <c r="U26" i="4" s="1"/>
  <c r="G26" i="4"/>
  <c r="I26" i="4" s="1"/>
  <c r="P156" i="4"/>
  <c r="S156" i="4" s="1"/>
  <c r="U156" i="4" s="1"/>
  <c r="S137" i="4"/>
  <c r="U137" i="4" s="1"/>
  <c r="P129" i="4"/>
  <c r="S129" i="4" s="1"/>
  <c r="U129" i="4" s="1"/>
  <c r="S117" i="4"/>
  <c r="U117" i="4" s="1"/>
  <c r="P102" i="4"/>
  <c r="G102" i="4"/>
  <c r="I102" i="4" s="1"/>
  <c r="P65" i="4"/>
  <c r="S65" i="4" s="1"/>
  <c r="U65" i="4" s="1"/>
  <c r="P28" i="4"/>
  <c r="S28" i="4" s="1"/>
  <c r="U28" i="4" s="1"/>
  <c r="G28" i="4"/>
  <c r="I28" i="4" s="1"/>
  <c r="P360" i="4"/>
  <c r="S360" i="4" s="1"/>
  <c r="U360" i="4" s="1"/>
  <c r="G360" i="4"/>
  <c r="K360" i="4" s="1"/>
  <c r="S184" i="4"/>
  <c r="U184" i="4" s="1"/>
  <c r="P164" i="4"/>
  <c r="G164" i="4"/>
  <c r="K164" i="4" s="1"/>
  <c r="P90" i="4"/>
  <c r="G90" i="4"/>
  <c r="I90" i="4" s="1"/>
  <c r="G79" i="4"/>
  <c r="I79" i="4" s="1"/>
  <c r="P79" i="4"/>
  <c r="P48" i="4"/>
  <c r="G48" i="4"/>
  <c r="K48" i="4" s="1"/>
  <c r="G35" i="4"/>
  <c r="I35" i="4" s="1"/>
  <c r="P35" i="4"/>
  <c r="G161" i="4"/>
  <c r="K161" i="4" s="1"/>
  <c r="P73" i="4"/>
  <c r="G73" i="4"/>
  <c r="I73" i="4" s="1"/>
  <c r="S56" i="4"/>
  <c r="U56" i="4" s="1"/>
  <c r="S41" i="4"/>
  <c r="U41" i="4" s="1"/>
  <c r="S141" i="4"/>
  <c r="U141" i="4" s="1"/>
  <c r="P133" i="4"/>
  <c r="G133" i="4"/>
  <c r="K133" i="4" s="1"/>
  <c r="S121" i="4"/>
  <c r="U121" i="4" s="1"/>
  <c r="S94" i="4"/>
  <c r="U94" i="4" s="1"/>
  <c r="I80" i="4"/>
  <c r="P27" i="4"/>
  <c r="S27" i="4" s="1"/>
  <c r="U27" i="4" s="1"/>
  <c r="G27" i="4"/>
  <c r="I27" i="4" s="1"/>
  <c r="P24" i="4"/>
  <c r="S24" i="4" s="1"/>
  <c r="G139" i="4"/>
  <c r="K139" i="4" s="1"/>
  <c r="P139" i="4"/>
  <c r="G119" i="4"/>
  <c r="I119" i="4" s="1"/>
  <c r="P119" i="4"/>
  <c r="S119" i="4" s="1"/>
  <c r="U119" i="4" s="1"/>
  <c r="P168" i="4"/>
  <c r="S168" i="4" s="1"/>
  <c r="U168" i="4" s="1"/>
  <c r="G168" i="4"/>
  <c r="I168" i="4" s="1"/>
  <c r="P163" i="4"/>
  <c r="G163" i="4"/>
  <c r="K163" i="4" s="1"/>
  <c r="S124" i="4"/>
  <c r="U124" i="4" s="1"/>
  <c r="S114" i="4"/>
  <c r="U114" i="4" s="1"/>
  <c r="P47" i="4"/>
  <c r="G47" i="4"/>
  <c r="I47" i="4" s="1"/>
  <c r="G111" i="4"/>
  <c r="G87" i="4"/>
  <c r="G362" i="4"/>
  <c r="K362" i="4" s="1"/>
  <c r="P362" i="4"/>
  <c r="S362" i="4" s="1"/>
  <c r="U362" i="4" s="1"/>
  <c r="P359" i="4"/>
  <c r="S359" i="4" s="1"/>
  <c r="U359" i="4" s="1"/>
  <c r="G359" i="4"/>
  <c r="K359" i="4" s="1"/>
  <c r="D15" i="4"/>
  <c r="C19" i="4" s="1"/>
  <c r="G358" i="4"/>
  <c r="K358" i="4" s="1"/>
  <c r="P361" i="4"/>
  <c r="S361" i="4" s="1"/>
  <c r="U361" i="4" s="1"/>
  <c r="G249" i="1"/>
  <c r="K249" i="1" s="1"/>
  <c r="P249" i="1"/>
  <c r="S249" i="1" s="1"/>
  <c r="U249" i="1" s="1"/>
  <c r="S202" i="1"/>
  <c r="U202" i="1" s="1"/>
  <c r="G141" i="1"/>
  <c r="I141" i="1" s="1"/>
  <c r="P141" i="1"/>
  <c r="S141" i="1" s="1"/>
  <c r="U141" i="1" s="1"/>
  <c r="G131" i="1"/>
  <c r="I131" i="1" s="1"/>
  <c r="P131" i="1"/>
  <c r="S131" i="1" s="1"/>
  <c r="U131" i="1" s="1"/>
  <c r="P61" i="1"/>
  <c r="G61" i="1"/>
  <c r="I61" i="1" s="1"/>
  <c r="X18" i="1"/>
  <c r="I94" i="1"/>
  <c r="S94" i="1"/>
  <c r="U94" i="1" s="1"/>
  <c r="K213" i="1"/>
  <c r="S213" i="1"/>
  <c r="U213" i="1" s="1"/>
  <c r="P288" i="1"/>
  <c r="S288" i="1" s="1"/>
  <c r="U288" i="1" s="1"/>
  <c r="G288" i="1"/>
  <c r="K288" i="1" s="1"/>
  <c r="P277" i="1"/>
  <c r="G277" i="1"/>
  <c r="K277" i="1" s="1"/>
  <c r="G154" i="1"/>
  <c r="I154" i="1" s="1"/>
  <c r="P154" i="1"/>
  <c r="S154" i="1" s="1"/>
  <c r="U154" i="1" s="1"/>
  <c r="P146" i="1"/>
  <c r="G146" i="1"/>
  <c r="I146" i="1" s="1"/>
  <c r="P126" i="1"/>
  <c r="G126" i="1"/>
  <c r="J126" i="1" s="1"/>
  <c r="P348" i="1"/>
  <c r="S348" i="1" s="1"/>
  <c r="U348" i="1" s="1"/>
  <c r="G348" i="1"/>
  <c r="K348" i="1" s="1"/>
  <c r="G347" i="1"/>
  <c r="K347" i="1" s="1"/>
  <c r="P347" i="1"/>
  <c r="S347" i="1" s="1"/>
  <c r="U347" i="1" s="1"/>
  <c r="G317" i="1"/>
  <c r="K317" i="1" s="1"/>
  <c r="P317" i="1"/>
  <c r="S317" i="1" s="1"/>
  <c r="U317" i="1" s="1"/>
  <c r="P298" i="1"/>
  <c r="G298" i="1"/>
  <c r="K298" i="1" s="1"/>
  <c r="G291" i="1"/>
  <c r="K291" i="1" s="1"/>
  <c r="P291" i="1"/>
  <c r="S291" i="1" s="1"/>
  <c r="U291" i="1" s="1"/>
  <c r="P181" i="1"/>
  <c r="S181" i="1" s="1"/>
  <c r="U181" i="1" s="1"/>
  <c r="G181" i="1"/>
  <c r="K181" i="1" s="1"/>
  <c r="P133" i="1"/>
  <c r="G133" i="1"/>
  <c r="K133" i="1" s="1"/>
  <c r="G81" i="1"/>
  <c r="I81" i="1" s="1"/>
  <c r="P81" i="1"/>
  <c r="S81" i="1" s="1"/>
  <c r="U81" i="1" s="1"/>
  <c r="G25" i="1"/>
  <c r="I25" i="1" s="1"/>
  <c r="P25" i="1"/>
  <c r="S25" i="1" s="1"/>
  <c r="U25" i="1" s="1"/>
  <c r="P301" i="1"/>
  <c r="S301" i="1" s="1"/>
  <c r="U301" i="1" s="1"/>
  <c r="G301" i="1"/>
  <c r="K301" i="1" s="1"/>
  <c r="G237" i="1"/>
  <c r="K237" i="1" s="1"/>
  <c r="P237" i="1"/>
  <c r="I130" i="1"/>
  <c r="S130" i="1"/>
  <c r="U130" i="1" s="1"/>
  <c r="G103" i="1"/>
  <c r="I103" i="1" s="1"/>
  <c r="P103" i="1"/>
  <c r="S103" i="1" s="1"/>
  <c r="U103" i="1" s="1"/>
  <c r="P90" i="1"/>
  <c r="G90" i="1"/>
  <c r="I90" i="1" s="1"/>
  <c r="G28" i="1"/>
  <c r="I28" i="1" s="1"/>
  <c r="P28" i="1"/>
  <c r="S28" i="1" s="1"/>
  <c r="U28" i="1" s="1"/>
  <c r="G324" i="1"/>
  <c r="K324" i="1" s="1"/>
  <c r="P324" i="1"/>
  <c r="S324" i="1" s="1"/>
  <c r="U324" i="1" s="1"/>
  <c r="G316" i="1"/>
  <c r="K316" i="1" s="1"/>
  <c r="P316" i="1"/>
  <c r="S316" i="1" s="1"/>
  <c r="U316" i="1" s="1"/>
  <c r="G233" i="1"/>
  <c r="K233" i="1" s="1"/>
  <c r="P233" i="1"/>
  <c r="G230" i="1"/>
  <c r="K230" i="1" s="1"/>
  <c r="P230" i="1"/>
  <c r="S230" i="1" s="1"/>
  <c r="U230" i="1" s="1"/>
  <c r="G218" i="1"/>
  <c r="K218" i="1" s="1"/>
  <c r="P218" i="1"/>
  <c r="S218" i="1" s="1"/>
  <c r="U218" i="1" s="1"/>
  <c r="G204" i="1"/>
  <c r="K204" i="1" s="1"/>
  <c r="P204" i="1"/>
  <c r="S183" i="1"/>
  <c r="U183" i="1" s="1"/>
  <c r="G156" i="1"/>
  <c r="I156" i="1" s="1"/>
  <c r="P156" i="1"/>
  <c r="P150" i="1"/>
  <c r="G150" i="1"/>
  <c r="S150" i="1" s="1"/>
  <c r="U150" i="1" s="1"/>
  <c r="P125" i="1"/>
  <c r="S125" i="1" s="1"/>
  <c r="U125" i="1" s="1"/>
  <c r="G125" i="1"/>
  <c r="I125" i="1" s="1"/>
  <c r="P76" i="1"/>
  <c r="S76" i="1" s="1"/>
  <c r="U76" i="1" s="1"/>
  <c r="G76" i="1"/>
  <c r="I76" i="1" s="1"/>
  <c r="G247" i="1"/>
  <c r="K247" i="1" s="1"/>
  <c r="P247" i="1"/>
  <c r="P207" i="1"/>
  <c r="G207" i="1"/>
  <c r="K207" i="1" s="1"/>
  <c r="P132" i="1"/>
  <c r="S132" i="1" s="1"/>
  <c r="U132" i="1" s="1"/>
  <c r="G132" i="1"/>
  <c r="K132" i="1" s="1"/>
  <c r="G64" i="1"/>
  <c r="I64" i="1" s="1"/>
  <c r="P64" i="1"/>
  <c r="P53" i="1"/>
  <c r="S53" i="1" s="1"/>
  <c r="U53" i="1" s="1"/>
  <c r="G53" i="1"/>
  <c r="J53" i="1" s="1"/>
  <c r="G306" i="1"/>
  <c r="K306" i="1" s="1"/>
  <c r="P306" i="1"/>
  <c r="S306" i="1" s="1"/>
  <c r="U306" i="1" s="1"/>
  <c r="G165" i="1"/>
  <c r="I165" i="1" s="1"/>
  <c r="P165" i="1"/>
  <c r="P337" i="1"/>
  <c r="S337" i="1" s="1"/>
  <c r="U337" i="1" s="1"/>
  <c r="G337" i="1"/>
  <c r="K337" i="1" s="1"/>
  <c r="G326" i="1"/>
  <c r="K326" i="1" s="1"/>
  <c r="P326" i="1"/>
  <c r="S326" i="1" s="1"/>
  <c r="U326" i="1" s="1"/>
  <c r="G192" i="1"/>
  <c r="S192" i="1" s="1"/>
  <c r="U192" i="1" s="1"/>
  <c r="P192" i="1"/>
  <c r="P161" i="1"/>
  <c r="G161" i="1"/>
  <c r="K161" i="1" s="1"/>
  <c r="P124" i="1"/>
  <c r="G124" i="1"/>
  <c r="I124" i="1" s="1"/>
  <c r="S117" i="1"/>
  <c r="U117" i="1" s="1"/>
  <c r="P82" i="1"/>
  <c r="G82" i="1"/>
  <c r="G66" i="1"/>
  <c r="I66" i="1" s="1"/>
  <c r="P66" i="1"/>
  <c r="P32" i="1"/>
  <c r="G32" i="1"/>
  <c r="K32" i="1" s="1"/>
  <c r="S39" i="1"/>
  <c r="U39" i="1" s="1"/>
  <c r="P113" i="1"/>
  <c r="S113" i="1" s="1"/>
  <c r="U113" i="1" s="1"/>
  <c r="P199" i="1"/>
  <c r="S199" i="1" s="1"/>
  <c r="U199" i="1" s="1"/>
  <c r="S245" i="1"/>
  <c r="U245" i="1" s="1"/>
  <c r="S197" i="1"/>
  <c r="U197" i="1" s="1"/>
  <c r="S210" i="1"/>
  <c r="U210" i="1" s="1"/>
  <c r="E51" i="10"/>
  <c r="E27" i="10"/>
  <c r="D71" i="9"/>
  <c r="D46" i="9"/>
  <c r="G104" i="1"/>
  <c r="P101" i="1"/>
  <c r="S101" i="1" s="1"/>
  <c r="U101" i="1" s="1"/>
  <c r="G80" i="1"/>
  <c r="I80" i="1" s="1"/>
  <c r="P346" i="1"/>
  <c r="S346" i="1" s="1"/>
  <c r="U346" i="1" s="1"/>
  <c r="S193" i="1"/>
  <c r="U193" i="1" s="1"/>
  <c r="P49" i="1"/>
  <c r="S49" i="1" s="1"/>
  <c r="U49" i="1" s="1"/>
  <c r="G84" i="1"/>
  <c r="I84" i="1" s="1"/>
  <c r="S232" i="1"/>
  <c r="U232" i="1" s="1"/>
  <c r="P264" i="1"/>
  <c r="S264" i="1" s="1"/>
  <c r="U264" i="1" s="1"/>
  <c r="G276" i="1"/>
  <c r="L276" i="1" s="1"/>
  <c r="S276" i="1" s="1"/>
  <c r="U276" i="1" s="1"/>
  <c r="E14" i="10"/>
  <c r="S80" i="1"/>
  <c r="U80" i="1" s="1"/>
  <c r="U38" i="1"/>
  <c r="P129" i="1"/>
  <c r="S129" i="1" s="1"/>
  <c r="U129" i="1" s="1"/>
  <c r="G261" i="1"/>
  <c r="K261" i="1" s="1"/>
  <c r="G211" i="1"/>
  <c r="L211" i="1" s="1"/>
  <c r="S211" i="1" s="1"/>
  <c r="U211" i="1" s="1"/>
  <c r="G235" i="1"/>
  <c r="K235" i="1" s="1"/>
  <c r="E38" i="10"/>
  <c r="E22" i="10"/>
  <c r="P253" i="1"/>
  <c r="G102" i="1"/>
  <c r="I102" i="1" s="1"/>
  <c r="P353" i="1"/>
  <c r="S353" i="1" s="1"/>
  <c r="U353" i="1" s="1"/>
  <c r="S170" i="1"/>
  <c r="U170" i="1" s="1"/>
  <c r="G68" i="1"/>
  <c r="S54" i="1"/>
  <c r="U54" i="1" s="1"/>
  <c r="S116" i="1"/>
  <c r="U116" i="1" s="1"/>
  <c r="S164" i="1"/>
  <c r="U164" i="1" s="1"/>
  <c r="P196" i="1"/>
  <c r="S196" i="1" s="1"/>
  <c r="U196" i="1" s="1"/>
  <c r="S169" i="1"/>
  <c r="U169" i="1" s="1"/>
  <c r="P248" i="1"/>
  <c r="S248" i="1" s="1"/>
  <c r="U248" i="1" s="1"/>
  <c r="E79" i="10"/>
  <c r="E75" i="10"/>
  <c r="S153" i="1"/>
  <c r="U153" i="1" s="1"/>
  <c r="G163" i="1"/>
  <c r="P115" i="1"/>
  <c r="S115" i="1" s="1"/>
  <c r="U115" i="1" s="1"/>
  <c r="G178" i="1"/>
  <c r="P214" i="1"/>
  <c r="S214" i="1" s="1"/>
  <c r="U214" i="1" s="1"/>
  <c r="E282" i="10"/>
  <c r="E278" i="10"/>
  <c r="E25" i="10"/>
  <c r="G274" i="1"/>
  <c r="L274" i="1" s="1"/>
  <c r="F243" i="1"/>
  <c r="G231" i="1"/>
  <c r="L231" i="1" s="1"/>
  <c r="G225" i="1"/>
  <c r="K225" i="1" s="1"/>
  <c r="F215" i="1"/>
  <c r="F212" i="1"/>
  <c r="G212" i="1" s="1"/>
  <c r="J212" i="1" s="1"/>
  <c r="G357" i="1"/>
  <c r="K357" i="1" s="1"/>
  <c r="S52" i="1"/>
  <c r="U52" i="1" s="1"/>
  <c r="P119" i="1"/>
  <c r="S119" i="1" s="1"/>
  <c r="U119" i="1" s="1"/>
  <c r="G93" i="1"/>
  <c r="I93" i="1" s="1"/>
  <c r="P224" i="1"/>
  <c r="S224" i="1" s="1"/>
  <c r="U224" i="1" s="1"/>
  <c r="P251" i="1"/>
  <c r="S251" i="1" s="1"/>
  <c r="U251" i="1" s="1"/>
  <c r="P166" i="1"/>
  <c r="S166" i="1" s="1"/>
  <c r="U166" i="1" s="1"/>
  <c r="E20" i="10"/>
  <c r="D34" i="9"/>
  <c r="P320" i="1"/>
  <c r="S320" i="1" s="1"/>
  <c r="U320" i="1" s="1"/>
  <c r="S85" i="1"/>
  <c r="U85" i="1" s="1"/>
  <c r="P254" i="1"/>
  <c r="S254" i="1" s="1"/>
  <c r="U254" i="1" s="1"/>
  <c r="E285" i="10"/>
  <c r="E36" i="10"/>
  <c r="F208" i="1"/>
  <c r="G187" i="1"/>
  <c r="K187" i="1" s="1"/>
  <c r="P95" i="1"/>
  <c r="P40" i="1"/>
  <c r="S40" i="1" s="1"/>
  <c r="U40" i="1" s="1"/>
  <c r="P268" i="1"/>
  <c r="G268" i="1"/>
  <c r="L268" i="1" s="1"/>
  <c r="G284" i="1"/>
  <c r="K284" i="1" s="1"/>
  <c r="P284" i="1"/>
  <c r="S32" i="1"/>
  <c r="U32" i="1" s="1"/>
  <c r="I54" i="1"/>
  <c r="S133" i="1"/>
  <c r="U133" i="1" s="1"/>
  <c r="S138" i="1"/>
  <c r="U138" i="1" s="1"/>
  <c r="K138" i="1"/>
  <c r="J118" i="1"/>
  <c r="S204" i="1"/>
  <c r="U204" i="1" s="1"/>
  <c r="P250" i="1"/>
  <c r="G250" i="1"/>
  <c r="K250" i="1" s="1"/>
  <c r="S171" i="1"/>
  <c r="U171" i="1" s="1"/>
  <c r="G168" i="1"/>
  <c r="I168" i="1" s="1"/>
  <c r="P168" i="1"/>
  <c r="S168" i="1" s="1"/>
  <c r="U168" i="1" s="1"/>
  <c r="P157" i="1"/>
  <c r="S157" i="1" s="1"/>
  <c r="U157" i="1" s="1"/>
  <c r="G157" i="1"/>
  <c r="I157" i="1" s="1"/>
  <c r="G273" i="1"/>
  <c r="L273" i="1" s="1"/>
  <c r="P273" i="1"/>
  <c r="S270" i="1"/>
  <c r="U270" i="1" s="1"/>
  <c r="G198" i="1"/>
  <c r="K198" i="1" s="1"/>
  <c r="P198" i="1"/>
  <c r="S198" i="1" s="1"/>
  <c r="U198" i="1" s="1"/>
  <c r="F195" i="1"/>
  <c r="D24" i="9"/>
  <c r="G67" i="1"/>
  <c r="I67" i="1" s="1"/>
  <c r="P67" i="1"/>
  <c r="S67" i="1" s="1"/>
  <c r="U67" i="1" s="1"/>
  <c r="F65" i="1"/>
  <c r="E21" i="10"/>
  <c r="P289" i="1"/>
  <c r="S289" i="1" s="1"/>
  <c r="U289" i="1" s="1"/>
  <c r="G289" i="1"/>
  <c r="K289" i="1" s="1"/>
  <c r="K253" i="1"/>
  <c r="S253" i="1"/>
  <c r="U253" i="1" s="1"/>
  <c r="G58" i="1"/>
  <c r="I58" i="1" s="1"/>
  <c r="P58" i="1"/>
  <c r="S58" i="1" s="1"/>
  <c r="U58" i="1" s="1"/>
  <c r="S41" i="1"/>
  <c r="U41" i="1" s="1"/>
  <c r="G279" i="1"/>
  <c r="K279" i="1" s="1"/>
  <c r="P279" i="1"/>
  <c r="G255" i="1"/>
  <c r="K255" i="1" s="1"/>
  <c r="P255" i="1"/>
  <c r="P226" i="1"/>
  <c r="S226" i="1" s="1"/>
  <c r="U226" i="1" s="1"/>
  <c r="F220" i="1"/>
  <c r="S229" i="1"/>
  <c r="U229" i="1" s="1"/>
  <c r="S143" i="1"/>
  <c r="U143" i="1" s="1"/>
  <c r="S176" i="1"/>
  <c r="U176" i="1" s="1"/>
  <c r="S302" i="1"/>
  <c r="U302" i="1" s="1"/>
  <c r="G272" i="1"/>
  <c r="L272" i="1" s="1"/>
  <c r="P272" i="1"/>
  <c r="S272" i="1" s="1"/>
  <c r="U272" i="1" s="1"/>
  <c r="P258" i="1"/>
  <c r="G258" i="1"/>
  <c r="K258" i="1" s="1"/>
  <c r="G98" i="1"/>
  <c r="I98" i="1" s="1"/>
  <c r="P98" i="1"/>
  <c r="S98" i="1" s="1"/>
  <c r="U98" i="1" s="1"/>
  <c r="P299" i="1"/>
  <c r="G299" i="1"/>
  <c r="K299" i="1" s="1"/>
  <c r="S278" i="1"/>
  <c r="U278" i="1" s="1"/>
  <c r="P275" i="1"/>
  <c r="S275" i="1" s="1"/>
  <c r="U275" i="1" s="1"/>
  <c r="G275" i="1"/>
  <c r="L275" i="1" s="1"/>
  <c r="G236" i="1"/>
  <c r="K236" i="1" s="1"/>
  <c r="P236" i="1"/>
  <c r="S236" i="1" s="1"/>
  <c r="U236" i="1" s="1"/>
  <c r="G148" i="1"/>
  <c r="K148" i="1" s="1"/>
  <c r="P148" i="1"/>
  <c r="P137" i="1"/>
  <c r="G137" i="1"/>
  <c r="K137" i="1" s="1"/>
  <c r="F109" i="1"/>
  <c r="E58" i="10"/>
  <c r="S100" i="1"/>
  <c r="U100" i="1" s="1"/>
  <c r="G215" i="1"/>
  <c r="K215" i="1" s="1"/>
  <c r="P215" i="1"/>
  <c r="G177" i="1"/>
  <c r="K177" i="1" s="1"/>
  <c r="P177" i="1"/>
  <c r="S177" i="1" s="1"/>
  <c r="U177" i="1" s="1"/>
  <c r="K238" i="1"/>
  <c r="K248" i="1"/>
  <c r="S189" i="1"/>
  <c r="U189" i="1" s="1"/>
  <c r="K189" i="1"/>
  <c r="K280" i="1"/>
  <c r="S280" i="1"/>
  <c r="U280" i="1" s="1"/>
  <c r="P281" i="1"/>
  <c r="S281" i="1" s="1"/>
  <c r="U281" i="1" s="1"/>
  <c r="P263" i="1"/>
  <c r="G263" i="1"/>
  <c r="K263" i="1" s="1"/>
  <c r="D80" i="9"/>
  <c r="F239" i="1"/>
  <c r="S178" i="1"/>
  <c r="U178" i="1" s="1"/>
  <c r="K178" i="1"/>
  <c r="I69" i="1"/>
  <c r="S69" i="1"/>
  <c r="U69" i="1" s="1"/>
  <c r="G308" i="1"/>
  <c r="K308" i="1" s="1"/>
  <c r="P308" i="1"/>
  <c r="S308" i="1" s="1"/>
  <c r="U308" i="1" s="1"/>
  <c r="D82" i="9"/>
  <c r="F242" i="1"/>
  <c r="P297" i="1"/>
  <c r="G297" i="1"/>
  <c r="K297" i="1" s="1"/>
  <c r="G51" i="1"/>
  <c r="I51" i="1" s="1"/>
  <c r="P51" i="1"/>
  <c r="S51" i="1" s="1"/>
  <c r="U51" i="1" s="1"/>
  <c r="P47" i="1"/>
  <c r="G47" i="1"/>
  <c r="I47" i="1" s="1"/>
  <c r="S293" i="1"/>
  <c r="U293" i="1" s="1"/>
  <c r="P260" i="1"/>
  <c r="S260" i="1" s="1"/>
  <c r="U260" i="1" s="1"/>
  <c r="G252" i="1"/>
  <c r="K252" i="1" s="1"/>
  <c r="G244" i="1"/>
  <c r="K244" i="1" s="1"/>
  <c r="P244" i="1"/>
  <c r="S233" i="1"/>
  <c r="U233" i="1" s="1"/>
  <c r="S231" i="1"/>
  <c r="U231" i="1" s="1"/>
  <c r="D42" i="9"/>
  <c r="F223" i="1"/>
  <c r="F174" i="1"/>
  <c r="D12" i="9"/>
  <c r="F139" i="1"/>
  <c r="E84" i="10"/>
  <c r="F111" i="1"/>
  <c r="E60" i="10"/>
  <c r="S33" i="1"/>
  <c r="U33" i="1" s="1"/>
  <c r="G295" i="1"/>
  <c r="K295" i="1" s="1"/>
  <c r="P295" i="1"/>
  <c r="S295" i="1" s="1"/>
  <c r="U295" i="1" s="1"/>
  <c r="G283" i="1"/>
  <c r="K283" i="1" s="1"/>
  <c r="P283" i="1"/>
  <c r="G257" i="1"/>
  <c r="K257" i="1" s="1"/>
  <c r="P257" i="1"/>
  <c r="G228" i="1"/>
  <c r="K228" i="1" s="1"/>
  <c r="P228" i="1"/>
  <c r="S228" i="1" s="1"/>
  <c r="U228" i="1" s="1"/>
  <c r="P208" i="1"/>
  <c r="G208" i="1"/>
  <c r="L208" i="1" s="1"/>
  <c r="F180" i="1"/>
  <c r="D15" i="9"/>
  <c r="F121" i="1"/>
  <c r="E69" i="10"/>
  <c r="S298" i="1"/>
  <c r="U298" i="1" s="1"/>
  <c r="P292" i="1"/>
  <c r="S292" i="1" s="1"/>
  <c r="U292" i="1" s="1"/>
  <c r="S274" i="1"/>
  <c r="U274" i="1" s="1"/>
  <c r="G269" i="1"/>
  <c r="L269" i="1" s="1"/>
  <c r="S269" i="1" s="1"/>
  <c r="U269" i="1" s="1"/>
  <c r="G88" i="1"/>
  <c r="I88" i="1" s="1"/>
  <c r="P88" i="1"/>
  <c r="S88" i="1" s="1"/>
  <c r="U88" i="1" s="1"/>
  <c r="S146" i="1"/>
  <c r="U146" i="1" s="1"/>
  <c r="K150" i="1"/>
  <c r="G256" i="1"/>
  <c r="K256" i="1" s="1"/>
  <c r="P256" i="1"/>
  <c r="S256" i="1" s="1"/>
  <c r="U256" i="1" s="1"/>
  <c r="S225" i="1"/>
  <c r="U225" i="1" s="1"/>
  <c r="S91" i="1"/>
  <c r="U91" i="1" s="1"/>
  <c r="G22" i="1"/>
  <c r="I22" i="1" s="1"/>
  <c r="P22" i="1"/>
  <c r="S22" i="1" s="1"/>
  <c r="U22" i="1" s="1"/>
  <c r="P285" i="1"/>
  <c r="G285" i="1"/>
  <c r="K285" i="1" s="1"/>
  <c r="P259" i="1"/>
  <c r="G259" i="1"/>
  <c r="L259" i="1" s="1"/>
  <c r="G190" i="1"/>
  <c r="I190" i="1" s="1"/>
  <c r="P190" i="1"/>
  <c r="F184" i="1"/>
  <c r="D19" i="9"/>
  <c r="P155" i="1"/>
  <c r="G155" i="1"/>
  <c r="I155" i="1" s="1"/>
  <c r="P134" i="1"/>
  <c r="G134" i="1"/>
  <c r="I134" i="1" s="1"/>
  <c r="P75" i="1"/>
  <c r="G75" i="1"/>
  <c r="I75" i="1" s="1"/>
  <c r="S73" i="1"/>
  <c r="U73" i="1" s="1"/>
  <c r="G45" i="1"/>
  <c r="K45" i="1" s="1"/>
  <c r="P45" i="1"/>
  <c r="G287" i="1"/>
  <c r="K287" i="1" s="1"/>
  <c r="G270" i="1"/>
  <c r="L270" i="1" s="1"/>
  <c r="G265" i="1"/>
  <c r="K265" i="1" s="1"/>
  <c r="G234" i="1"/>
  <c r="K234" i="1" s="1"/>
  <c r="G201" i="1"/>
  <c r="K201" i="1" s="1"/>
  <c r="G160" i="1"/>
  <c r="G96" i="1"/>
  <c r="I96" i="1" s="1"/>
  <c r="P96" i="1"/>
  <c r="G86" i="1"/>
  <c r="I86" i="1" s="1"/>
  <c r="P86" i="1"/>
  <c r="P74" i="1"/>
  <c r="G74" i="1"/>
  <c r="I74" i="1" s="1"/>
  <c r="G60" i="1"/>
  <c r="I60" i="1" s="1"/>
  <c r="P60" i="1"/>
  <c r="P21" i="1"/>
  <c r="S21" i="1" s="1"/>
  <c r="P300" i="1"/>
  <c r="S300" i="1" s="1"/>
  <c r="U300" i="1" s="1"/>
  <c r="P271" i="1"/>
  <c r="S271" i="1" s="1"/>
  <c r="U271" i="1" s="1"/>
  <c r="P267" i="1"/>
  <c r="S267" i="1" s="1"/>
  <c r="U267" i="1" s="1"/>
  <c r="P266" i="1"/>
  <c r="S266" i="1" s="1"/>
  <c r="U266" i="1" s="1"/>
  <c r="P209" i="1"/>
  <c r="S209" i="1" s="1"/>
  <c r="U209" i="1" s="1"/>
  <c r="G206" i="1"/>
  <c r="G191" i="1"/>
  <c r="G72" i="1"/>
  <c r="I72" i="1" s="1"/>
  <c r="P72" i="1"/>
  <c r="S66" i="1"/>
  <c r="U66" i="1" s="1"/>
  <c r="G179" i="1"/>
  <c r="K179" i="1" s="1"/>
  <c r="P179" i="1"/>
  <c r="P158" i="1"/>
  <c r="G158" i="1"/>
  <c r="K158" i="1" s="1"/>
  <c r="P48" i="1"/>
  <c r="G48" i="1"/>
  <c r="K48" i="1" s="1"/>
  <c r="P46" i="1"/>
  <c r="G46" i="1"/>
  <c r="K46" i="1" s="1"/>
  <c r="G36" i="1"/>
  <c r="I36" i="1" s="1"/>
  <c r="P36" i="1"/>
  <c r="P136" i="1"/>
  <c r="G136" i="1"/>
  <c r="K136" i="1" s="1"/>
  <c r="G112" i="1"/>
  <c r="I112" i="1" s="1"/>
  <c r="G99" i="1"/>
  <c r="I99" i="1" s="1"/>
  <c r="G97" i="1"/>
  <c r="I97" i="1" s="1"/>
  <c r="S95" i="1"/>
  <c r="U95" i="1" s="1"/>
  <c r="S112" i="1"/>
  <c r="U112" i="1" s="1"/>
  <c r="P55" i="1"/>
  <c r="G55" i="1"/>
  <c r="I55" i="1" s="1"/>
  <c r="G50" i="1"/>
  <c r="I50" i="1" s="1"/>
  <c r="P50" i="1"/>
  <c r="G91" i="1"/>
  <c r="I91" i="1" s="1"/>
  <c r="G30" i="1"/>
  <c r="I30" i="1" s="1"/>
  <c r="G29" i="1"/>
  <c r="I29" i="1" s="1"/>
  <c r="G62" i="1"/>
  <c r="G359" i="1"/>
  <c r="K359" i="1" s="1"/>
  <c r="P27" i="1"/>
  <c r="S27" i="1" s="1"/>
  <c r="U27" i="1" s="1"/>
  <c r="G56" i="1"/>
  <c r="I56" i="1" s="1"/>
  <c r="G362" i="1"/>
  <c r="K362" i="1" s="1"/>
  <c r="P362" i="1"/>
  <c r="S362" i="1" s="1"/>
  <c r="U362" i="1" s="1"/>
  <c r="G361" i="1"/>
  <c r="K361" i="1" s="1"/>
  <c r="P361" i="1"/>
  <c r="S361" i="1" s="1"/>
  <c r="U361" i="1" s="1"/>
  <c r="P358" i="1"/>
  <c r="S358" i="1" s="1"/>
  <c r="U358" i="1" s="1"/>
  <c r="G358" i="1"/>
  <c r="K358" i="1" s="1"/>
  <c r="D15" i="1"/>
  <c r="C19" i="1" s="1"/>
  <c r="G360" i="1"/>
  <c r="K360" i="1" s="1"/>
  <c r="C16" i="2"/>
  <c r="D18" i="2" s="1"/>
  <c r="C16" i="3"/>
  <c r="D18" i="3" s="1"/>
  <c r="O191" i="2"/>
  <c r="O227" i="2"/>
  <c r="O129" i="2"/>
  <c r="O238" i="2"/>
  <c r="O134" i="2"/>
  <c r="O159" i="2"/>
  <c r="O182" i="2"/>
  <c r="O204" i="2"/>
  <c r="O270" i="2"/>
  <c r="O226" i="2"/>
  <c r="O243" i="2"/>
  <c r="O222" i="2"/>
  <c r="O205" i="2"/>
  <c r="O126" i="2"/>
  <c r="O171" i="2"/>
  <c r="O192" i="2"/>
  <c r="O209" i="2"/>
  <c r="O201" i="2"/>
  <c r="O253" i="2"/>
  <c r="O148" i="2"/>
  <c r="O187" i="2"/>
  <c r="O165" i="2"/>
  <c r="O160" i="2"/>
  <c r="O136" i="2"/>
  <c r="O196" i="2"/>
  <c r="O254" i="2"/>
  <c r="O260" i="2"/>
  <c r="O251" i="2"/>
  <c r="O250" i="2"/>
  <c r="O230" i="2"/>
  <c r="O147" i="2"/>
  <c r="O210" i="2"/>
  <c r="O225" i="2"/>
  <c r="O233" i="2"/>
  <c r="O150" i="2"/>
  <c r="O215" i="2"/>
  <c r="O217" i="2"/>
  <c r="O216" i="2"/>
  <c r="O244" i="2"/>
  <c r="O153" i="2"/>
  <c r="O149" i="2"/>
  <c r="O180" i="2"/>
  <c r="O248" i="2"/>
  <c r="O223" i="2"/>
  <c r="O188" i="2"/>
  <c r="O207" i="2"/>
  <c r="O144" i="2"/>
  <c r="O203" i="2"/>
  <c r="O176" i="2"/>
  <c r="O272" i="2"/>
  <c r="O257" i="2"/>
  <c r="O219" i="2"/>
  <c r="O189" i="2"/>
  <c r="O214" i="2"/>
  <c r="O152" i="2"/>
  <c r="O213" i="2"/>
  <c r="O234" i="2"/>
  <c r="O231" i="2"/>
  <c r="O268" i="2"/>
  <c r="O163" i="2"/>
  <c r="O154" i="2"/>
  <c r="O249" i="2"/>
  <c r="O247" i="2"/>
  <c r="O169" i="2"/>
  <c r="O143" i="2"/>
  <c r="O133" i="2"/>
  <c r="O181" i="2"/>
  <c r="O194" i="2"/>
  <c r="O202" i="2"/>
  <c r="O190" i="2"/>
  <c r="O156" i="2"/>
  <c r="O170" i="2"/>
  <c r="O173" i="2"/>
  <c r="C15" i="2"/>
  <c r="O237" i="2"/>
  <c r="O252" i="2"/>
  <c r="O184" i="2"/>
  <c r="O158" i="2"/>
  <c r="O167" i="2"/>
  <c r="O178" i="2"/>
  <c r="O162" i="2"/>
  <c r="O262" i="2"/>
  <c r="O263" i="2"/>
  <c r="O221" i="2"/>
  <c r="O258" i="2"/>
  <c r="O245" i="2"/>
  <c r="O241" i="2"/>
  <c r="O200" i="2"/>
  <c r="O239" i="2"/>
  <c r="O197" i="2"/>
  <c r="O195" i="2"/>
  <c r="O157" i="2"/>
  <c r="O146" i="2"/>
  <c r="O174" i="2"/>
  <c r="O271" i="2"/>
  <c r="O228" i="2"/>
  <c r="O208" i="2"/>
  <c r="O186" i="2"/>
  <c r="O256" i="2"/>
  <c r="O273" i="2"/>
  <c r="O224" i="2"/>
  <c r="O242" i="2"/>
  <c r="O161" i="2"/>
  <c r="O155" i="2"/>
  <c r="O269" i="2"/>
  <c r="O232" i="2"/>
  <c r="O172" i="2"/>
  <c r="O145" i="2"/>
  <c r="O211" i="2"/>
  <c r="O198" i="2"/>
  <c r="O183" i="2"/>
  <c r="O164" i="2"/>
  <c r="O185" i="2"/>
  <c r="O175" i="2"/>
  <c r="O142" i="2"/>
  <c r="O179" i="2"/>
  <c r="O261" i="2"/>
  <c r="O166" i="2"/>
  <c r="O255" i="2"/>
  <c r="O212" i="2"/>
  <c r="O266" i="2"/>
  <c r="O240" i="2"/>
  <c r="O259" i="2"/>
  <c r="O229" i="2"/>
  <c r="O267" i="2"/>
  <c r="O199" i="2"/>
  <c r="O265" i="2"/>
  <c r="O235" i="2"/>
  <c r="O177" i="2"/>
  <c r="O236" i="2"/>
  <c r="O218" i="2"/>
  <c r="O151" i="2"/>
  <c r="O220" i="2"/>
  <c r="O206" i="2"/>
  <c r="O264" i="2"/>
  <c r="O246" i="2"/>
  <c r="O168" i="2"/>
  <c r="O53" i="3"/>
  <c r="O146" i="3"/>
  <c r="O90" i="3"/>
  <c r="O142" i="3"/>
  <c r="O73" i="3"/>
  <c r="O87" i="3"/>
  <c r="O128" i="3"/>
  <c r="O115" i="3"/>
  <c r="O77" i="3"/>
  <c r="O54" i="3"/>
  <c r="O148" i="3"/>
  <c r="O138" i="3"/>
  <c r="O74" i="3"/>
  <c r="O60" i="3"/>
  <c r="O119" i="3"/>
  <c r="O97" i="3"/>
  <c r="O135" i="3"/>
  <c r="O126" i="3"/>
  <c r="O105" i="3"/>
  <c r="O88" i="3"/>
  <c r="O136" i="3"/>
  <c r="O79" i="3"/>
  <c r="O56" i="3"/>
  <c r="O145" i="3"/>
  <c r="O100" i="3"/>
  <c r="O125" i="3"/>
  <c r="O133" i="3"/>
  <c r="O42" i="3"/>
  <c r="O106" i="3"/>
  <c r="O57" i="3"/>
  <c r="O76" i="3"/>
  <c r="O61" i="3"/>
  <c r="O59" i="3"/>
  <c r="O134" i="3"/>
  <c r="O95" i="3"/>
  <c r="O63" i="3"/>
  <c r="O49" i="3"/>
  <c r="O72" i="3"/>
  <c r="O103" i="3"/>
  <c r="O70" i="3"/>
  <c r="O130" i="3"/>
  <c r="O47" i="3"/>
  <c r="O113" i="3"/>
  <c r="O104" i="3"/>
  <c r="O71" i="3"/>
  <c r="O81" i="3"/>
  <c r="O69" i="3"/>
  <c r="O39" i="3"/>
  <c r="C15" i="3"/>
  <c r="O93" i="3"/>
  <c r="O124" i="3"/>
  <c r="O129" i="3"/>
  <c r="O82" i="3"/>
  <c r="O58" i="3"/>
  <c r="O110" i="3"/>
  <c r="O67" i="3"/>
  <c r="O85" i="3"/>
  <c r="O50" i="3"/>
  <c r="O107" i="3"/>
  <c r="O75" i="3"/>
  <c r="O139" i="3"/>
  <c r="O143" i="3"/>
  <c r="O120" i="3"/>
  <c r="O109" i="3"/>
  <c r="O48" i="3"/>
  <c r="O132" i="3"/>
  <c r="O114" i="3"/>
  <c r="O62" i="3"/>
  <c r="O52" i="3"/>
  <c r="O118" i="3"/>
  <c r="O121" i="3"/>
  <c r="O140" i="3"/>
  <c r="O78" i="3"/>
  <c r="O101" i="3"/>
  <c r="O92" i="3"/>
  <c r="O83" i="3"/>
  <c r="O86" i="3"/>
  <c r="O84" i="3"/>
  <c r="O55" i="3"/>
  <c r="O116" i="3"/>
  <c r="O123" i="3"/>
  <c r="O68" i="3"/>
  <c r="O89" i="3"/>
  <c r="O122" i="3"/>
  <c r="O65" i="3"/>
  <c r="O66" i="3"/>
  <c r="O111" i="3"/>
  <c r="O102" i="3"/>
  <c r="O96" i="3"/>
  <c r="O141" i="3"/>
  <c r="O108" i="3"/>
  <c r="O99" i="3"/>
  <c r="O137" i="3"/>
  <c r="O64" i="3"/>
  <c r="O144" i="3"/>
  <c r="O91" i="3"/>
  <c r="O112" i="3"/>
  <c r="O131" i="3"/>
  <c r="O98" i="3"/>
  <c r="O117" i="3"/>
  <c r="O94" i="3"/>
  <c r="O51" i="3"/>
  <c r="O147" i="3"/>
  <c r="O127" i="3"/>
  <c r="C11" i="4"/>
  <c r="C11" i="5"/>
  <c r="C12" i="4"/>
  <c r="C12" i="5"/>
  <c r="O372" i="4" l="1"/>
  <c r="O368" i="4"/>
  <c r="O369" i="4"/>
  <c r="O371" i="4"/>
  <c r="O370" i="4"/>
  <c r="BK67" i="5"/>
  <c r="BJ67" i="5" s="1"/>
  <c r="BI67" i="5" s="1"/>
  <c r="BH67" i="5" s="1"/>
  <c r="BG67" i="5" s="1"/>
  <c r="BF67" i="5" s="1"/>
  <c r="BE67" i="5" s="1"/>
  <c r="BD67" i="5" s="1"/>
  <c r="BC67" i="5" s="1"/>
  <c r="BK62" i="5"/>
  <c r="BJ62" i="5"/>
  <c r="BI62" i="5" s="1"/>
  <c r="BH62" i="5" s="1"/>
  <c r="BG62" i="5" s="1"/>
  <c r="BF62" i="5" s="1"/>
  <c r="BE62" i="5" s="1"/>
  <c r="BD62" i="5" s="1"/>
  <c r="BC62" i="5" s="1"/>
  <c r="BK63" i="5"/>
  <c r="BJ63" i="5" s="1"/>
  <c r="BI63" i="5" s="1"/>
  <c r="BH63" i="5" s="1"/>
  <c r="BG63" i="5" s="1"/>
  <c r="BF63" i="5" s="1"/>
  <c r="BE63" i="5" s="1"/>
  <c r="BD63" i="5" s="1"/>
  <c r="BC63" i="5" s="1"/>
  <c r="BK61" i="5"/>
  <c r="BJ61" i="5"/>
  <c r="BI61" i="5" s="1"/>
  <c r="BH61" i="5" s="1"/>
  <c r="BG61" i="5" s="1"/>
  <c r="BF61" i="5" s="1"/>
  <c r="BE61" i="5" s="1"/>
  <c r="BD61" i="5" s="1"/>
  <c r="BC61" i="5" s="1"/>
  <c r="BK64" i="5"/>
  <c r="BJ64" i="5" s="1"/>
  <c r="BI64" i="5" s="1"/>
  <c r="BH64" i="5" s="1"/>
  <c r="BG64" i="5" s="1"/>
  <c r="BF64" i="5" s="1"/>
  <c r="BE64" i="5" s="1"/>
  <c r="BD64" i="5" s="1"/>
  <c r="BC64" i="5" s="1"/>
  <c r="BK65" i="5"/>
  <c r="BJ65" i="5" s="1"/>
  <c r="BI65" i="5" s="1"/>
  <c r="BH65" i="5" s="1"/>
  <c r="BG65" i="5" s="1"/>
  <c r="BF65" i="5" s="1"/>
  <c r="BE65" i="5" s="1"/>
  <c r="BD65" i="5" s="1"/>
  <c r="BC65" i="5" s="1"/>
  <c r="BK66" i="5"/>
  <c r="BJ66" i="5" s="1"/>
  <c r="BI66" i="5" s="1"/>
  <c r="BH66" i="5" s="1"/>
  <c r="BG66" i="5" s="1"/>
  <c r="BF66" i="5" s="1"/>
  <c r="BE66" i="5" s="1"/>
  <c r="BD66" i="5" s="1"/>
  <c r="BC66" i="5" s="1"/>
  <c r="O375" i="5"/>
  <c r="O374" i="5"/>
  <c r="O373" i="5"/>
  <c r="O377" i="5"/>
  <c r="O376" i="5"/>
  <c r="AI376" i="5"/>
  <c r="AJ376" i="5"/>
  <c r="AK376" i="5"/>
  <c r="K373" i="5"/>
  <c r="K375" i="5"/>
  <c r="AT375" i="5"/>
  <c r="AS375" i="5"/>
  <c r="AR375" i="5" s="1"/>
  <c r="AQ375" i="5" s="1"/>
  <c r="AP375" i="5" s="1"/>
  <c r="AO375" i="5" s="1"/>
  <c r="AN375" i="5" s="1"/>
  <c r="AM375" i="5" s="1"/>
  <c r="AL375" i="5" s="1"/>
  <c r="AT377" i="5"/>
  <c r="AS377" i="5" s="1"/>
  <c r="AR377" i="5" s="1"/>
  <c r="AQ377" i="5" s="1"/>
  <c r="AP377" i="5" s="1"/>
  <c r="AO377" i="5" s="1"/>
  <c r="AN377" i="5" s="1"/>
  <c r="AM377" i="5" s="1"/>
  <c r="AL377" i="5" s="1"/>
  <c r="AT373" i="5"/>
  <c r="AS373" i="5" s="1"/>
  <c r="AR373" i="5" s="1"/>
  <c r="AQ373" i="5" s="1"/>
  <c r="AP373" i="5" s="1"/>
  <c r="AO373" i="5" s="1"/>
  <c r="AN373" i="5" s="1"/>
  <c r="AM373" i="5" s="1"/>
  <c r="AL373" i="5" s="1"/>
  <c r="AT374" i="5"/>
  <c r="AS374" i="5" s="1"/>
  <c r="AR374" i="5" s="1"/>
  <c r="AQ374" i="5" s="1"/>
  <c r="AP374" i="5" s="1"/>
  <c r="AO374" i="5" s="1"/>
  <c r="AN374" i="5" s="1"/>
  <c r="AM374" i="5" s="1"/>
  <c r="AL374" i="5" s="1"/>
  <c r="K377" i="5"/>
  <c r="O370" i="5"/>
  <c r="O369" i="5"/>
  <c r="O368" i="5"/>
  <c r="O372" i="5"/>
  <c r="O371" i="5"/>
  <c r="AT368" i="5"/>
  <c r="AS368" i="5" s="1"/>
  <c r="AR368" i="5" s="1"/>
  <c r="AQ368" i="5" s="1"/>
  <c r="AP368" i="5" s="1"/>
  <c r="AO368" i="5" s="1"/>
  <c r="AN368" i="5" s="1"/>
  <c r="AM368" i="5" s="1"/>
  <c r="AL368" i="5" s="1"/>
  <c r="AT370" i="5"/>
  <c r="AS370" i="5" s="1"/>
  <c r="AR370" i="5" s="1"/>
  <c r="AQ370" i="5" s="1"/>
  <c r="AP370" i="5" s="1"/>
  <c r="AO370" i="5" s="1"/>
  <c r="AN370" i="5" s="1"/>
  <c r="AM370" i="5" s="1"/>
  <c r="AL370" i="5" s="1"/>
  <c r="K368" i="5"/>
  <c r="AS371" i="5"/>
  <c r="AR371" i="5"/>
  <c r="AQ371" i="5" s="1"/>
  <c r="AP371" i="5" s="1"/>
  <c r="AO371" i="5" s="1"/>
  <c r="AN371" i="5" s="1"/>
  <c r="AM371" i="5" s="1"/>
  <c r="AL371" i="5" s="1"/>
  <c r="AT371" i="5"/>
  <c r="AS369" i="5"/>
  <c r="AR369" i="5" s="1"/>
  <c r="AQ369" i="5" s="1"/>
  <c r="AP369" i="5" s="1"/>
  <c r="AO369" i="5" s="1"/>
  <c r="AN369" i="5" s="1"/>
  <c r="AM369" i="5" s="1"/>
  <c r="AL369" i="5" s="1"/>
  <c r="AT369" i="5"/>
  <c r="AR372" i="5"/>
  <c r="AQ372" i="5" s="1"/>
  <c r="AP372" i="5" s="1"/>
  <c r="AO372" i="5" s="1"/>
  <c r="AN372" i="5" s="1"/>
  <c r="AM372" i="5" s="1"/>
  <c r="AL372" i="5" s="1"/>
  <c r="AS372" i="5"/>
  <c r="AT372" i="5"/>
  <c r="K370" i="5"/>
  <c r="K372" i="5"/>
  <c r="K371" i="5"/>
  <c r="O367" i="4"/>
  <c r="O366" i="4"/>
  <c r="O363" i="4"/>
  <c r="O364" i="4"/>
  <c r="O365" i="4"/>
  <c r="AT160" i="5"/>
  <c r="AS160" i="5"/>
  <c r="AR160" i="5" s="1"/>
  <c r="AQ160" i="5" s="1"/>
  <c r="AP160" i="5" s="1"/>
  <c r="AO160" i="5" s="1"/>
  <c r="AN160" i="5" s="1"/>
  <c r="AM160" i="5" s="1"/>
  <c r="AL160" i="5" s="1"/>
  <c r="R40" i="5"/>
  <c r="T40" i="5" s="1"/>
  <c r="R300" i="5"/>
  <c r="T300" i="5" s="1"/>
  <c r="AU299" i="5"/>
  <c r="AU301" i="5"/>
  <c r="AU272" i="5"/>
  <c r="AU269" i="5"/>
  <c r="AU247" i="5"/>
  <c r="AU343" i="5"/>
  <c r="AU291" i="5"/>
  <c r="AU305" i="5"/>
  <c r="AJ31" i="5"/>
  <c r="AU168" i="5"/>
  <c r="AU60" i="5"/>
  <c r="I185" i="5"/>
  <c r="R304" i="5"/>
  <c r="T304" i="5" s="1"/>
  <c r="I27" i="5"/>
  <c r="R259" i="5"/>
  <c r="T259" i="5" s="1"/>
  <c r="I153" i="5"/>
  <c r="R103" i="5"/>
  <c r="T103" i="5" s="1"/>
  <c r="I103" i="5"/>
  <c r="R292" i="5"/>
  <c r="T292" i="5" s="1"/>
  <c r="R57" i="5"/>
  <c r="T57" i="5" s="1"/>
  <c r="AT258" i="5"/>
  <c r="AS258" i="5" s="1"/>
  <c r="AR258" i="5" s="1"/>
  <c r="AQ258" i="5" s="1"/>
  <c r="AP258" i="5" s="1"/>
  <c r="AO258" i="5" s="1"/>
  <c r="AN258" i="5" s="1"/>
  <c r="AM258" i="5" s="1"/>
  <c r="AL258" i="5" s="1"/>
  <c r="K281" i="5"/>
  <c r="R281" i="5"/>
  <c r="T281" i="5" s="1"/>
  <c r="BK40" i="5"/>
  <c r="BJ40" i="5" s="1"/>
  <c r="BI40" i="5" s="1"/>
  <c r="BH40" i="5" s="1"/>
  <c r="BG40" i="5" s="1"/>
  <c r="BF40" i="5" s="1"/>
  <c r="BE40" i="5" s="1"/>
  <c r="BD40" i="5" s="1"/>
  <c r="BC40" i="5" s="1"/>
  <c r="K341" i="5"/>
  <c r="AJ243" i="5"/>
  <c r="AK243" i="5"/>
  <c r="AI243" i="5"/>
  <c r="K359" i="5"/>
  <c r="I28" i="5"/>
  <c r="K292" i="5"/>
  <c r="R102" i="5"/>
  <c r="T102" i="5" s="1"/>
  <c r="R88" i="5"/>
  <c r="T88" i="5" s="1"/>
  <c r="AT235" i="5"/>
  <c r="AS235" i="5" s="1"/>
  <c r="AR235" i="5"/>
  <c r="AQ235" i="5" s="1"/>
  <c r="AP235" i="5" s="1"/>
  <c r="AO235" i="5" s="1"/>
  <c r="AN235" i="5" s="1"/>
  <c r="AM235" i="5" s="1"/>
  <c r="AL235" i="5" s="1"/>
  <c r="BL75" i="5"/>
  <c r="BL85" i="5"/>
  <c r="BL137" i="5"/>
  <c r="BL138" i="5"/>
  <c r="AU342" i="5"/>
  <c r="AU329" i="5"/>
  <c r="AT329" i="5" s="1"/>
  <c r="AS329" i="5" s="1"/>
  <c r="AR329" i="5" s="1"/>
  <c r="AQ329" i="5" s="1"/>
  <c r="AP329" i="5" s="1"/>
  <c r="AO329" i="5" s="1"/>
  <c r="AN329" i="5" s="1"/>
  <c r="AM329" i="5" s="1"/>
  <c r="AL329" i="5" s="1"/>
  <c r="AU323" i="5"/>
  <c r="AU352" i="5"/>
  <c r="AU303" i="5"/>
  <c r="AT303" i="5" s="1"/>
  <c r="AS303" i="5" s="1"/>
  <c r="AR303" i="5" s="1"/>
  <c r="AQ303" i="5" s="1"/>
  <c r="AP303" i="5" s="1"/>
  <c r="AO303" i="5" s="1"/>
  <c r="AN303" i="5" s="1"/>
  <c r="AM303" i="5" s="1"/>
  <c r="AL303" i="5" s="1"/>
  <c r="AU279" i="5"/>
  <c r="AT279" i="5" s="1"/>
  <c r="AS279" i="5" s="1"/>
  <c r="AR279" i="5" s="1"/>
  <c r="AQ279" i="5" s="1"/>
  <c r="AP279" i="5" s="1"/>
  <c r="AO279" i="5" s="1"/>
  <c r="AN279" i="5" s="1"/>
  <c r="AM279" i="5" s="1"/>
  <c r="AL279" i="5" s="1"/>
  <c r="AU281" i="5"/>
  <c r="AU335" i="5"/>
  <c r="AU231" i="5"/>
  <c r="AT231" i="5" s="1"/>
  <c r="AS231" i="5" s="1"/>
  <c r="AR231" i="5" s="1"/>
  <c r="AQ231" i="5" s="1"/>
  <c r="AP231" i="5" s="1"/>
  <c r="AO231" i="5" s="1"/>
  <c r="AN231" i="5" s="1"/>
  <c r="AM231" i="5" s="1"/>
  <c r="AL231" i="5" s="1"/>
  <c r="AU225" i="5"/>
  <c r="AT225" i="5" s="1"/>
  <c r="AS225" i="5" s="1"/>
  <c r="AR225" i="5" s="1"/>
  <c r="AQ225" i="5" s="1"/>
  <c r="AP225" i="5" s="1"/>
  <c r="AO225" i="5" s="1"/>
  <c r="AN225" i="5" s="1"/>
  <c r="AM225" i="5" s="1"/>
  <c r="AL225" i="5" s="1"/>
  <c r="BL11" i="5"/>
  <c r="BL19" i="5"/>
  <c r="BL41" i="5"/>
  <c r="BL52" i="5"/>
  <c r="BL53" i="5"/>
  <c r="BL55" i="5"/>
  <c r="BL56" i="5"/>
  <c r="BL57" i="5"/>
  <c r="BL149" i="5"/>
  <c r="AU362" i="5"/>
  <c r="AU264" i="5"/>
  <c r="AU360" i="5"/>
  <c r="AU285" i="5"/>
  <c r="AU326" i="5"/>
  <c r="AT326" i="5" s="1"/>
  <c r="AS326" i="5" s="1"/>
  <c r="AR326" i="5" s="1"/>
  <c r="AQ326" i="5" s="1"/>
  <c r="AP326" i="5" s="1"/>
  <c r="AO326" i="5" s="1"/>
  <c r="AN326" i="5" s="1"/>
  <c r="AM326" i="5" s="1"/>
  <c r="AL326" i="5" s="1"/>
  <c r="AU263" i="5"/>
  <c r="AT263" i="5" s="1"/>
  <c r="AS263" i="5" s="1"/>
  <c r="AR263" i="5" s="1"/>
  <c r="AQ263" i="5" s="1"/>
  <c r="AP263" i="5" s="1"/>
  <c r="AO263" i="5" s="1"/>
  <c r="AN263" i="5" s="1"/>
  <c r="AM263" i="5" s="1"/>
  <c r="AL263" i="5" s="1"/>
  <c r="BL91" i="5"/>
  <c r="BL136" i="5"/>
  <c r="BL147" i="5"/>
  <c r="BL148" i="5"/>
  <c r="AU150" i="5"/>
  <c r="AU356" i="5"/>
  <c r="AT356" i="5" s="1"/>
  <c r="AS356" i="5" s="1"/>
  <c r="AR356" i="5" s="1"/>
  <c r="AQ356" i="5" s="1"/>
  <c r="AP356" i="5" s="1"/>
  <c r="AO356" i="5" s="1"/>
  <c r="AN356" i="5" s="1"/>
  <c r="AM356" i="5" s="1"/>
  <c r="AL356" i="5" s="1"/>
  <c r="AU340" i="5"/>
  <c r="AU304" i="5"/>
  <c r="AU298" i="5"/>
  <c r="BL58" i="5"/>
  <c r="BL59" i="5"/>
  <c r="AU82" i="5"/>
  <c r="BL150" i="5"/>
  <c r="AU219" i="5"/>
  <c r="AT219" i="5" s="1"/>
  <c r="AS219" i="5" s="1"/>
  <c r="AR219" i="5" s="1"/>
  <c r="AQ219" i="5" s="1"/>
  <c r="AP219" i="5" s="1"/>
  <c r="AO219" i="5" s="1"/>
  <c r="AN219" i="5" s="1"/>
  <c r="AM219" i="5" s="1"/>
  <c r="AL219" i="5" s="1"/>
  <c r="AU345" i="5"/>
  <c r="AU346" i="5"/>
  <c r="AU308" i="5"/>
  <c r="AU294" i="5"/>
  <c r="AU236" i="5"/>
  <c r="AT236" i="5" s="1"/>
  <c r="AS236" i="5" s="1"/>
  <c r="AR236" i="5" s="1"/>
  <c r="AQ236" i="5" s="1"/>
  <c r="AP236" i="5" s="1"/>
  <c r="AO236" i="5" s="1"/>
  <c r="AN236" i="5" s="1"/>
  <c r="AM236" i="5" s="1"/>
  <c r="AL236" i="5" s="1"/>
  <c r="AU295" i="5"/>
  <c r="AU259" i="5"/>
  <c r="AT259" i="5" s="1"/>
  <c r="AS259" i="5" s="1"/>
  <c r="AR259" i="5" s="1"/>
  <c r="AQ259" i="5" s="1"/>
  <c r="AP259" i="5" s="1"/>
  <c r="AO259" i="5" s="1"/>
  <c r="AN259" i="5" s="1"/>
  <c r="AM259" i="5" s="1"/>
  <c r="AL259" i="5" s="1"/>
  <c r="AU344" i="5"/>
  <c r="AT344" i="5" s="1"/>
  <c r="AS344" i="5" s="1"/>
  <c r="AR344" i="5" s="1"/>
  <c r="AQ344" i="5" s="1"/>
  <c r="AP344" i="5" s="1"/>
  <c r="AO344" i="5" s="1"/>
  <c r="AN344" i="5" s="1"/>
  <c r="AM344" i="5" s="1"/>
  <c r="AL344" i="5" s="1"/>
  <c r="AU206" i="5"/>
  <c r="AT206" i="5" s="1"/>
  <c r="AS206" i="5" s="1"/>
  <c r="AR206" i="5" s="1"/>
  <c r="AQ206" i="5" s="1"/>
  <c r="AP206" i="5" s="1"/>
  <c r="AO206" i="5" s="1"/>
  <c r="AN206" i="5" s="1"/>
  <c r="AM206" i="5" s="1"/>
  <c r="AL206" i="5" s="1"/>
  <c r="BL32" i="5"/>
  <c r="BL45" i="5"/>
  <c r="BL54" i="5"/>
  <c r="AU336" i="5"/>
  <c r="AT336" i="5" s="1"/>
  <c r="AS336" i="5" s="1"/>
  <c r="AR336" i="5" s="1"/>
  <c r="AQ336" i="5" s="1"/>
  <c r="AP336" i="5" s="1"/>
  <c r="AO336" i="5" s="1"/>
  <c r="AN336" i="5" s="1"/>
  <c r="AM336" i="5" s="1"/>
  <c r="AL336" i="5" s="1"/>
  <c r="AU359" i="5"/>
  <c r="AU334" i="5"/>
  <c r="AU268" i="5"/>
  <c r="AU174" i="5"/>
  <c r="AU310" i="5"/>
  <c r="AU288" i="5"/>
  <c r="AU341" i="5"/>
  <c r="AT341" i="5" s="1"/>
  <c r="AS341" i="5" s="1"/>
  <c r="AR341" i="5" s="1"/>
  <c r="AQ341" i="5" s="1"/>
  <c r="AP341" i="5" s="1"/>
  <c r="AO341" i="5" s="1"/>
  <c r="AN341" i="5" s="1"/>
  <c r="AM341" i="5" s="1"/>
  <c r="AL341" i="5" s="1"/>
  <c r="AU322" i="5"/>
  <c r="AU261" i="5"/>
  <c r="AU252" i="5"/>
  <c r="AU208" i="5"/>
  <c r="BL28" i="5"/>
  <c r="BL33" i="5"/>
  <c r="BL38" i="5"/>
  <c r="AU43" i="5"/>
  <c r="BL49" i="5"/>
  <c r="BL81" i="5"/>
  <c r="BL145" i="5"/>
  <c r="BL146" i="5"/>
  <c r="AU357" i="5"/>
  <c r="AU131" i="5"/>
  <c r="AU283" i="5"/>
  <c r="AU266" i="5"/>
  <c r="AU277" i="5"/>
  <c r="AU325" i="5"/>
  <c r="AT325" i="5" s="1"/>
  <c r="AS325" i="5" s="1"/>
  <c r="AR325" i="5" s="1"/>
  <c r="AQ325" i="5" s="1"/>
  <c r="AP325" i="5" s="1"/>
  <c r="AO325" i="5" s="1"/>
  <c r="AN325" i="5" s="1"/>
  <c r="AM325" i="5" s="1"/>
  <c r="AL325" i="5" s="1"/>
  <c r="AU347" i="5"/>
  <c r="AT347" i="5" s="1"/>
  <c r="AS347" i="5" s="1"/>
  <c r="AR347" i="5" s="1"/>
  <c r="AQ347" i="5" s="1"/>
  <c r="AP347" i="5" s="1"/>
  <c r="AO347" i="5" s="1"/>
  <c r="AN347" i="5" s="1"/>
  <c r="AM347" i="5" s="1"/>
  <c r="AL347" i="5" s="1"/>
  <c r="AU319" i="5"/>
  <c r="AT319" i="5" s="1"/>
  <c r="AS319" i="5" s="1"/>
  <c r="AR319" i="5" s="1"/>
  <c r="AQ319" i="5" s="1"/>
  <c r="AP319" i="5" s="1"/>
  <c r="AO319" i="5" s="1"/>
  <c r="AN319" i="5" s="1"/>
  <c r="AM319" i="5" s="1"/>
  <c r="AL319" i="5" s="1"/>
  <c r="AU313" i="5"/>
  <c r="AU338" i="5"/>
  <c r="AT338" i="5" s="1"/>
  <c r="AS338" i="5" s="1"/>
  <c r="AR338" i="5" s="1"/>
  <c r="AQ338" i="5" s="1"/>
  <c r="AP338" i="5" s="1"/>
  <c r="AO338" i="5" s="1"/>
  <c r="AN338" i="5" s="1"/>
  <c r="AM338" i="5" s="1"/>
  <c r="AL338" i="5" s="1"/>
  <c r="BL72" i="5"/>
  <c r="AU181" i="5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AU200" i="5"/>
  <c r="AU275" i="5"/>
  <c r="AU248" i="5"/>
  <c r="AU209" i="5"/>
  <c r="AT209" i="5" s="1"/>
  <c r="AS209" i="5" s="1"/>
  <c r="AR209" i="5" s="1"/>
  <c r="AQ209" i="5" s="1"/>
  <c r="AP209" i="5" s="1"/>
  <c r="AO209" i="5" s="1"/>
  <c r="AN209" i="5" s="1"/>
  <c r="AM209" i="5" s="1"/>
  <c r="AL209" i="5" s="1"/>
  <c r="AU186" i="5"/>
  <c r="AT186" i="5" s="1"/>
  <c r="AS186" i="5" s="1"/>
  <c r="AR186" i="5" s="1"/>
  <c r="AQ186" i="5" s="1"/>
  <c r="AP186" i="5" s="1"/>
  <c r="AO186" i="5" s="1"/>
  <c r="AN186" i="5" s="1"/>
  <c r="AM186" i="5" s="1"/>
  <c r="AL186" i="5" s="1"/>
  <c r="AU220" i="5"/>
  <c r="AU217" i="5"/>
  <c r="AU193" i="5"/>
  <c r="AT193" i="5" s="1"/>
  <c r="AS193" i="5" s="1"/>
  <c r="AR193" i="5" s="1"/>
  <c r="AQ193" i="5" s="1"/>
  <c r="AP193" i="5" s="1"/>
  <c r="AO193" i="5" s="1"/>
  <c r="AN193" i="5" s="1"/>
  <c r="AM193" i="5" s="1"/>
  <c r="AL193" i="5" s="1"/>
  <c r="AU137" i="5"/>
  <c r="AT137" i="5" s="1"/>
  <c r="AS137" i="5" s="1"/>
  <c r="AR137" i="5" s="1"/>
  <c r="AQ137" i="5" s="1"/>
  <c r="AP137" i="5" s="1"/>
  <c r="AO137" i="5" s="1"/>
  <c r="AN137" i="5" s="1"/>
  <c r="AM137" i="5" s="1"/>
  <c r="AL137" i="5" s="1"/>
  <c r="AU162" i="5"/>
  <c r="AU126" i="5"/>
  <c r="AU214" i="5"/>
  <c r="AU164" i="5"/>
  <c r="AT164" i="5" s="1"/>
  <c r="AS164" i="5" s="1"/>
  <c r="AR164" i="5" s="1"/>
  <c r="AQ164" i="5" s="1"/>
  <c r="AP164" i="5" s="1"/>
  <c r="AO164" i="5" s="1"/>
  <c r="AN164" i="5" s="1"/>
  <c r="AM164" i="5" s="1"/>
  <c r="AL164" i="5" s="1"/>
  <c r="AU95" i="5"/>
  <c r="AT95" i="5" s="1"/>
  <c r="AS95" i="5" s="1"/>
  <c r="AR95" i="5" s="1"/>
  <c r="AQ95" i="5" s="1"/>
  <c r="AP95" i="5" s="1"/>
  <c r="AO95" i="5" s="1"/>
  <c r="AN95" i="5" s="1"/>
  <c r="AM95" i="5" s="1"/>
  <c r="AL95" i="5" s="1"/>
  <c r="AU89" i="5"/>
  <c r="AT89" i="5" s="1"/>
  <c r="AS89" i="5" s="1"/>
  <c r="AR89" i="5" s="1"/>
  <c r="AQ89" i="5" s="1"/>
  <c r="AP89" i="5" s="1"/>
  <c r="AO89" i="5" s="1"/>
  <c r="AN89" i="5" s="1"/>
  <c r="AM89" i="5" s="1"/>
  <c r="AL89" i="5" s="1"/>
  <c r="AU30" i="5"/>
  <c r="AU97" i="5"/>
  <c r="AU72" i="5"/>
  <c r="AT72" i="5" s="1"/>
  <c r="AS72" i="5" s="1"/>
  <c r="AR72" i="5" s="1"/>
  <c r="AQ72" i="5" s="1"/>
  <c r="AP72" i="5" s="1"/>
  <c r="AO72" i="5" s="1"/>
  <c r="AN72" i="5" s="1"/>
  <c r="AM72" i="5" s="1"/>
  <c r="AL72" i="5" s="1"/>
  <c r="BL14" i="5"/>
  <c r="AU38" i="5"/>
  <c r="AT38" i="5" s="1"/>
  <c r="AS38" i="5" s="1"/>
  <c r="AR38" i="5" s="1"/>
  <c r="AQ38" i="5" s="1"/>
  <c r="AP38" i="5" s="1"/>
  <c r="AO38" i="5" s="1"/>
  <c r="AN38" i="5" s="1"/>
  <c r="AM38" i="5" s="1"/>
  <c r="AL38" i="5" s="1"/>
  <c r="BL22" i="5"/>
  <c r="BL8" i="5"/>
  <c r="BL4" i="5"/>
  <c r="AU27" i="5"/>
  <c r="BL48" i="5"/>
  <c r="BL60" i="5"/>
  <c r="AU199" i="5"/>
  <c r="AU239" i="5"/>
  <c r="AT239" i="5" s="1"/>
  <c r="AS239" i="5" s="1"/>
  <c r="AR239" i="5" s="1"/>
  <c r="AQ239" i="5" s="1"/>
  <c r="AP239" i="5" s="1"/>
  <c r="AO239" i="5" s="1"/>
  <c r="AN239" i="5" s="1"/>
  <c r="AM239" i="5" s="1"/>
  <c r="AL239" i="5" s="1"/>
  <c r="AU212" i="5"/>
  <c r="AU254" i="5"/>
  <c r="AT254" i="5" s="1"/>
  <c r="AS254" i="5" s="1"/>
  <c r="AR254" i="5" s="1"/>
  <c r="AQ254" i="5" s="1"/>
  <c r="AP254" i="5" s="1"/>
  <c r="AO254" i="5" s="1"/>
  <c r="AN254" i="5" s="1"/>
  <c r="AM254" i="5" s="1"/>
  <c r="AL254" i="5" s="1"/>
  <c r="AU122" i="5"/>
  <c r="AU134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AU148" i="5"/>
  <c r="AT148" i="5" s="1"/>
  <c r="AS148" i="5" s="1"/>
  <c r="AR148" i="5" s="1"/>
  <c r="AQ148" i="5" s="1"/>
  <c r="AP148" i="5" s="1"/>
  <c r="AO148" i="5" s="1"/>
  <c r="AN148" i="5" s="1"/>
  <c r="AM148" i="5" s="1"/>
  <c r="AL148" i="5" s="1"/>
  <c r="AU158" i="5"/>
  <c r="AU116" i="5"/>
  <c r="AU85" i="5"/>
  <c r="AT85" i="5" s="1"/>
  <c r="AS85" i="5" s="1"/>
  <c r="AR85" i="5" s="1"/>
  <c r="AQ85" i="5" s="1"/>
  <c r="AP85" i="5" s="1"/>
  <c r="AO85" i="5" s="1"/>
  <c r="AN85" i="5" s="1"/>
  <c r="AM85" i="5" s="1"/>
  <c r="AL85" i="5" s="1"/>
  <c r="AU77" i="5"/>
  <c r="AU55" i="5"/>
  <c r="AT55" i="5" s="1"/>
  <c r="AS55" i="5" s="1"/>
  <c r="AR55" i="5" s="1"/>
  <c r="AQ55" i="5" s="1"/>
  <c r="AP55" i="5" s="1"/>
  <c r="AO55" i="5" s="1"/>
  <c r="AN55" i="5" s="1"/>
  <c r="AM55" i="5" s="1"/>
  <c r="AL55" i="5" s="1"/>
  <c r="BL47" i="5"/>
  <c r="BL35" i="5"/>
  <c r="BL2" i="5"/>
  <c r="AU34" i="5"/>
  <c r="AT34" i="5" s="1"/>
  <c r="AS34" i="5" s="1"/>
  <c r="AR34" i="5" s="1"/>
  <c r="AQ34" i="5" s="1"/>
  <c r="AP34" i="5" s="1"/>
  <c r="AO34" i="5" s="1"/>
  <c r="AN34" i="5" s="1"/>
  <c r="AM34" i="5" s="1"/>
  <c r="AL34" i="5" s="1"/>
  <c r="BL51" i="5"/>
  <c r="BL29" i="5"/>
  <c r="BL3" i="5"/>
  <c r="BL43" i="5"/>
  <c r="AU177" i="5"/>
  <c r="AU153" i="5"/>
  <c r="AT153" i="5" s="1"/>
  <c r="AS153" i="5" s="1"/>
  <c r="AR153" i="5" s="1"/>
  <c r="AQ153" i="5" s="1"/>
  <c r="AP153" i="5" s="1"/>
  <c r="AO153" i="5" s="1"/>
  <c r="AN153" i="5" s="1"/>
  <c r="AM153" i="5" s="1"/>
  <c r="AL153" i="5" s="1"/>
  <c r="AU143" i="5"/>
  <c r="AU144" i="5"/>
  <c r="AT144" i="5" s="1"/>
  <c r="AS144" i="5" s="1"/>
  <c r="AR144" i="5" s="1"/>
  <c r="AQ144" i="5" s="1"/>
  <c r="AP144" i="5" s="1"/>
  <c r="AO144" i="5" s="1"/>
  <c r="AN144" i="5" s="1"/>
  <c r="AM144" i="5" s="1"/>
  <c r="AL144" i="5" s="1"/>
  <c r="AU107" i="5"/>
  <c r="AU155" i="5"/>
  <c r="AU196" i="5"/>
  <c r="AT196" i="5" s="1"/>
  <c r="AS196" i="5" s="1"/>
  <c r="AR196" i="5" s="1"/>
  <c r="AQ196" i="5" s="1"/>
  <c r="AP196" i="5" s="1"/>
  <c r="AO196" i="5" s="1"/>
  <c r="AN196" i="5" s="1"/>
  <c r="AM196" i="5" s="1"/>
  <c r="AL196" i="5" s="1"/>
  <c r="AU238" i="5"/>
  <c r="AT238" i="5" s="1"/>
  <c r="AS238" i="5" s="1"/>
  <c r="AR238" i="5" s="1"/>
  <c r="AQ238" i="5" s="1"/>
  <c r="AP238" i="5" s="1"/>
  <c r="AO238" i="5" s="1"/>
  <c r="AN238" i="5" s="1"/>
  <c r="AM238" i="5" s="1"/>
  <c r="AL238" i="5" s="1"/>
  <c r="AU179" i="5"/>
  <c r="AT179" i="5" s="1"/>
  <c r="AS179" i="5" s="1"/>
  <c r="AR179" i="5" s="1"/>
  <c r="AQ179" i="5" s="1"/>
  <c r="AP179" i="5" s="1"/>
  <c r="AO179" i="5" s="1"/>
  <c r="AN179" i="5" s="1"/>
  <c r="AM179" i="5" s="1"/>
  <c r="AL179" i="5" s="1"/>
  <c r="AU161" i="5"/>
  <c r="AU113" i="5"/>
  <c r="AU83" i="5"/>
  <c r="AU35" i="5"/>
  <c r="AU47" i="5"/>
  <c r="BL27" i="5"/>
  <c r="AU36" i="5"/>
  <c r="AT36" i="5" s="1"/>
  <c r="AS36" i="5" s="1"/>
  <c r="AR36" i="5" s="1"/>
  <c r="AQ36" i="5" s="1"/>
  <c r="AP36" i="5" s="1"/>
  <c r="AO36" i="5" s="1"/>
  <c r="AN36" i="5" s="1"/>
  <c r="AM36" i="5" s="1"/>
  <c r="AL36" i="5" s="1"/>
  <c r="BL25" i="5"/>
  <c r="AU29" i="5"/>
  <c r="BL46" i="5"/>
  <c r="AU24" i="5"/>
  <c r="AU98" i="5"/>
  <c r="AT98" i="5" s="1"/>
  <c r="AS98" i="5" s="1"/>
  <c r="AR98" i="5" s="1"/>
  <c r="AQ98" i="5" s="1"/>
  <c r="AP98" i="5" s="1"/>
  <c r="AO98" i="5" s="1"/>
  <c r="AN98" i="5" s="1"/>
  <c r="AM98" i="5" s="1"/>
  <c r="AL98" i="5" s="1"/>
  <c r="BL139" i="5"/>
  <c r="AU141" i="5"/>
  <c r="AT141" i="5" s="1"/>
  <c r="AS141" i="5" s="1"/>
  <c r="AR141" i="5" s="1"/>
  <c r="AQ141" i="5" s="1"/>
  <c r="AP141" i="5" s="1"/>
  <c r="AO141" i="5" s="1"/>
  <c r="AN141" i="5" s="1"/>
  <c r="AM141" i="5" s="1"/>
  <c r="AL141" i="5" s="1"/>
  <c r="AU330" i="5"/>
  <c r="AU292" i="5"/>
  <c r="AU211" i="5"/>
  <c r="AU202" i="5"/>
  <c r="AU176" i="5"/>
  <c r="AU163" i="5"/>
  <c r="AT163" i="5" s="1"/>
  <c r="AS163" i="5" s="1"/>
  <c r="AR163" i="5" s="1"/>
  <c r="AQ163" i="5" s="1"/>
  <c r="AP163" i="5" s="1"/>
  <c r="AO163" i="5" s="1"/>
  <c r="AN163" i="5" s="1"/>
  <c r="AM163" i="5" s="1"/>
  <c r="AL163" i="5" s="1"/>
  <c r="AU91" i="5"/>
  <c r="AU189" i="5"/>
  <c r="AU145" i="5"/>
  <c r="AU234" i="5"/>
  <c r="AU147" i="5"/>
  <c r="AT147" i="5" s="1"/>
  <c r="AS147" i="5" s="1"/>
  <c r="AR147" i="5" s="1"/>
  <c r="AQ147" i="5" s="1"/>
  <c r="AP147" i="5" s="1"/>
  <c r="AO147" i="5" s="1"/>
  <c r="AN147" i="5" s="1"/>
  <c r="AM147" i="5" s="1"/>
  <c r="AL147" i="5" s="1"/>
  <c r="AU118" i="5"/>
  <c r="AU75" i="5"/>
  <c r="AT75" i="5" s="1"/>
  <c r="AS75" i="5" s="1"/>
  <c r="AR75" i="5" s="1"/>
  <c r="AQ75" i="5" s="1"/>
  <c r="AP75" i="5" s="1"/>
  <c r="AO75" i="5" s="1"/>
  <c r="AN75" i="5" s="1"/>
  <c r="AM75" i="5" s="1"/>
  <c r="AL75" i="5" s="1"/>
  <c r="AU121" i="5"/>
  <c r="AU45" i="5"/>
  <c r="AU67" i="5"/>
  <c r="AU28" i="5"/>
  <c r="AU23" i="5"/>
  <c r="BL30" i="5"/>
  <c r="AU39" i="5"/>
  <c r="AT39" i="5" s="1"/>
  <c r="AS39" i="5" s="1"/>
  <c r="AR39" i="5" s="1"/>
  <c r="AQ39" i="5" s="1"/>
  <c r="AP39" i="5" s="1"/>
  <c r="AO39" i="5" s="1"/>
  <c r="AN39" i="5" s="1"/>
  <c r="AM39" i="5" s="1"/>
  <c r="AL39" i="5" s="1"/>
  <c r="BL26" i="5"/>
  <c r="BL44" i="5"/>
  <c r="BL24" i="5"/>
  <c r="AU198" i="5"/>
  <c r="AU201" i="5"/>
  <c r="AU260" i="5"/>
  <c r="AT260" i="5" s="1"/>
  <c r="AS260" i="5" s="1"/>
  <c r="AR260" i="5" s="1"/>
  <c r="AQ260" i="5" s="1"/>
  <c r="AP260" i="5" s="1"/>
  <c r="AO260" i="5" s="1"/>
  <c r="AN260" i="5" s="1"/>
  <c r="AM260" i="5" s="1"/>
  <c r="AL260" i="5" s="1"/>
  <c r="AU224" i="5"/>
  <c r="AU142" i="5"/>
  <c r="AU221" i="5"/>
  <c r="AU133" i="5"/>
  <c r="AT133" i="5" s="1"/>
  <c r="AS133" i="5" s="1"/>
  <c r="AR133" i="5" s="1"/>
  <c r="AQ133" i="5" s="1"/>
  <c r="AP133" i="5" s="1"/>
  <c r="AO133" i="5" s="1"/>
  <c r="AN133" i="5" s="1"/>
  <c r="AM133" i="5" s="1"/>
  <c r="AL133" i="5" s="1"/>
  <c r="AU185" i="5"/>
  <c r="AU135" i="5"/>
  <c r="AT135" i="5" s="1"/>
  <c r="AS135" i="5" s="1"/>
  <c r="AR135" i="5" s="1"/>
  <c r="AQ135" i="5" s="1"/>
  <c r="AP135" i="5" s="1"/>
  <c r="AO135" i="5" s="1"/>
  <c r="AN135" i="5" s="1"/>
  <c r="AM135" i="5" s="1"/>
  <c r="AL135" i="5" s="1"/>
  <c r="AU93" i="5"/>
  <c r="AU117" i="5"/>
  <c r="AT117" i="5" s="1"/>
  <c r="AS117" i="5" s="1"/>
  <c r="AR117" i="5" s="1"/>
  <c r="AQ117" i="5" s="1"/>
  <c r="AP117" i="5" s="1"/>
  <c r="AO117" i="5" s="1"/>
  <c r="AN117" i="5" s="1"/>
  <c r="AM117" i="5" s="1"/>
  <c r="AL117" i="5" s="1"/>
  <c r="AU129" i="5"/>
  <c r="AU230" i="5"/>
  <c r="AU128" i="5"/>
  <c r="AT128" i="5" s="1"/>
  <c r="AS128" i="5" s="1"/>
  <c r="AR128" i="5" s="1"/>
  <c r="AQ128" i="5" s="1"/>
  <c r="AP128" i="5" s="1"/>
  <c r="AO128" i="5" s="1"/>
  <c r="AN128" i="5" s="1"/>
  <c r="AM128" i="5" s="1"/>
  <c r="AL128" i="5" s="1"/>
  <c r="AU79" i="5"/>
  <c r="AU139" i="5"/>
  <c r="AT139" i="5" s="1"/>
  <c r="AS139" i="5" s="1"/>
  <c r="AR139" i="5" s="1"/>
  <c r="AQ139" i="5" s="1"/>
  <c r="AP139" i="5" s="1"/>
  <c r="AO139" i="5" s="1"/>
  <c r="AN139" i="5" s="1"/>
  <c r="AM139" i="5" s="1"/>
  <c r="AL139" i="5" s="1"/>
  <c r="AU96" i="5"/>
  <c r="AT96" i="5" s="1"/>
  <c r="AS96" i="5" s="1"/>
  <c r="AR96" i="5" s="1"/>
  <c r="AQ96" i="5" s="1"/>
  <c r="AP96" i="5" s="1"/>
  <c r="AO96" i="5" s="1"/>
  <c r="AN96" i="5" s="1"/>
  <c r="AM96" i="5" s="1"/>
  <c r="AL96" i="5" s="1"/>
  <c r="AU48" i="5"/>
  <c r="AT48" i="5" s="1"/>
  <c r="AS48" i="5" s="1"/>
  <c r="AR48" i="5" s="1"/>
  <c r="AQ48" i="5" s="1"/>
  <c r="AP48" i="5" s="1"/>
  <c r="AO48" i="5" s="1"/>
  <c r="AN48" i="5" s="1"/>
  <c r="AM48" i="5" s="1"/>
  <c r="AL48" i="5" s="1"/>
  <c r="AU22" i="5"/>
  <c r="AU25" i="5"/>
  <c r="BL20" i="5"/>
  <c r="BL23" i="5"/>
  <c r="AU21" i="5"/>
  <c r="AT21" i="5" s="1"/>
  <c r="AS21" i="5" s="1"/>
  <c r="AR21" i="5" s="1"/>
  <c r="AQ21" i="5" s="1"/>
  <c r="AP21" i="5" s="1"/>
  <c r="AO21" i="5" s="1"/>
  <c r="AN21" i="5" s="1"/>
  <c r="AM21" i="5" s="1"/>
  <c r="AL21" i="5" s="1"/>
  <c r="AU42" i="5"/>
  <c r="BL21" i="5"/>
  <c r="BL42" i="5"/>
  <c r="AU194" i="5"/>
  <c r="AT194" i="5" s="1"/>
  <c r="AS194" i="5" s="1"/>
  <c r="AR194" i="5" s="1"/>
  <c r="AQ194" i="5" s="1"/>
  <c r="AP194" i="5" s="1"/>
  <c r="AO194" i="5" s="1"/>
  <c r="AN194" i="5" s="1"/>
  <c r="AM194" i="5" s="1"/>
  <c r="AL194" i="5" s="1"/>
  <c r="AU195" i="5"/>
  <c r="AU228" i="5"/>
  <c r="AU244" i="5"/>
  <c r="AU232" i="5"/>
  <c r="AT232" i="5" s="1"/>
  <c r="AS232" i="5" s="1"/>
  <c r="AR232" i="5" s="1"/>
  <c r="AQ232" i="5" s="1"/>
  <c r="AP232" i="5" s="1"/>
  <c r="AO232" i="5" s="1"/>
  <c r="AN232" i="5" s="1"/>
  <c r="AM232" i="5" s="1"/>
  <c r="AL232" i="5" s="1"/>
  <c r="AU216" i="5"/>
  <c r="AT216" i="5" s="1"/>
  <c r="AS216" i="5" s="1"/>
  <c r="AR216" i="5" s="1"/>
  <c r="AQ216" i="5" s="1"/>
  <c r="AP216" i="5" s="1"/>
  <c r="AO216" i="5" s="1"/>
  <c r="AN216" i="5" s="1"/>
  <c r="AM216" i="5" s="1"/>
  <c r="AL216" i="5" s="1"/>
  <c r="AU204" i="5"/>
  <c r="AU213" i="5"/>
  <c r="AU157" i="5"/>
  <c r="AU242" i="5"/>
  <c r="AU178" i="5"/>
  <c r="AU125" i="5"/>
  <c r="AT125" i="5" s="1"/>
  <c r="AS125" i="5" s="1"/>
  <c r="AR125" i="5" s="1"/>
  <c r="AQ125" i="5" s="1"/>
  <c r="AP125" i="5" s="1"/>
  <c r="AO125" i="5" s="1"/>
  <c r="AN125" i="5" s="1"/>
  <c r="AM125" i="5" s="1"/>
  <c r="AL125" i="5" s="1"/>
  <c r="AU165" i="5"/>
  <c r="AT165" i="5" s="1"/>
  <c r="AS165" i="5" s="1"/>
  <c r="AR165" i="5" s="1"/>
  <c r="AQ165" i="5" s="1"/>
  <c r="AP165" i="5" s="1"/>
  <c r="AO165" i="5" s="1"/>
  <c r="AN165" i="5" s="1"/>
  <c r="AM165" i="5" s="1"/>
  <c r="AL165" i="5" s="1"/>
  <c r="AU226" i="5"/>
  <c r="AU167" i="5"/>
  <c r="AU154" i="5"/>
  <c r="AT154" i="5" s="1"/>
  <c r="AS154" i="5" s="1"/>
  <c r="AR154" i="5" s="1"/>
  <c r="AQ154" i="5" s="1"/>
  <c r="AP154" i="5" s="1"/>
  <c r="AO154" i="5" s="1"/>
  <c r="AN154" i="5" s="1"/>
  <c r="AM154" i="5" s="1"/>
  <c r="AL154" i="5" s="1"/>
  <c r="AU119" i="5"/>
  <c r="AU100" i="5"/>
  <c r="AU103" i="5"/>
  <c r="AU92" i="5"/>
  <c r="AU51" i="5"/>
  <c r="BL39" i="5"/>
  <c r="BL15" i="5"/>
  <c r="BL17" i="5"/>
  <c r="BL36" i="5"/>
  <c r="BL18" i="5"/>
  <c r="BL16" i="5"/>
  <c r="AU37" i="5"/>
  <c r="BL7" i="5"/>
  <c r="AU40" i="5"/>
  <c r="AT40" i="5" s="1"/>
  <c r="AS40" i="5" s="1"/>
  <c r="AR40" i="5" s="1"/>
  <c r="AQ40" i="5" s="1"/>
  <c r="AP40" i="5" s="1"/>
  <c r="AO40" i="5" s="1"/>
  <c r="AN40" i="5" s="1"/>
  <c r="AM40" i="5" s="1"/>
  <c r="AL40" i="5" s="1"/>
  <c r="BL50" i="5"/>
  <c r="AU348" i="5"/>
  <c r="AU197" i="5"/>
  <c r="AU190" i="5"/>
  <c r="AT190" i="5" s="1"/>
  <c r="AS190" i="5" s="1"/>
  <c r="AR190" i="5" s="1"/>
  <c r="AQ190" i="5" s="1"/>
  <c r="AP190" i="5" s="1"/>
  <c r="AO190" i="5" s="1"/>
  <c r="AN190" i="5" s="1"/>
  <c r="AM190" i="5" s="1"/>
  <c r="AL190" i="5" s="1"/>
  <c r="AU253" i="5"/>
  <c r="AU187" i="5"/>
  <c r="AT187" i="5" s="1"/>
  <c r="AS187" i="5" s="1"/>
  <c r="AR187" i="5" s="1"/>
  <c r="AQ187" i="5" s="1"/>
  <c r="AP187" i="5" s="1"/>
  <c r="AO187" i="5" s="1"/>
  <c r="AN187" i="5" s="1"/>
  <c r="AM187" i="5" s="1"/>
  <c r="AL187" i="5" s="1"/>
  <c r="AU173" i="5"/>
  <c r="AT173" i="5" s="1"/>
  <c r="AS173" i="5" s="1"/>
  <c r="AR173" i="5" s="1"/>
  <c r="AQ173" i="5" s="1"/>
  <c r="AP173" i="5" s="1"/>
  <c r="AO173" i="5" s="1"/>
  <c r="AN173" i="5" s="1"/>
  <c r="AM173" i="5" s="1"/>
  <c r="AL173" i="5" s="1"/>
  <c r="AU256" i="5"/>
  <c r="AU205" i="5"/>
  <c r="AT205" i="5" s="1"/>
  <c r="AS205" i="5" s="1"/>
  <c r="AR205" i="5" s="1"/>
  <c r="AQ205" i="5" s="1"/>
  <c r="AP205" i="5" s="1"/>
  <c r="AO205" i="5" s="1"/>
  <c r="AN205" i="5" s="1"/>
  <c r="AM205" i="5" s="1"/>
  <c r="AL205" i="5" s="1"/>
  <c r="AU183" i="5"/>
  <c r="AT183" i="5" s="1"/>
  <c r="AS183" i="5" s="1"/>
  <c r="AR183" i="5" s="1"/>
  <c r="AQ183" i="5" s="1"/>
  <c r="AP183" i="5" s="1"/>
  <c r="AO183" i="5" s="1"/>
  <c r="AN183" i="5" s="1"/>
  <c r="AM183" i="5" s="1"/>
  <c r="AL183" i="5" s="1"/>
  <c r="AU156" i="5"/>
  <c r="AU166" i="5"/>
  <c r="AT166" i="5" s="1"/>
  <c r="AS166" i="5" s="1"/>
  <c r="AR166" i="5" s="1"/>
  <c r="AQ166" i="5" s="1"/>
  <c r="AP166" i="5" s="1"/>
  <c r="AO166" i="5" s="1"/>
  <c r="AN166" i="5" s="1"/>
  <c r="AM166" i="5" s="1"/>
  <c r="AL166" i="5" s="1"/>
  <c r="AU114" i="5"/>
  <c r="AT114" i="5" s="1"/>
  <c r="AS114" i="5" s="1"/>
  <c r="AR114" i="5" s="1"/>
  <c r="AQ114" i="5" s="1"/>
  <c r="AP114" i="5" s="1"/>
  <c r="AO114" i="5" s="1"/>
  <c r="AN114" i="5" s="1"/>
  <c r="AM114" i="5" s="1"/>
  <c r="AL114" i="5" s="1"/>
  <c r="AU146" i="5"/>
  <c r="AU115" i="5"/>
  <c r="AT115" i="5" s="1"/>
  <c r="AS115" i="5" s="1"/>
  <c r="AR115" i="5" s="1"/>
  <c r="AQ115" i="5" s="1"/>
  <c r="AP115" i="5" s="1"/>
  <c r="AO115" i="5" s="1"/>
  <c r="AN115" i="5" s="1"/>
  <c r="AM115" i="5" s="1"/>
  <c r="AL115" i="5" s="1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AU127" i="5"/>
  <c r="AT127" i="5" s="1"/>
  <c r="AS127" i="5" s="1"/>
  <c r="AR127" i="5" s="1"/>
  <c r="AQ127" i="5" s="1"/>
  <c r="AP127" i="5" s="1"/>
  <c r="AO127" i="5" s="1"/>
  <c r="AN127" i="5" s="1"/>
  <c r="AM127" i="5" s="1"/>
  <c r="AL127" i="5" s="1"/>
  <c r="AU222" i="5"/>
  <c r="AU138" i="5"/>
  <c r="AT138" i="5" s="1"/>
  <c r="AS138" i="5" s="1"/>
  <c r="AR138" i="5" s="1"/>
  <c r="AQ138" i="5" s="1"/>
  <c r="AP138" i="5" s="1"/>
  <c r="AO138" i="5" s="1"/>
  <c r="AN138" i="5" s="1"/>
  <c r="AM138" i="5" s="1"/>
  <c r="AL138" i="5" s="1"/>
  <c r="AU130" i="5"/>
  <c r="AU101" i="5"/>
  <c r="AU84" i="5"/>
  <c r="AU68" i="5"/>
  <c r="AT68" i="5" s="1"/>
  <c r="AS68" i="5" s="1"/>
  <c r="AR68" i="5" s="1"/>
  <c r="AQ68" i="5" s="1"/>
  <c r="AP68" i="5" s="1"/>
  <c r="AO68" i="5" s="1"/>
  <c r="AN68" i="5" s="1"/>
  <c r="AM68" i="5" s="1"/>
  <c r="AL68" i="5" s="1"/>
  <c r="AU81" i="5"/>
  <c r="AU99" i="5"/>
  <c r="AT99" i="5" s="1"/>
  <c r="AS99" i="5" s="1"/>
  <c r="AR99" i="5" s="1"/>
  <c r="AQ99" i="5" s="1"/>
  <c r="AP99" i="5" s="1"/>
  <c r="AO99" i="5" s="1"/>
  <c r="AN99" i="5" s="1"/>
  <c r="AM99" i="5" s="1"/>
  <c r="AL99" i="5" s="1"/>
  <c r="AU41" i="5"/>
  <c r="AU49" i="5"/>
  <c r="BL9" i="5"/>
  <c r="BL31" i="5"/>
  <c r="BL13" i="5"/>
  <c r="BL6" i="5"/>
  <c r="BL37" i="5"/>
  <c r="AU182" i="5"/>
  <c r="AT182" i="5" s="1"/>
  <c r="AS182" i="5" s="1"/>
  <c r="AR182" i="5" s="1"/>
  <c r="AQ182" i="5" s="1"/>
  <c r="AP182" i="5" s="1"/>
  <c r="AO182" i="5" s="1"/>
  <c r="AN182" i="5" s="1"/>
  <c r="AM182" i="5" s="1"/>
  <c r="AL182" i="5" s="1"/>
  <c r="AU90" i="5"/>
  <c r="AU309" i="5"/>
  <c r="AT309" i="5" s="1"/>
  <c r="AS309" i="5" s="1"/>
  <c r="AR309" i="5" s="1"/>
  <c r="AQ309" i="5" s="1"/>
  <c r="AP309" i="5" s="1"/>
  <c r="AO309" i="5" s="1"/>
  <c r="AN309" i="5" s="1"/>
  <c r="AM309" i="5" s="1"/>
  <c r="AL309" i="5" s="1"/>
  <c r="AU203" i="5"/>
  <c r="AT203" i="5" s="1"/>
  <c r="AS203" i="5" s="1"/>
  <c r="AR203" i="5" s="1"/>
  <c r="AQ203" i="5" s="1"/>
  <c r="AP203" i="5" s="1"/>
  <c r="AO203" i="5" s="1"/>
  <c r="AN203" i="5" s="1"/>
  <c r="AM203" i="5" s="1"/>
  <c r="AL203" i="5" s="1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170" i="5"/>
  <c r="AU61" i="5"/>
  <c r="AT61" i="5" s="1"/>
  <c r="AS61" i="5" s="1"/>
  <c r="AR61" i="5" s="1"/>
  <c r="AQ61" i="5" s="1"/>
  <c r="AP61" i="5" s="1"/>
  <c r="AO61" i="5" s="1"/>
  <c r="AN61" i="5" s="1"/>
  <c r="AM61" i="5" s="1"/>
  <c r="AL61" i="5" s="1"/>
  <c r="AU52" i="5"/>
  <c r="BL12" i="5"/>
  <c r="AU32" i="5"/>
  <c r="AU210" i="5"/>
  <c r="AU175" i="5"/>
  <c r="AU180" i="5"/>
  <c r="AT180" i="5" s="1"/>
  <c r="AS180" i="5" s="1"/>
  <c r="AR180" i="5" s="1"/>
  <c r="AQ180" i="5" s="1"/>
  <c r="AP180" i="5" s="1"/>
  <c r="AO180" i="5" s="1"/>
  <c r="AN180" i="5" s="1"/>
  <c r="AM180" i="5" s="1"/>
  <c r="AL180" i="5" s="1"/>
  <c r="AU86" i="5"/>
  <c r="BL10" i="5"/>
  <c r="AU26" i="5"/>
  <c r="BL34" i="5"/>
  <c r="AU311" i="5"/>
  <c r="AT311" i="5" s="1"/>
  <c r="AS311" i="5" s="1"/>
  <c r="AR311" i="5" s="1"/>
  <c r="AQ311" i="5" s="1"/>
  <c r="AP311" i="5" s="1"/>
  <c r="AO311" i="5" s="1"/>
  <c r="AN311" i="5" s="1"/>
  <c r="AM311" i="5" s="1"/>
  <c r="AL311" i="5" s="1"/>
  <c r="AU123" i="5"/>
  <c r="AT123" i="5" s="1"/>
  <c r="AS123" i="5" s="1"/>
  <c r="AR123" i="5" s="1"/>
  <c r="AQ123" i="5" s="1"/>
  <c r="AP123" i="5" s="1"/>
  <c r="AO123" i="5" s="1"/>
  <c r="AN123" i="5" s="1"/>
  <c r="AM123" i="5" s="1"/>
  <c r="AL123" i="5" s="1"/>
  <c r="AU218" i="5"/>
  <c r="AU105" i="5"/>
  <c r="AU314" i="5"/>
  <c r="AT314" i="5" s="1"/>
  <c r="AS314" i="5" s="1"/>
  <c r="AR314" i="5" s="1"/>
  <c r="AQ314" i="5" s="1"/>
  <c r="AP314" i="5" s="1"/>
  <c r="AO314" i="5" s="1"/>
  <c r="AN314" i="5" s="1"/>
  <c r="AM314" i="5" s="1"/>
  <c r="AL314" i="5" s="1"/>
  <c r="AU320" i="5"/>
  <c r="AU69" i="5"/>
  <c r="AT69" i="5" s="1"/>
  <c r="AS69" i="5" s="1"/>
  <c r="AR69" i="5" s="1"/>
  <c r="AQ69" i="5" s="1"/>
  <c r="AP69" i="5" s="1"/>
  <c r="AO69" i="5" s="1"/>
  <c r="AN69" i="5" s="1"/>
  <c r="AM69" i="5" s="1"/>
  <c r="AL69" i="5" s="1"/>
  <c r="AU171" i="5"/>
  <c r="BL5" i="5"/>
  <c r="AU191" i="5"/>
  <c r="R283" i="5"/>
  <c r="T283" i="5" s="1"/>
  <c r="R202" i="5"/>
  <c r="T202" i="5" s="1"/>
  <c r="K336" i="5"/>
  <c r="K346" i="5"/>
  <c r="R106" i="5"/>
  <c r="T106" i="5" s="1"/>
  <c r="I125" i="5"/>
  <c r="K348" i="5"/>
  <c r="R294" i="5"/>
  <c r="T294" i="5" s="1"/>
  <c r="R71" i="5"/>
  <c r="T71" i="5" s="1"/>
  <c r="R54" i="5"/>
  <c r="T54" i="5" s="1"/>
  <c r="R169" i="5"/>
  <c r="T169" i="5" s="1"/>
  <c r="R151" i="5"/>
  <c r="T151" i="5" s="1"/>
  <c r="R306" i="5"/>
  <c r="T306" i="5" s="1"/>
  <c r="AU361" i="5"/>
  <c r="AU255" i="5"/>
  <c r="AU321" i="5"/>
  <c r="R305" i="5"/>
  <c r="T305" i="5" s="1"/>
  <c r="AU353" i="5"/>
  <c r="AI120" i="5"/>
  <c r="AH120" i="5" s="1"/>
  <c r="AA120" i="5" s="1"/>
  <c r="AE120" i="5" s="1"/>
  <c r="AU240" i="5"/>
  <c r="AU246" i="5"/>
  <c r="AU132" i="5"/>
  <c r="AU33" i="5"/>
  <c r="R208" i="5"/>
  <c r="T208" i="5" s="1"/>
  <c r="K310" i="5"/>
  <c r="AU104" i="5"/>
  <c r="AT104" i="5" s="1"/>
  <c r="AS104" i="5" s="1"/>
  <c r="AR104" i="5" s="1"/>
  <c r="AQ104" i="5" s="1"/>
  <c r="AP104" i="5" s="1"/>
  <c r="AO104" i="5" s="1"/>
  <c r="AN104" i="5" s="1"/>
  <c r="AM104" i="5" s="1"/>
  <c r="AL104" i="5" s="1"/>
  <c r="R224" i="5"/>
  <c r="T224" i="5" s="1"/>
  <c r="R52" i="5"/>
  <c r="T52" i="5" s="1"/>
  <c r="AJ286" i="5"/>
  <c r="AK286" i="5"/>
  <c r="AI286" i="5"/>
  <c r="AJ241" i="5"/>
  <c r="AI241" i="5"/>
  <c r="AH241" i="5" s="1"/>
  <c r="AA241" i="5" s="1"/>
  <c r="AK241" i="5"/>
  <c r="K283" i="5"/>
  <c r="I98" i="5"/>
  <c r="K252" i="5"/>
  <c r="K294" i="5"/>
  <c r="L268" i="5"/>
  <c r="R268" i="5" s="1"/>
  <c r="T268" i="5" s="1"/>
  <c r="K345" i="5"/>
  <c r="K224" i="5"/>
  <c r="R70" i="5"/>
  <c r="T70" i="5" s="1"/>
  <c r="R284" i="5"/>
  <c r="T284" i="5" s="1"/>
  <c r="AU136" i="5"/>
  <c r="AU59" i="5"/>
  <c r="AU297" i="5"/>
  <c r="K304" i="5"/>
  <c r="K357" i="5"/>
  <c r="K236" i="5"/>
  <c r="I360" i="5"/>
  <c r="AU124" i="5"/>
  <c r="AT124" i="5" s="1"/>
  <c r="AS124" i="5" s="1"/>
  <c r="AR124" i="5" s="1"/>
  <c r="AQ124" i="5" s="1"/>
  <c r="AP124" i="5" s="1"/>
  <c r="AO124" i="5" s="1"/>
  <c r="AN124" i="5" s="1"/>
  <c r="AM124" i="5" s="1"/>
  <c r="AL124" i="5" s="1"/>
  <c r="R285" i="5"/>
  <c r="T285" i="5" s="1"/>
  <c r="R92" i="5"/>
  <c r="T92" i="5" s="1"/>
  <c r="R271" i="5"/>
  <c r="T271" i="5" s="1"/>
  <c r="AI265" i="5"/>
  <c r="AJ265" i="5"/>
  <c r="AK265" i="5"/>
  <c r="AK250" i="5"/>
  <c r="AI250" i="5"/>
  <c r="AJ250" i="5"/>
  <c r="I64" i="5"/>
  <c r="I66" i="5"/>
  <c r="I78" i="5"/>
  <c r="AT215" i="5"/>
  <c r="AS215" i="5" s="1"/>
  <c r="AR215" i="5" s="1"/>
  <c r="AQ215" i="5" s="1"/>
  <c r="AP215" i="5" s="1"/>
  <c r="AO215" i="5" s="1"/>
  <c r="AN215" i="5" s="1"/>
  <c r="AM215" i="5" s="1"/>
  <c r="AL215" i="5" s="1"/>
  <c r="AT46" i="5"/>
  <c r="AS46" i="5" s="1"/>
  <c r="AR46" i="5" s="1"/>
  <c r="AQ46" i="5" s="1"/>
  <c r="AP46" i="5" s="1"/>
  <c r="AO46" i="5" s="1"/>
  <c r="AN46" i="5" s="1"/>
  <c r="AM46" i="5" s="1"/>
  <c r="AL46" i="5" s="1"/>
  <c r="K184" i="5"/>
  <c r="AT271" i="5"/>
  <c r="AS271" i="5" s="1"/>
  <c r="AR271" i="5" s="1"/>
  <c r="AQ271" i="5" s="1"/>
  <c r="AP271" i="5" s="1"/>
  <c r="AO271" i="5" s="1"/>
  <c r="AN271" i="5" s="1"/>
  <c r="AM271" i="5" s="1"/>
  <c r="AL271" i="5" s="1"/>
  <c r="I82" i="5"/>
  <c r="AT151" i="5"/>
  <c r="AS151" i="5" s="1"/>
  <c r="AR151" i="5" s="1"/>
  <c r="AQ151" i="5" s="1"/>
  <c r="AP151" i="5" s="1"/>
  <c r="AO151" i="5" s="1"/>
  <c r="AN151" i="5" s="1"/>
  <c r="AM151" i="5" s="1"/>
  <c r="AL151" i="5" s="1"/>
  <c r="R73" i="5"/>
  <c r="T73" i="5" s="1"/>
  <c r="R274" i="5"/>
  <c r="T274" i="5" s="1"/>
  <c r="AT290" i="5"/>
  <c r="AS290" i="5" s="1"/>
  <c r="AR290" i="5" s="1"/>
  <c r="AQ290" i="5" s="1"/>
  <c r="AP290" i="5" s="1"/>
  <c r="AO290" i="5" s="1"/>
  <c r="AN290" i="5" s="1"/>
  <c r="AM290" i="5" s="1"/>
  <c r="AL290" i="5" s="1"/>
  <c r="AT293" i="5"/>
  <c r="AS293" i="5" s="1"/>
  <c r="AR293" i="5" s="1"/>
  <c r="AQ293" i="5" s="1"/>
  <c r="AP293" i="5" s="1"/>
  <c r="AO293" i="5" s="1"/>
  <c r="AN293" i="5" s="1"/>
  <c r="AM293" i="5" s="1"/>
  <c r="AL293" i="5" s="1"/>
  <c r="AT324" i="5"/>
  <c r="AS324" i="5" s="1"/>
  <c r="AR324" i="5" s="1"/>
  <c r="AQ324" i="5" s="1"/>
  <c r="AP324" i="5" s="1"/>
  <c r="AO324" i="5" s="1"/>
  <c r="AN324" i="5" s="1"/>
  <c r="AM324" i="5" s="1"/>
  <c r="AL324" i="5" s="1"/>
  <c r="I96" i="5"/>
  <c r="R96" i="5"/>
  <c r="T96" i="5" s="1"/>
  <c r="AT251" i="5"/>
  <c r="AS251" i="5" s="1"/>
  <c r="AR251" i="5" s="1"/>
  <c r="AQ251" i="5" s="1"/>
  <c r="AP251" i="5" s="1"/>
  <c r="AO251" i="5" s="1"/>
  <c r="AN251" i="5" s="1"/>
  <c r="AM251" i="5" s="1"/>
  <c r="AL251" i="5" s="1"/>
  <c r="L276" i="5"/>
  <c r="K306" i="5"/>
  <c r="AT339" i="5"/>
  <c r="AS339" i="5" s="1"/>
  <c r="AR339" i="5" s="1"/>
  <c r="AQ339" i="5" s="1"/>
  <c r="AP339" i="5" s="1"/>
  <c r="AO339" i="5" s="1"/>
  <c r="AN339" i="5" s="1"/>
  <c r="AM339" i="5" s="1"/>
  <c r="AL339" i="5" s="1"/>
  <c r="L269" i="5"/>
  <c r="R269" i="5" s="1"/>
  <c r="T269" i="5" s="1"/>
  <c r="K353" i="5"/>
  <c r="AT312" i="5"/>
  <c r="AS312" i="5" s="1"/>
  <c r="AR312" i="5" s="1"/>
  <c r="AQ312" i="5" s="1"/>
  <c r="AP312" i="5" s="1"/>
  <c r="AO312" i="5" s="1"/>
  <c r="AN312" i="5" s="1"/>
  <c r="AM312" i="5" s="1"/>
  <c r="AL312" i="5" s="1"/>
  <c r="K343" i="5"/>
  <c r="K296" i="5"/>
  <c r="R168" i="5"/>
  <c r="T168" i="5" s="1"/>
  <c r="AT64" i="5"/>
  <c r="AS64" i="5"/>
  <c r="AR64" i="5" s="1"/>
  <c r="AQ64" i="5" s="1"/>
  <c r="AP64" i="5" s="1"/>
  <c r="AO64" i="5" s="1"/>
  <c r="AN64" i="5" s="1"/>
  <c r="AM64" i="5" s="1"/>
  <c r="AL64" i="5" s="1"/>
  <c r="L196" i="5"/>
  <c r="R196" i="5" s="1"/>
  <c r="T196" i="5" s="1"/>
  <c r="AT140" i="5"/>
  <c r="AS140" i="5"/>
  <c r="AR140" i="5" s="1"/>
  <c r="AQ140" i="5" s="1"/>
  <c r="AP140" i="5" s="1"/>
  <c r="AO140" i="5" s="1"/>
  <c r="AN140" i="5" s="1"/>
  <c r="AM140" i="5" s="1"/>
  <c r="AL140" i="5" s="1"/>
  <c r="AT66" i="5"/>
  <c r="AS66" i="5"/>
  <c r="AR66" i="5"/>
  <c r="AQ66" i="5" s="1"/>
  <c r="AP66" i="5" s="1"/>
  <c r="AO66" i="5" s="1"/>
  <c r="AN66" i="5" s="1"/>
  <c r="AM66" i="5" s="1"/>
  <c r="AL66" i="5" s="1"/>
  <c r="AS102" i="5"/>
  <c r="AR102" i="5" s="1"/>
  <c r="AQ102" i="5" s="1"/>
  <c r="AP102" i="5" s="1"/>
  <c r="AO102" i="5" s="1"/>
  <c r="AN102" i="5" s="1"/>
  <c r="AM102" i="5" s="1"/>
  <c r="AL102" i="5" s="1"/>
  <c r="AT102" i="5"/>
  <c r="I29" i="5"/>
  <c r="AT65" i="5"/>
  <c r="AS65" i="5" s="1"/>
  <c r="AR65" i="5" s="1"/>
  <c r="AQ65" i="5" s="1"/>
  <c r="AP65" i="5" s="1"/>
  <c r="AO65" i="5" s="1"/>
  <c r="AN65" i="5" s="1"/>
  <c r="AM65" i="5" s="1"/>
  <c r="AL65" i="5" s="1"/>
  <c r="AT159" i="5"/>
  <c r="AS159" i="5" s="1"/>
  <c r="AR159" i="5" s="1"/>
  <c r="AQ159" i="5" s="1"/>
  <c r="AP159" i="5" s="1"/>
  <c r="AO159" i="5" s="1"/>
  <c r="AN159" i="5" s="1"/>
  <c r="AM159" i="5" s="1"/>
  <c r="AL159" i="5" s="1"/>
  <c r="K308" i="5"/>
  <c r="I73" i="5"/>
  <c r="K266" i="5"/>
  <c r="K265" i="5"/>
  <c r="AT276" i="5"/>
  <c r="AS276" i="5" s="1"/>
  <c r="AR276" i="5" s="1"/>
  <c r="AQ276" i="5" s="1"/>
  <c r="AP276" i="5" s="1"/>
  <c r="AO276" i="5" s="1"/>
  <c r="AN276" i="5" s="1"/>
  <c r="AM276" i="5" s="1"/>
  <c r="AL276" i="5" s="1"/>
  <c r="AT315" i="5"/>
  <c r="AS315" i="5" s="1"/>
  <c r="AR315" i="5" s="1"/>
  <c r="AQ315" i="5" s="1"/>
  <c r="AP315" i="5" s="1"/>
  <c r="AO315" i="5" s="1"/>
  <c r="AN315" i="5" s="1"/>
  <c r="AM315" i="5" s="1"/>
  <c r="AL315" i="5" s="1"/>
  <c r="AT351" i="5"/>
  <c r="AS351" i="5" s="1"/>
  <c r="AR351" i="5" s="1"/>
  <c r="AQ351" i="5" s="1"/>
  <c r="AP351" i="5" s="1"/>
  <c r="AO351" i="5" s="1"/>
  <c r="AN351" i="5" s="1"/>
  <c r="AM351" i="5" s="1"/>
  <c r="AL351" i="5" s="1"/>
  <c r="L270" i="5"/>
  <c r="R270" i="5" s="1"/>
  <c r="T270" i="5" s="1"/>
  <c r="K288" i="5"/>
  <c r="AT301" i="5"/>
  <c r="AS301" i="5" s="1"/>
  <c r="AR301" i="5" s="1"/>
  <c r="AQ301" i="5" s="1"/>
  <c r="AP301" i="5" s="1"/>
  <c r="AO301" i="5" s="1"/>
  <c r="AN301" i="5" s="1"/>
  <c r="AM301" i="5" s="1"/>
  <c r="AL301" i="5" s="1"/>
  <c r="L272" i="5"/>
  <c r="R272" i="5" s="1"/>
  <c r="T272" i="5" s="1"/>
  <c r="AT289" i="5"/>
  <c r="AS289" i="5" s="1"/>
  <c r="AR289" i="5" s="1"/>
  <c r="AQ289" i="5" s="1"/>
  <c r="AP289" i="5" s="1"/>
  <c r="AO289" i="5" s="1"/>
  <c r="AN289" i="5" s="1"/>
  <c r="AM289" i="5" s="1"/>
  <c r="AL289" i="5" s="1"/>
  <c r="K282" i="5"/>
  <c r="AH31" i="5"/>
  <c r="AA31" i="5" s="1"/>
  <c r="AT50" i="5"/>
  <c r="AS50" i="5"/>
  <c r="AR50" i="5" s="1"/>
  <c r="AQ50" i="5" s="1"/>
  <c r="AP50" i="5" s="1"/>
  <c r="AO50" i="5" s="1"/>
  <c r="AN50" i="5" s="1"/>
  <c r="AM50" i="5" s="1"/>
  <c r="AL50" i="5" s="1"/>
  <c r="I76" i="5"/>
  <c r="AT249" i="5"/>
  <c r="AS249" i="5" s="1"/>
  <c r="AR249" i="5" s="1"/>
  <c r="AQ249" i="5" s="1"/>
  <c r="AP249" i="5" s="1"/>
  <c r="AO249" i="5" s="1"/>
  <c r="AN249" i="5" s="1"/>
  <c r="AM249" i="5" s="1"/>
  <c r="AL249" i="5" s="1"/>
  <c r="AT71" i="5"/>
  <c r="AS71" i="5" s="1"/>
  <c r="AR71" i="5" s="1"/>
  <c r="AQ71" i="5" s="1"/>
  <c r="AP71" i="5" s="1"/>
  <c r="AO71" i="5" s="1"/>
  <c r="AN71" i="5" s="1"/>
  <c r="AM71" i="5" s="1"/>
  <c r="AL71" i="5" s="1"/>
  <c r="AT70" i="5"/>
  <c r="AS70" i="5" s="1"/>
  <c r="AR70" i="5" s="1"/>
  <c r="AQ70" i="5" s="1"/>
  <c r="AP70" i="5" s="1"/>
  <c r="AO70" i="5" s="1"/>
  <c r="AN70" i="5" s="1"/>
  <c r="AM70" i="5" s="1"/>
  <c r="AL70" i="5" s="1"/>
  <c r="R78" i="5"/>
  <c r="T78" i="5" s="1"/>
  <c r="I56" i="5"/>
  <c r="I102" i="5"/>
  <c r="K169" i="5"/>
  <c r="R184" i="5"/>
  <c r="T184" i="5" s="1"/>
  <c r="K338" i="5"/>
  <c r="R82" i="5"/>
  <c r="T82" i="5" s="1"/>
  <c r="AT73" i="5"/>
  <c r="AS73" i="5"/>
  <c r="AR73" i="5" s="1"/>
  <c r="AQ73" i="5" s="1"/>
  <c r="AP73" i="5" s="1"/>
  <c r="AO73" i="5" s="1"/>
  <c r="AN73" i="5" s="1"/>
  <c r="AM73" i="5" s="1"/>
  <c r="AL73" i="5" s="1"/>
  <c r="L274" i="5"/>
  <c r="K286" i="5"/>
  <c r="AT350" i="5"/>
  <c r="AS350" i="5"/>
  <c r="AR350" i="5" s="1"/>
  <c r="AQ350" i="5" s="1"/>
  <c r="AP350" i="5" s="1"/>
  <c r="AO350" i="5" s="1"/>
  <c r="AN350" i="5" s="1"/>
  <c r="AM350" i="5" s="1"/>
  <c r="AL350" i="5" s="1"/>
  <c r="AT328" i="5"/>
  <c r="AS328" i="5" s="1"/>
  <c r="AR328" i="5" s="1"/>
  <c r="AQ328" i="5" s="1"/>
  <c r="AP328" i="5" s="1"/>
  <c r="AO328" i="5" s="1"/>
  <c r="AN328" i="5" s="1"/>
  <c r="AM328" i="5" s="1"/>
  <c r="AL328" i="5" s="1"/>
  <c r="R265" i="5"/>
  <c r="T265" i="5" s="1"/>
  <c r="R276" i="5"/>
  <c r="T276" i="5" s="1"/>
  <c r="AT278" i="5"/>
  <c r="AS278" i="5" s="1"/>
  <c r="AR278" i="5" s="1"/>
  <c r="AQ278" i="5" s="1"/>
  <c r="AP278" i="5" s="1"/>
  <c r="AO278" i="5" s="1"/>
  <c r="AN278" i="5" s="1"/>
  <c r="AM278" i="5" s="1"/>
  <c r="AL278" i="5" s="1"/>
  <c r="AT317" i="5"/>
  <c r="AS317" i="5" s="1"/>
  <c r="AR317" i="5" s="1"/>
  <c r="AQ317" i="5" s="1"/>
  <c r="AP317" i="5" s="1"/>
  <c r="AO317" i="5" s="1"/>
  <c r="AN317" i="5" s="1"/>
  <c r="AM317" i="5" s="1"/>
  <c r="AL317" i="5" s="1"/>
  <c r="K361" i="5"/>
  <c r="K327" i="5"/>
  <c r="AT272" i="5"/>
  <c r="AS272" i="5"/>
  <c r="AR272" i="5" s="1"/>
  <c r="AQ272" i="5" s="1"/>
  <c r="AP272" i="5" s="1"/>
  <c r="AO272" i="5" s="1"/>
  <c r="AN272" i="5" s="1"/>
  <c r="AM272" i="5" s="1"/>
  <c r="AL272" i="5" s="1"/>
  <c r="AT282" i="5"/>
  <c r="AS282" i="5" s="1"/>
  <c r="AR282" i="5" s="1"/>
  <c r="AQ282" i="5" s="1"/>
  <c r="AP282" i="5" s="1"/>
  <c r="AO282" i="5" s="1"/>
  <c r="AN282" i="5" s="1"/>
  <c r="AM282" i="5" s="1"/>
  <c r="AL282" i="5" s="1"/>
  <c r="AT296" i="5"/>
  <c r="AS296" i="5" s="1"/>
  <c r="AR296" i="5" s="1"/>
  <c r="AQ296" i="5" s="1"/>
  <c r="AP296" i="5" s="1"/>
  <c r="AO296" i="5" s="1"/>
  <c r="AN296" i="5" s="1"/>
  <c r="AM296" i="5" s="1"/>
  <c r="AL296" i="5" s="1"/>
  <c r="K307" i="5"/>
  <c r="AB120" i="5"/>
  <c r="AC120" i="5"/>
  <c r="AT58" i="5"/>
  <c r="AS58" i="5" s="1"/>
  <c r="AR58" i="5" s="1"/>
  <c r="AQ58" i="5" s="1"/>
  <c r="AP58" i="5" s="1"/>
  <c r="AO58" i="5" s="1"/>
  <c r="AN58" i="5" s="1"/>
  <c r="AM58" i="5" s="1"/>
  <c r="AL58" i="5" s="1"/>
  <c r="AT76" i="5"/>
  <c r="AS76" i="5" s="1"/>
  <c r="AR76" i="5" s="1"/>
  <c r="AQ76" i="5" s="1"/>
  <c r="AP76" i="5" s="1"/>
  <c r="AO76" i="5" s="1"/>
  <c r="AN76" i="5" s="1"/>
  <c r="AM76" i="5" s="1"/>
  <c r="AL76" i="5" s="1"/>
  <c r="AT56" i="5"/>
  <c r="AS56" i="5" s="1"/>
  <c r="AR56" i="5" s="1"/>
  <c r="AQ56" i="5" s="1"/>
  <c r="AP56" i="5" s="1"/>
  <c r="AO56" i="5" s="1"/>
  <c r="AN56" i="5" s="1"/>
  <c r="AM56" i="5" s="1"/>
  <c r="AL56" i="5" s="1"/>
  <c r="I71" i="5"/>
  <c r="I54" i="5"/>
  <c r="I70" i="5"/>
  <c r="AT169" i="5"/>
  <c r="AS169" i="5" s="1"/>
  <c r="AR169" i="5" s="1"/>
  <c r="AQ169" i="5" s="1"/>
  <c r="AP169" i="5" s="1"/>
  <c r="AO169" i="5" s="1"/>
  <c r="AN169" i="5" s="1"/>
  <c r="AM169" i="5" s="1"/>
  <c r="AL169" i="5" s="1"/>
  <c r="I38" i="5"/>
  <c r="I65" i="5"/>
  <c r="R159" i="5"/>
  <c r="T159" i="5" s="1"/>
  <c r="K340" i="5"/>
  <c r="AT44" i="5"/>
  <c r="AS44" i="5"/>
  <c r="AR44" i="5" s="1"/>
  <c r="AQ44" i="5" s="1"/>
  <c r="AP44" i="5" s="1"/>
  <c r="AO44" i="5" s="1"/>
  <c r="AN44" i="5" s="1"/>
  <c r="AM44" i="5" s="1"/>
  <c r="AL44" i="5" s="1"/>
  <c r="R90" i="5"/>
  <c r="T90" i="5" s="1"/>
  <c r="I90" i="5"/>
  <c r="AT300" i="5"/>
  <c r="AS300" i="5" s="1"/>
  <c r="AR300" i="5" s="1"/>
  <c r="AQ300" i="5" s="1"/>
  <c r="AP300" i="5" s="1"/>
  <c r="AO300" i="5" s="1"/>
  <c r="AN300" i="5" s="1"/>
  <c r="AM300" i="5" s="1"/>
  <c r="AL300" i="5" s="1"/>
  <c r="AT318" i="5"/>
  <c r="AS318" i="5"/>
  <c r="AR318" i="5" s="1"/>
  <c r="AQ318" i="5" s="1"/>
  <c r="AP318" i="5" s="1"/>
  <c r="AO318" i="5" s="1"/>
  <c r="AN318" i="5" s="1"/>
  <c r="AM318" i="5" s="1"/>
  <c r="AL318" i="5" s="1"/>
  <c r="AT332" i="5"/>
  <c r="AS332" i="5" s="1"/>
  <c r="AR332" i="5" s="1"/>
  <c r="AQ332" i="5" s="1"/>
  <c r="AP332" i="5" s="1"/>
  <c r="AO332" i="5" s="1"/>
  <c r="AN332" i="5" s="1"/>
  <c r="AM332" i="5" s="1"/>
  <c r="AL332" i="5" s="1"/>
  <c r="K354" i="5"/>
  <c r="AC354" i="5"/>
  <c r="AE354" i="5"/>
  <c r="AB354" i="5"/>
  <c r="AT111" i="5"/>
  <c r="AS111" i="5" s="1"/>
  <c r="AR111" i="5" s="1"/>
  <c r="AQ111" i="5" s="1"/>
  <c r="AP111" i="5" s="1"/>
  <c r="AO111" i="5" s="1"/>
  <c r="AN111" i="5" s="1"/>
  <c r="AM111" i="5" s="1"/>
  <c r="AL111" i="5" s="1"/>
  <c r="I358" i="5"/>
  <c r="R278" i="5"/>
  <c r="T278" i="5" s="1"/>
  <c r="AT361" i="5"/>
  <c r="AS361" i="5" s="1"/>
  <c r="AR361" i="5" s="1"/>
  <c r="AQ361" i="5" s="1"/>
  <c r="AP361" i="5" s="1"/>
  <c r="AO361" i="5" s="1"/>
  <c r="AN361" i="5" s="1"/>
  <c r="AM361" i="5" s="1"/>
  <c r="AL361" i="5" s="1"/>
  <c r="K301" i="5"/>
  <c r="AT267" i="5"/>
  <c r="AS267" i="5" s="1"/>
  <c r="AR267" i="5" s="1"/>
  <c r="AQ267" i="5" s="1"/>
  <c r="AP267" i="5" s="1"/>
  <c r="AO267" i="5" s="1"/>
  <c r="AN267" i="5" s="1"/>
  <c r="AM267" i="5" s="1"/>
  <c r="AL267" i="5" s="1"/>
  <c r="AS353" i="5"/>
  <c r="AR353" i="5" s="1"/>
  <c r="AQ353" i="5" s="1"/>
  <c r="AP353" i="5" s="1"/>
  <c r="AO353" i="5" s="1"/>
  <c r="AN353" i="5" s="1"/>
  <c r="AM353" i="5" s="1"/>
  <c r="AL353" i="5" s="1"/>
  <c r="AT353" i="5"/>
  <c r="R303" i="5"/>
  <c r="T303" i="5" s="1"/>
  <c r="K333" i="5"/>
  <c r="R282" i="5"/>
  <c r="T282" i="5" s="1"/>
  <c r="R296" i="5"/>
  <c r="T296" i="5" s="1"/>
  <c r="AT331" i="5"/>
  <c r="AS331" i="5" s="1"/>
  <c r="AR331" i="5" s="1"/>
  <c r="AQ331" i="5" s="1"/>
  <c r="AP331" i="5" s="1"/>
  <c r="AO331" i="5" s="1"/>
  <c r="AN331" i="5" s="1"/>
  <c r="AM331" i="5" s="1"/>
  <c r="AL331" i="5" s="1"/>
  <c r="AT106" i="5"/>
  <c r="AS106" i="5" s="1"/>
  <c r="AR106" i="5" s="1"/>
  <c r="AQ106" i="5" s="1"/>
  <c r="AP106" i="5" s="1"/>
  <c r="AO106" i="5" s="1"/>
  <c r="AN106" i="5" s="1"/>
  <c r="AM106" i="5" s="1"/>
  <c r="AL106" i="5" s="1"/>
  <c r="R76" i="5"/>
  <c r="T76" i="5" s="1"/>
  <c r="AT62" i="5"/>
  <c r="AS62" i="5" s="1"/>
  <c r="AR62" i="5" s="1"/>
  <c r="AQ62" i="5" s="1"/>
  <c r="AP62" i="5" s="1"/>
  <c r="AO62" i="5" s="1"/>
  <c r="AN62" i="5" s="1"/>
  <c r="AM62" i="5" s="1"/>
  <c r="AL62" i="5" s="1"/>
  <c r="AT74" i="5"/>
  <c r="AS74" i="5" s="1"/>
  <c r="AR74" i="5" s="1"/>
  <c r="AQ74" i="5" s="1"/>
  <c r="AP74" i="5" s="1"/>
  <c r="AO74" i="5" s="1"/>
  <c r="AN74" i="5" s="1"/>
  <c r="AM74" i="5" s="1"/>
  <c r="AL74" i="5" s="1"/>
  <c r="AT54" i="5"/>
  <c r="AS54" i="5"/>
  <c r="AR54" i="5" s="1"/>
  <c r="AQ54" i="5" s="1"/>
  <c r="AP54" i="5" s="1"/>
  <c r="AO54" i="5" s="1"/>
  <c r="AN54" i="5" s="1"/>
  <c r="AM54" i="5" s="1"/>
  <c r="AL54" i="5" s="1"/>
  <c r="I165" i="5"/>
  <c r="I86" i="5"/>
  <c r="I40" i="5"/>
  <c r="R56" i="5"/>
  <c r="T56" i="5" s="1"/>
  <c r="AT109" i="5"/>
  <c r="AS109" i="5"/>
  <c r="AR109" i="5" s="1"/>
  <c r="AQ109" i="5" s="1"/>
  <c r="AP109" i="5" s="1"/>
  <c r="AO109" i="5" s="1"/>
  <c r="AN109" i="5" s="1"/>
  <c r="AM109" i="5" s="1"/>
  <c r="AL109" i="5" s="1"/>
  <c r="AT172" i="5"/>
  <c r="AS172" i="5" s="1"/>
  <c r="AR172" i="5" s="1"/>
  <c r="AQ172" i="5" s="1"/>
  <c r="AP172" i="5" s="1"/>
  <c r="AO172" i="5" s="1"/>
  <c r="AN172" i="5" s="1"/>
  <c r="AM172" i="5" s="1"/>
  <c r="AL172" i="5" s="1"/>
  <c r="L210" i="5"/>
  <c r="R210" i="5" s="1"/>
  <c r="T210" i="5" s="1"/>
  <c r="K159" i="5"/>
  <c r="K183" i="5"/>
  <c r="R183" i="5"/>
  <c r="T183" i="5" s="1"/>
  <c r="AT233" i="5"/>
  <c r="AS233" i="5" s="1"/>
  <c r="AR233" i="5" s="1"/>
  <c r="AQ233" i="5" s="1"/>
  <c r="AP233" i="5" s="1"/>
  <c r="AO233" i="5" s="1"/>
  <c r="AN233" i="5" s="1"/>
  <c r="AM233" i="5" s="1"/>
  <c r="AL233" i="5" s="1"/>
  <c r="K300" i="5"/>
  <c r="R72" i="5"/>
  <c r="T72" i="5" s="1"/>
  <c r="AT302" i="5"/>
  <c r="AS302" i="5" s="1"/>
  <c r="AR302" i="5" s="1"/>
  <c r="AQ302" i="5" s="1"/>
  <c r="AP302" i="5" s="1"/>
  <c r="AO302" i="5" s="1"/>
  <c r="AN302" i="5" s="1"/>
  <c r="AM302" i="5" s="1"/>
  <c r="AL302" i="5" s="1"/>
  <c r="AS337" i="5"/>
  <c r="AR337" i="5" s="1"/>
  <c r="AQ337" i="5" s="1"/>
  <c r="AP337" i="5" s="1"/>
  <c r="AO337" i="5" s="1"/>
  <c r="AN337" i="5" s="1"/>
  <c r="AM337" i="5" s="1"/>
  <c r="AL337" i="5" s="1"/>
  <c r="AT337" i="5"/>
  <c r="L273" i="5"/>
  <c r="R273" i="5" s="1"/>
  <c r="T273" i="5" s="1"/>
  <c r="K315" i="5"/>
  <c r="AT358" i="5"/>
  <c r="AS358" i="5" s="1"/>
  <c r="AR358" i="5" s="1"/>
  <c r="AQ358" i="5" s="1"/>
  <c r="AP358" i="5" s="1"/>
  <c r="AO358" i="5" s="1"/>
  <c r="AN358" i="5" s="1"/>
  <c r="AM358" i="5" s="1"/>
  <c r="AL358" i="5" s="1"/>
  <c r="AT349" i="5"/>
  <c r="AS349" i="5"/>
  <c r="AR349" i="5"/>
  <c r="AQ349" i="5" s="1"/>
  <c r="AP349" i="5" s="1"/>
  <c r="AO349" i="5" s="1"/>
  <c r="AN349" i="5" s="1"/>
  <c r="AM349" i="5" s="1"/>
  <c r="AL349" i="5" s="1"/>
  <c r="K247" i="5"/>
  <c r="AT333" i="5"/>
  <c r="AS333" i="5" s="1"/>
  <c r="AR333" i="5" s="1"/>
  <c r="AQ333" i="5" s="1"/>
  <c r="AP333" i="5" s="1"/>
  <c r="AO333" i="5" s="1"/>
  <c r="AN333" i="5" s="1"/>
  <c r="AM333" i="5" s="1"/>
  <c r="AL333" i="5" s="1"/>
  <c r="AT291" i="5"/>
  <c r="AS291" i="5" s="1"/>
  <c r="AR291" i="5" s="1"/>
  <c r="AQ291" i="5" s="1"/>
  <c r="AP291" i="5" s="1"/>
  <c r="AO291" i="5" s="1"/>
  <c r="AN291" i="5" s="1"/>
  <c r="AM291" i="5" s="1"/>
  <c r="AL291" i="5" s="1"/>
  <c r="AT305" i="5"/>
  <c r="AS305" i="5" s="1"/>
  <c r="AR305" i="5" s="1"/>
  <c r="AQ305" i="5" s="1"/>
  <c r="AP305" i="5" s="1"/>
  <c r="AO305" i="5" s="1"/>
  <c r="AN305" i="5" s="1"/>
  <c r="AM305" i="5" s="1"/>
  <c r="AL305" i="5" s="1"/>
  <c r="I168" i="5"/>
  <c r="AT188" i="5"/>
  <c r="AS188" i="5" s="1"/>
  <c r="AR188" i="5" s="1"/>
  <c r="AQ188" i="5" s="1"/>
  <c r="AP188" i="5" s="1"/>
  <c r="AO188" i="5" s="1"/>
  <c r="AN188" i="5" s="1"/>
  <c r="AM188" i="5" s="1"/>
  <c r="AL188" i="5" s="1"/>
  <c r="I62" i="5"/>
  <c r="I94" i="5"/>
  <c r="AT152" i="5"/>
  <c r="AS152" i="5" s="1"/>
  <c r="AR152" i="5" s="1"/>
  <c r="AQ152" i="5" s="1"/>
  <c r="AP152" i="5" s="1"/>
  <c r="AO152" i="5" s="1"/>
  <c r="AN152" i="5" s="1"/>
  <c r="AM152" i="5" s="1"/>
  <c r="AL152" i="5" s="1"/>
  <c r="AT223" i="5"/>
  <c r="AS223" i="5" s="1"/>
  <c r="AR223" i="5" s="1"/>
  <c r="AQ223" i="5" s="1"/>
  <c r="AP223" i="5" s="1"/>
  <c r="AO223" i="5" s="1"/>
  <c r="AN223" i="5" s="1"/>
  <c r="AM223" i="5" s="1"/>
  <c r="AL223" i="5" s="1"/>
  <c r="AT57" i="5"/>
  <c r="AS57" i="5"/>
  <c r="AR57" i="5" s="1"/>
  <c r="AQ57" i="5" s="1"/>
  <c r="AP57" i="5" s="1"/>
  <c r="AO57" i="5" s="1"/>
  <c r="AN57" i="5" s="1"/>
  <c r="AM57" i="5" s="1"/>
  <c r="AL57" i="5" s="1"/>
  <c r="AT88" i="5"/>
  <c r="AS88" i="5"/>
  <c r="AR88" i="5" s="1"/>
  <c r="AQ88" i="5" s="1"/>
  <c r="AP88" i="5" s="1"/>
  <c r="AO88" i="5" s="1"/>
  <c r="AN88" i="5" s="1"/>
  <c r="AM88" i="5" s="1"/>
  <c r="AL88" i="5" s="1"/>
  <c r="AT80" i="5"/>
  <c r="AS80" i="5"/>
  <c r="AR80" i="5" s="1"/>
  <c r="AQ80" i="5" s="1"/>
  <c r="AP80" i="5" s="1"/>
  <c r="AO80" i="5" s="1"/>
  <c r="AN80" i="5" s="1"/>
  <c r="AM80" i="5" s="1"/>
  <c r="AL80" i="5" s="1"/>
  <c r="K335" i="5"/>
  <c r="I72" i="5"/>
  <c r="AT192" i="5"/>
  <c r="AS192" i="5" s="1"/>
  <c r="AR192" i="5" s="1"/>
  <c r="AQ192" i="5" s="1"/>
  <c r="AP192" i="5" s="1"/>
  <c r="AO192" i="5" s="1"/>
  <c r="AN192" i="5" s="1"/>
  <c r="AM192" i="5" s="1"/>
  <c r="AL192" i="5" s="1"/>
  <c r="AT273" i="5"/>
  <c r="AS273" i="5" s="1"/>
  <c r="AR273" i="5" s="1"/>
  <c r="AQ273" i="5" s="1"/>
  <c r="AP273" i="5" s="1"/>
  <c r="AO273" i="5" s="1"/>
  <c r="AN273" i="5" s="1"/>
  <c r="AM273" i="5" s="1"/>
  <c r="AL273" i="5" s="1"/>
  <c r="K290" i="5"/>
  <c r="K278" i="5"/>
  <c r="AT255" i="5"/>
  <c r="AS255" i="5" s="1"/>
  <c r="AR255" i="5" s="1"/>
  <c r="AQ255" i="5" s="1"/>
  <c r="AP255" i="5" s="1"/>
  <c r="AO255" i="5" s="1"/>
  <c r="AN255" i="5" s="1"/>
  <c r="AM255" i="5" s="1"/>
  <c r="AL255" i="5" s="1"/>
  <c r="AT321" i="5"/>
  <c r="AS321" i="5" s="1"/>
  <c r="AR321" i="5" s="1"/>
  <c r="AQ321" i="5" s="1"/>
  <c r="AP321" i="5" s="1"/>
  <c r="AO321" i="5" s="1"/>
  <c r="AN321" i="5" s="1"/>
  <c r="AM321" i="5" s="1"/>
  <c r="AL321" i="5" s="1"/>
  <c r="AT229" i="5"/>
  <c r="AS229" i="5" s="1"/>
  <c r="AR229" i="5" s="1"/>
  <c r="AQ229" i="5" s="1"/>
  <c r="AP229" i="5" s="1"/>
  <c r="AO229" i="5" s="1"/>
  <c r="AN229" i="5" s="1"/>
  <c r="AM229" i="5" s="1"/>
  <c r="AL229" i="5" s="1"/>
  <c r="K257" i="5"/>
  <c r="AT355" i="5"/>
  <c r="AS355" i="5"/>
  <c r="AR355" i="5"/>
  <c r="AQ355" i="5" s="1"/>
  <c r="AP355" i="5" s="1"/>
  <c r="AO355" i="5" s="1"/>
  <c r="AN355" i="5" s="1"/>
  <c r="AM355" i="5" s="1"/>
  <c r="AL355" i="5" s="1"/>
  <c r="K287" i="5"/>
  <c r="K303" i="5"/>
  <c r="I50" i="5"/>
  <c r="AT110" i="5"/>
  <c r="AS110" i="5"/>
  <c r="AR110" i="5" s="1"/>
  <c r="AQ110" i="5" s="1"/>
  <c r="AP110" i="5" s="1"/>
  <c r="AO110" i="5" s="1"/>
  <c r="AN110" i="5" s="1"/>
  <c r="AM110" i="5" s="1"/>
  <c r="AL110" i="5" s="1"/>
  <c r="AT94" i="5"/>
  <c r="AS94" i="5" s="1"/>
  <c r="AR94" i="5" s="1"/>
  <c r="AQ94" i="5" s="1"/>
  <c r="AP94" i="5" s="1"/>
  <c r="AO94" i="5" s="1"/>
  <c r="AN94" i="5" s="1"/>
  <c r="AM94" i="5" s="1"/>
  <c r="AL94" i="5" s="1"/>
  <c r="AT53" i="5"/>
  <c r="AS53" i="5"/>
  <c r="AR53" i="5"/>
  <c r="AQ53" i="5" s="1"/>
  <c r="AP53" i="5" s="1"/>
  <c r="AO53" i="5" s="1"/>
  <c r="AN53" i="5" s="1"/>
  <c r="AM53" i="5" s="1"/>
  <c r="AL53" i="5" s="1"/>
  <c r="I74" i="5"/>
  <c r="AT112" i="5"/>
  <c r="AS112" i="5" s="1"/>
  <c r="AR112" i="5" s="1"/>
  <c r="AQ112" i="5" s="1"/>
  <c r="AP112" i="5" s="1"/>
  <c r="AO112" i="5" s="1"/>
  <c r="AN112" i="5" s="1"/>
  <c r="AM112" i="5" s="1"/>
  <c r="AL112" i="5" s="1"/>
  <c r="I84" i="5"/>
  <c r="K152" i="5"/>
  <c r="K223" i="5"/>
  <c r="I88" i="5"/>
  <c r="AT108" i="5"/>
  <c r="AS108" i="5"/>
  <c r="AR108" i="5" s="1"/>
  <c r="AQ108" i="5" s="1"/>
  <c r="AP108" i="5" s="1"/>
  <c r="AO108" i="5" s="1"/>
  <c r="AN108" i="5" s="1"/>
  <c r="AM108" i="5" s="1"/>
  <c r="AL108" i="5" s="1"/>
  <c r="AT262" i="5"/>
  <c r="AS262" i="5" s="1"/>
  <c r="AR262" i="5" s="1"/>
  <c r="AQ262" i="5" s="1"/>
  <c r="AP262" i="5" s="1"/>
  <c r="AO262" i="5" s="1"/>
  <c r="AN262" i="5" s="1"/>
  <c r="AM262" i="5" s="1"/>
  <c r="AL262" i="5" s="1"/>
  <c r="AT245" i="5"/>
  <c r="AS245" i="5"/>
  <c r="AR245" i="5" s="1"/>
  <c r="AQ245" i="5" s="1"/>
  <c r="AP245" i="5" s="1"/>
  <c r="AO245" i="5" s="1"/>
  <c r="AN245" i="5" s="1"/>
  <c r="AM245" i="5" s="1"/>
  <c r="AL245" i="5" s="1"/>
  <c r="K316" i="5"/>
  <c r="K192" i="5"/>
  <c r="AT237" i="5"/>
  <c r="AS237" i="5" s="1"/>
  <c r="AR237" i="5" s="1"/>
  <c r="AQ237" i="5" s="1"/>
  <c r="AP237" i="5" s="1"/>
  <c r="AO237" i="5" s="1"/>
  <c r="AN237" i="5" s="1"/>
  <c r="AM237" i="5" s="1"/>
  <c r="AL237" i="5" s="1"/>
  <c r="AT306" i="5"/>
  <c r="AS306" i="5"/>
  <c r="AR306" i="5" s="1"/>
  <c r="AQ306" i="5" s="1"/>
  <c r="AP306" i="5" s="1"/>
  <c r="AO306" i="5" s="1"/>
  <c r="AN306" i="5" s="1"/>
  <c r="AM306" i="5" s="1"/>
  <c r="AL306" i="5" s="1"/>
  <c r="AT270" i="5"/>
  <c r="AS270" i="5" s="1"/>
  <c r="AR270" i="5" s="1"/>
  <c r="AQ270" i="5" s="1"/>
  <c r="AP270" i="5" s="1"/>
  <c r="AO270" i="5" s="1"/>
  <c r="AN270" i="5" s="1"/>
  <c r="AM270" i="5" s="1"/>
  <c r="AL270" i="5" s="1"/>
  <c r="AT284" i="5"/>
  <c r="AS284" i="5"/>
  <c r="AR284" i="5" s="1"/>
  <c r="AQ284" i="5" s="1"/>
  <c r="AP284" i="5" s="1"/>
  <c r="AO284" i="5" s="1"/>
  <c r="AN284" i="5" s="1"/>
  <c r="AM284" i="5" s="1"/>
  <c r="AL284" i="5" s="1"/>
  <c r="L267" i="5"/>
  <c r="R267" i="5" s="1"/>
  <c r="T267" i="5" s="1"/>
  <c r="AT257" i="5"/>
  <c r="AS257" i="5" s="1"/>
  <c r="AR257" i="5" s="1"/>
  <c r="AQ257" i="5" s="1"/>
  <c r="AP257" i="5" s="1"/>
  <c r="AO257" i="5" s="1"/>
  <c r="AN257" i="5" s="1"/>
  <c r="AM257" i="5" s="1"/>
  <c r="AL257" i="5" s="1"/>
  <c r="R247" i="5"/>
  <c r="T247" i="5" s="1"/>
  <c r="AT287" i="5"/>
  <c r="AS287" i="5" s="1"/>
  <c r="AR287" i="5" s="1"/>
  <c r="AQ287" i="5" s="1"/>
  <c r="AP287" i="5" s="1"/>
  <c r="AO287" i="5" s="1"/>
  <c r="AN287" i="5" s="1"/>
  <c r="AM287" i="5" s="1"/>
  <c r="AL287" i="5" s="1"/>
  <c r="K305" i="5"/>
  <c r="R84" i="5"/>
  <c r="T84" i="5" s="1"/>
  <c r="I58" i="5"/>
  <c r="R64" i="5"/>
  <c r="T64" i="5" s="1"/>
  <c r="R62" i="5"/>
  <c r="T62" i="5" s="1"/>
  <c r="AT227" i="5"/>
  <c r="AS227" i="5"/>
  <c r="AR227" i="5" s="1"/>
  <c r="AQ227" i="5" s="1"/>
  <c r="AP227" i="5" s="1"/>
  <c r="AO227" i="5" s="1"/>
  <c r="AN227" i="5" s="1"/>
  <c r="AM227" i="5" s="1"/>
  <c r="AL227" i="5" s="1"/>
  <c r="R94" i="5"/>
  <c r="T94" i="5" s="1"/>
  <c r="R66" i="5"/>
  <c r="T66" i="5" s="1"/>
  <c r="AT78" i="5"/>
  <c r="AS78" i="5" s="1"/>
  <c r="AR78" i="5" s="1"/>
  <c r="AQ78" i="5" s="1"/>
  <c r="AP78" i="5" s="1"/>
  <c r="AO78" i="5" s="1"/>
  <c r="AN78" i="5" s="1"/>
  <c r="AM78" i="5" s="1"/>
  <c r="AL78" i="5" s="1"/>
  <c r="K215" i="5"/>
  <c r="K46" i="5"/>
  <c r="AT184" i="5"/>
  <c r="AS184" i="5" s="1"/>
  <c r="AR184" i="5" s="1"/>
  <c r="AQ184" i="5" s="1"/>
  <c r="AP184" i="5" s="1"/>
  <c r="AO184" i="5" s="1"/>
  <c r="AN184" i="5" s="1"/>
  <c r="AM184" i="5" s="1"/>
  <c r="AL184" i="5" s="1"/>
  <c r="T29" i="5"/>
  <c r="I57" i="5"/>
  <c r="K43" i="5"/>
  <c r="K151" i="5"/>
  <c r="AT274" i="5"/>
  <c r="AS274" i="5" s="1"/>
  <c r="AR274" i="5" s="1"/>
  <c r="AQ274" i="5" s="1"/>
  <c r="AP274" i="5" s="1"/>
  <c r="AO274" i="5" s="1"/>
  <c r="AN274" i="5" s="1"/>
  <c r="AM274" i="5" s="1"/>
  <c r="AL274" i="5" s="1"/>
  <c r="AT316" i="5"/>
  <c r="AS316" i="5"/>
  <c r="AR316" i="5" s="1"/>
  <c r="AQ316" i="5" s="1"/>
  <c r="AP316" i="5" s="1"/>
  <c r="AO316" i="5" s="1"/>
  <c r="AN316" i="5" s="1"/>
  <c r="AM316" i="5" s="1"/>
  <c r="AL316" i="5" s="1"/>
  <c r="K352" i="5"/>
  <c r="R266" i="5"/>
  <c r="T266" i="5" s="1"/>
  <c r="K293" i="5"/>
  <c r="I337" i="5"/>
  <c r="K339" i="5"/>
  <c r="AT299" i="5"/>
  <c r="AS299" i="5" s="1"/>
  <c r="AR299" i="5" s="1"/>
  <c r="AQ299" i="5" s="1"/>
  <c r="AP299" i="5" s="1"/>
  <c r="AO299" i="5" s="1"/>
  <c r="AN299" i="5" s="1"/>
  <c r="AM299" i="5" s="1"/>
  <c r="AL299" i="5" s="1"/>
  <c r="K349" i="5"/>
  <c r="J49" i="5"/>
  <c r="AS280" i="5"/>
  <c r="AR280" i="5" s="1"/>
  <c r="AQ280" i="5" s="1"/>
  <c r="AP280" i="5" s="1"/>
  <c r="AO280" i="5" s="1"/>
  <c r="AN280" i="5" s="1"/>
  <c r="AM280" i="5" s="1"/>
  <c r="AL280" i="5" s="1"/>
  <c r="AT280" i="5"/>
  <c r="AT327" i="5"/>
  <c r="AS327" i="5" s="1"/>
  <c r="AR327" i="5" s="1"/>
  <c r="AQ327" i="5" s="1"/>
  <c r="AP327" i="5" s="1"/>
  <c r="AO327" i="5" s="1"/>
  <c r="AN327" i="5" s="1"/>
  <c r="AM327" i="5" s="1"/>
  <c r="AL327" i="5" s="1"/>
  <c r="K284" i="5"/>
  <c r="AT269" i="5"/>
  <c r="AS269" i="5"/>
  <c r="AR269" i="5"/>
  <c r="AQ269" i="5" s="1"/>
  <c r="AP269" i="5" s="1"/>
  <c r="AO269" i="5" s="1"/>
  <c r="AN269" i="5" s="1"/>
  <c r="AM269" i="5" s="1"/>
  <c r="AL269" i="5" s="1"/>
  <c r="AT247" i="5"/>
  <c r="AS247" i="5" s="1"/>
  <c r="AR247" i="5" s="1"/>
  <c r="AQ247" i="5" s="1"/>
  <c r="AP247" i="5" s="1"/>
  <c r="AO247" i="5" s="1"/>
  <c r="AN247" i="5" s="1"/>
  <c r="AM247" i="5" s="1"/>
  <c r="AL247" i="5" s="1"/>
  <c r="K355" i="5"/>
  <c r="K289" i="5"/>
  <c r="K312" i="5"/>
  <c r="AT343" i="5"/>
  <c r="AS343" i="5" s="1"/>
  <c r="AR343" i="5" s="1"/>
  <c r="AQ343" i="5" s="1"/>
  <c r="AP343" i="5" s="1"/>
  <c r="AO343" i="5" s="1"/>
  <c r="AN343" i="5" s="1"/>
  <c r="AM343" i="5" s="1"/>
  <c r="AL343" i="5" s="1"/>
  <c r="K291" i="5"/>
  <c r="AT307" i="5"/>
  <c r="AS307" i="5"/>
  <c r="AR307" i="5" s="1"/>
  <c r="AQ307" i="5" s="1"/>
  <c r="AP307" i="5" s="1"/>
  <c r="AO307" i="5" s="1"/>
  <c r="AN307" i="5" s="1"/>
  <c r="AM307" i="5" s="1"/>
  <c r="AL307" i="5" s="1"/>
  <c r="C16" i="5"/>
  <c r="D18" i="5" s="1"/>
  <c r="O366" i="5"/>
  <c r="O365" i="5"/>
  <c r="O364" i="5"/>
  <c r="O363" i="5"/>
  <c r="O367" i="5"/>
  <c r="O340" i="5"/>
  <c r="O213" i="5"/>
  <c r="O293" i="5"/>
  <c r="O342" i="5"/>
  <c r="O26" i="5"/>
  <c r="O268" i="5"/>
  <c r="O169" i="5"/>
  <c r="O294" i="5"/>
  <c r="O30" i="5"/>
  <c r="O326" i="5"/>
  <c r="O159" i="5"/>
  <c r="O205" i="5"/>
  <c r="O259" i="5"/>
  <c r="O349" i="5"/>
  <c r="O153" i="5"/>
  <c r="O180" i="5"/>
  <c r="O278" i="5"/>
  <c r="O334" i="5"/>
  <c r="O298" i="5"/>
  <c r="O225" i="5"/>
  <c r="O157" i="5"/>
  <c r="O317" i="5"/>
  <c r="O307" i="5"/>
  <c r="O331" i="5"/>
  <c r="O175" i="5"/>
  <c r="O269" i="5"/>
  <c r="O202" i="5"/>
  <c r="O258" i="5"/>
  <c r="O188" i="5"/>
  <c r="O281" i="5"/>
  <c r="O249" i="5"/>
  <c r="O22" i="5"/>
  <c r="O251" i="5"/>
  <c r="O237" i="5"/>
  <c r="O350" i="5"/>
  <c r="O27" i="5"/>
  <c r="O327" i="5"/>
  <c r="O255" i="5"/>
  <c r="O235" i="5"/>
  <c r="O233" i="5"/>
  <c r="O282" i="5"/>
  <c r="O295" i="5"/>
  <c r="O31" i="5"/>
  <c r="O332" i="5"/>
  <c r="O257" i="5"/>
  <c r="O144" i="5"/>
  <c r="O286" i="5"/>
  <c r="O318" i="5"/>
  <c r="O262" i="5"/>
  <c r="O228" i="5"/>
  <c r="O164" i="5"/>
  <c r="O215" i="5"/>
  <c r="O319" i="5"/>
  <c r="O161" i="5"/>
  <c r="O156" i="5"/>
  <c r="O21" i="5"/>
  <c r="O256" i="5"/>
  <c r="O191" i="5"/>
  <c r="O250" i="5"/>
  <c r="O28" i="5"/>
  <c r="O271" i="5"/>
  <c r="O300" i="5"/>
  <c r="O336" i="5"/>
  <c r="O177" i="5"/>
  <c r="O186" i="5"/>
  <c r="O252" i="5"/>
  <c r="O359" i="5"/>
  <c r="O347" i="5"/>
  <c r="O172" i="5"/>
  <c r="O167" i="5"/>
  <c r="O264" i="5"/>
  <c r="O208" i="5"/>
  <c r="O165" i="5"/>
  <c r="O166" i="5"/>
  <c r="O315" i="5"/>
  <c r="O209" i="5"/>
  <c r="O245" i="5"/>
  <c r="O296" i="5"/>
  <c r="O276" i="5"/>
  <c r="O274" i="5"/>
  <c r="O236" i="5"/>
  <c r="O361" i="5"/>
  <c r="O270" i="5"/>
  <c r="O333" i="5"/>
  <c r="O204" i="5"/>
  <c r="O223" i="5"/>
  <c r="O189" i="5"/>
  <c r="O358" i="5"/>
  <c r="O312" i="5"/>
  <c r="O320" i="5"/>
  <c r="O356" i="5"/>
  <c r="O182" i="5"/>
  <c r="O220" i="5"/>
  <c r="O330" i="5"/>
  <c r="O310" i="5"/>
  <c r="O224" i="5"/>
  <c r="O240" i="5"/>
  <c r="O187" i="5"/>
  <c r="O272" i="5"/>
  <c r="O227" i="5"/>
  <c r="O351" i="5"/>
  <c r="O137" i="5"/>
  <c r="O229" i="5"/>
  <c r="O168" i="5"/>
  <c r="O357" i="5"/>
  <c r="O338" i="5"/>
  <c r="O198" i="5"/>
  <c r="O183" i="5"/>
  <c r="O226" i="5"/>
  <c r="O305" i="5"/>
  <c r="O311" i="5"/>
  <c r="O171" i="5"/>
  <c r="O265" i="5"/>
  <c r="O355" i="5"/>
  <c r="O314" i="5"/>
  <c r="O345" i="5"/>
  <c r="O280" i="5"/>
  <c r="O230" i="5"/>
  <c r="O335" i="5"/>
  <c r="O158" i="5"/>
  <c r="O23" i="5"/>
  <c r="O279" i="5"/>
  <c r="O354" i="5"/>
  <c r="O162" i="5"/>
  <c r="O352" i="5"/>
  <c r="O343" i="5"/>
  <c r="O218" i="5"/>
  <c r="O178" i="5"/>
  <c r="O231" i="5"/>
  <c r="O184" i="5"/>
  <c r="O348" i="5"/>
  <c r="O360" i="5"/>
  <c r="O275" i="5"/>
  <c r="O323" i="5"/>
  <c r="O267" i="5"/>
  <c r="O353" i="5"/>
  <c r="O285" i="5"/>
  <c r="O316" i="5"/>
  <c r="O160" i="5"/>
  <c r="O232" i="5"/>
  <c r="O140" i="5"/>
  <c r="O247" i="5"/>
  <c r="O24" i="5"/>
  <c r="O221" i="5"/>
  <c r="O176" i="5"/>
  <c r="O290" i="5"/>
  <c r="O242" i="5"/>
  <c r="O344" i="5"/>
  <c r="O304" i="5"/>
  <c r="O324" i="5"/>
  <c r="O214" i="5"/>
  <c r="O328" i="5"/>
  <c r="O261" i="5"/>
  <c r="O201" i="5"/>
  <c r="O362" i="5"/>
  <c r="O273" i="5"/>
  <c r="O239" i="5"/>
  <c r="O325" i="5"/>
  <c r="O321" i="5"/>
  <c r="O291" i="5"/>
  <c r="C15" i="5"/>
  <c r="C18" i="5" s="1"/>
  <c r="O243" i="5"/>
  <c r="O313" i="5"/>
  <c r="O194" i="5"/>
  <c r="O203" i="5"/>
  <c r="O308" i="5"/>
  <c r="O341" i="5"/>
  <c r="O170" i="5"/>
  <c r="O346" i="5"/>
  <c r="O25" i="5"/>
  <c r="O297" i="5"/>
  <c r="O210" i="5"/>
  <c r="O246" i="5"/>
  <c r="O241" i="5"/>
  <c r="O179" i="5"/>
  <c r="O322" i="5"/>
  <c r="O206" i="5"/>
  <c r="O197" i="5"/>
  <c r="O219" i="5"/>
  <c r="O181" i="5"/>
  <c r="O234" i="5"/>
  <c r="O200" i="5"/>
  <c r="O284" i="5"/>
  <c r="O222" i="5"/>
  <c r="O306" i="5"/>
  <c r="O207" i="5"/>
  <c r="O339" i="5"/>
  <c r="O216" i="5"/>
  <c r="O217" i="5"/>
  <c r="O277" i="5"/>
  <c r="O193" i="5"/>
  <c r="O155" i="5"/>
  <c r="O248" i="5"/>
  <c r="O154" i="5"/>
  <c r="O145" i="5"/>
  <c r="O196" i="5"/>
  <c r="O174" i="5"/>
  <c r="O263" i="5"/>
  <c r="O289" i="5"/>
  <c r="O195" i="5"/>
  <c r="O303" i="5"/>
  <c r="O199" i="5"/>
  <c r="O147" i="5"/>
  <c r="O309" i="5"/>
  <c r="O292" i="5"/>
  <c r="O29" i="5"/>
  <c r="O211" i="5"/>
  <c r="O288" i="5"/>
  <c r="O192" i="5"/>
  <c r="O253" i="5"/>
  <c r="O302" i="5"/>
  <c r="O163" i="5"/>
  <c r="O283" i="5"/>
  <c r="O173" i="5"/>
  <c r="O260" i="5"/>
  <c r="O185" i="5"/>
  <c r="O266" i="5"/>
  <c r="O190" i="5"/>
  <c r="O244" i="5"/>
  <c r="O299" i="5"/>
  <c r="O329" i="5"/>
  <c r="O301" i="5"/>
  <c r="O254" i="5"/>
  <c r="O238" i="5"/>
  <c r="O287" i="5"/>
  <c r="O337" i="5"/>
  <c r="AI363" i="5"/>
  <c r="AJ363" i="5"/>
  <c r="AK363" i="5"/>
  <c r="AI367" i="5"/>
  <c r="AJ367" i="5"/>
  <c r="AK367" i="5"/>
  <c r="K364" i="5"/>
  <c r="K366" i="5"/>
  <c r="AT364" i="5"/>
  <c r="AS364" i="5" s="1"/>
  <c r="AR364" i="5" s="1"/>
  <c r="AQ364" i="5" s="1"/>
  <c r="AP364" i="5" s="1"/>
  <c r="AO364" i="5" s="1"/>
  <c r="AN364" i="5" s="1"/>
  <c r="AM364" i="5" s="1"/>
  <c r="AL364" i="5" s="1"/>
  <c r="AT366" i="5"/>
  <c r="AS366" i="5" s="1"/>
  <c r="AR366" i="5" s="1"/>
  <c r="AQ366" i="5" s="1"/>
  <c r="AP366" i="5" s="1"/>
  <c r="AO366" i="5" s="1"/>
  <c r="AN366" i="5" s="1"/>
  <c r="AM366" i="5" s="1"/>
  <c r="AL366" i="5" s="1"/>
  <c r="AT365" i="5"/>
  <c r="AS365" i="5" s="1"/>
  <c r="AR365" i="5" s="1"/>
  <c r="AQ365" i="5" s="1"/>
  <c r="AP365" i="5" s="1"/>
  <c r="AO365" i="5" s="1"/>
  <c r="AN365" i="5" s="1"/>
  <c r="AM365" i="5" s="1"/>
  <c r="AL365" i="5" s="1"/>
  <c r="S139" i="4"/>
  <c r="U139" i="4" s="1"/>
  <c r="S35" i="4"/>
  <c r="U35" i="4" s="1"/>
  <c r="S241" i="4"/>
  <c r="U241" i="4" s="1"/>
  <c r="S299" i="4"/>
  <c r="U299" i="4" s="1"/>
  <c r="S42" i="4"/>
  <c r="U42" i="4" s="1"/>
  <c r="S197" i="4"/>
  <c r="U197" i="4" s="1"/>
  <c r="S181" i="4"/>
  <c r="U181" i="4" s="1"/>
  <c r="S130" i="4"/>
  <c r="U130" i="4" s="1"/>
  <c r="S39" i="4"/>
  <c r="U39" i="4" s="1"/>
  <c r="S45" i="4"/>
  <c r="U45" i="4" s="1"/>
  <c r="S46" i="4"/>
  <c r="U46" i="4" s="1"/>
  <c r="S229" i="4"/>
  <c r="U229" i="4" s="1"/>
  <c r="S262" i="4"/>
  <c r="U262" i="4" s="1"/>
  <c r="S194" i="4"/>
  <c r="U194" i="4" s="1"/>
  <c r="S290" i="4"/>
  <c r="U290" i="4" s="1"/>
  <c r="S105" i="4"/>
  <c r="U105" i="4" s="1"/>
  <c r="S163" i="4"/>
  <c r="U163" i="4" s="1"/>
  <c r="S48" i="4"/>
  <c r="U48" i="4" s="1"/>
  <c r="S143" i="4"/>
  <c r="U143" i="4" s="1"/>
  <c r="S253" i="4"/>
  <c r="U253" i="4" s="1"/>
  <c r="S40" i="4"/>
  <c r="U40" i="4" s="1"/>
  <c r="S148" i="4"/>
  <c r="U148" i="4" s="1"/>
  <c r="S109" i="4"/>
  <c r="U109" i="4" s="1"/>
  <c r="S205" i="4"/>
  <c r="U205" i="4" s="1"/>
  <c r="K205" i="4"/>
  <c r="S219" i="4"/>
  <c r="U219" i="4" s="1"/>
  <c r="S198" i="4"/>
  <c r="U198" i="4" s="1"/>
  <c r="S177" i="4"/>
  <c r="U177" i="4" s="1"/>
  <c r="S106" i="4"/>
  <c r="U106" i="4" s="1"/>
  <c r="S221" i="4"/>
  <c r="U221" i="4" s="1"/>
  <c r="S34" i="4"/>
  <c r="U34" i="4" s="1"/>
  <c r="S110" i="4"/>
  <c r="U110" i="4" s="1"/>
  <c r="S179" i="4"/>
  <c r="U179" i="4" s="1"/>
  <c r="S55" i="4"/>
  <c r="U55" i="4" s="1"/>
  <c r="S169" i="4"/>
  <c r="U169" i="4" s="1"/>
  <c r="S90" i="4"/>
  <c r="U90" i="4" s="1"/>
  <c r="S206" i="4"/>
  <c r="U206" i="4" s="1"/>
  <c r="K160" i="4"/>
  <c r="S160" i="4"/>
  <c r="U160" i="4" s="1"/>
  <c r="S159" i="4"/>
  <c r="U159" i="4" s="1"/>
  <c r="S186" i="4"/>
  <c r="U186" i="4" s="1"/>
  <c r="S235" i="4"/>
  <c r="U235" i="4" s="1"/>
  <c r="S295" i="4"/>
  <c r="U295" i="4" s="1"/>
  <c r="S199" i="4"/>
  <c r="U199" i="4" s="1"/>
  <c r="S293" i="4"/>
  <c r="U293" i="4" s="1"/>
  <c r="S73" i="4"/>
  <c r="U73" i="4" s="1"/>
  <c r="S54" i="4"/>
  <c r="U54" i="4" s="1"/>
  <c r="S226" i="4"/>
  <c r="U226" i="4" s="1"/>
  <c r="S125" i="4"/>
  <c r="U125" i="4" s="1"/>
  <c r="S204" i="4"/>
  <c r="U204" i="4" s="1"/>
  <c r="S234" i="4"/>
  <c r="U234" i="4" s="1"/>
  <c r="S214" i="4"/>
  <c r="U214" i="4" s="1"/>
  <c r="S300" i="4"/>
  <c r="U300" i="4" s="1"/>
  <c r="S279" i="4"/>
  <c r="U279" i="4" s="1"/>
  <c r="S47" i="4"/>
  <c r="U47" i="4" s="1"/>
  <c r="S269" i="4"/>
  <c r="U269" i="4" s="1"/>
  <c r="I111" i="4"/>
  <c r="S111" i="4"/>
  <c r="U111" i="4" s="1"/>
  <c r="S245" i="4"/>
  <c r="U245" i="4" s="1"/>
  <c r="S283" i="4"/>
  <c r="U283" i="4" s="1"/>
  <c r="S133" i="4"/>
  <c r="U133" i="4" s="1"/>
  <c r="S164" i="4"/>
  <c r="U164" i="4" s="1"/>
  <c r="S102" i="4"/>
  <c r="U102" i="4" s="1"/>
  <c r="S99" i="4"/>
  <c r="U99" i="4" s="1"/>
  <c r="S155" i="4"/>
  <c r="U155" i="4" s="1"/>
  <c r="S162" i="4"/>
  <c r="U162" i="4" s="1"/>
  <c r="S216" i="4"/>
  <c r="U216" i="4" s="1"/>
  <c r="S250" i="4"/>
  <c r="U250" i="4" s="1"/>
  <c r="S190" i="4"/>
  <c r="U190" i="4" s="1"/>
  <c r="S232" i="4"/>
  <c r="U232" i="4" s="1"/>
  <c r="S251" i="4"/>
  <c r="U251" i="4" s="1"/>
  <c r="S252" i="4"/>
  <c r="U252" i="4" s="1"/>
  <c r="U24" i="4"/>
  <c r="S187" i="4"/>
  <c r="U187" i="4" s="1"/>
  <c r="S195" i="4"/>
  <c r="U195" i="4" s="1"/>
  <c r="S202" i="4"/>
  <c r="U202" i="4" s="1"/>
  <c r="S242" i="4"/>
  <c r="U242" i="4" s="1"/>
  <c r="S297" i="4"/>
  <c r="U297" i="4" s="1"/>
  <c r="S87" i="4"/>
  <c r="U87" i="4" s="1"/>
  <c r="I87" i="4"/>
  <c r="S79" i="4"/>
  <c r="U79" i="4" s="1"/>
  <c r="S49" i="4"/>
  <c r="U49" i="4" s="1"/>
  <c r="S176" i="4"/>
  <c r="U176" i="4" s="1"/>
  <c r="S259" i="4"/>
  <c r="U259" i="4" s="1"/>
  <c r="S218" i="4"/>
  <c r="U218" i="4" s="1"/>
  <c r="S256" i="4"/>
  <c r="U256" i="4" s="1"/>
  <c r="S258" i="4"/>
  <c r="U258" i="4" s="1"/>
  <c r="C16" i="4"/>
  <c r="D18" i="4" s="1"/>
  <c r="O359" i="4"/>
  <c r="O360" i="4"/>
  <c r="O361" i="4"/>
  <c r="O358" i="4"/>
  <c r="O362" i="4"/>
  <c r="O315" i="4"/>
  <c r="O338" i="4"/>
  <c r="O202" i="4"/>
  <c r="O266" i="4"/>
  <c r="O310" i="4"/>
  <c r="O283" i="4"/>
  <c r="O215" i="4"/>
  <c r="O344" i="4"/>
  <c r="O192" i="4"/>
  <c r="O209" i="4"/>
  <c r="O346" i="4"/>
  <c r="O225" i="4"/>
  <c r="O238" i="4"/>
  <c r="O347" i="4"/>
  <c r="O194" i="4"/>
  <c r="O236" i="4"/>
  <c r="O169" i="4"/>
  <c r="O227" i="4"/>
  <c r="O205" i="4"/>
  <c r="O267" i="4"/>
  <c r="O161" i="4"/>
  <c r="O342" i="4"/>
  <c r="O210" i="4"/>
  <c r="O276" i="4"/>
  <c r="O28" i="4"/>
  <c r="O255" i="4"/>
  <c r="O335" i="4"/>
  <c r="O176" i="4"/>
  <c r="O332" i="4"/>
  <c r="O357" i="4"/>
  <c r="O235" i="4"/>
  <c r="O285" i="4"/>
  <c r="O354" i="4"/>
  <c r="O158" i="4"/>
  <c r="O211" i="4"/>
  <c r="O313" i="4"/>
  <c r="O298" i="4"/>
  <c r="O259" i="4"/>
  <c r="O327" i="4"/>
  <c r="O137" i="4"/>
  <c r="O275" i="4"/>
  <c r="O167" i="4"/>
  <c r="O193" i="4"/>
  <c r="O296" i="4"/>
  <c r="O179" i="4"/>
  <c r="O144" i="4"/>
  <c r="O165" i="4"/>
  <c r="O339" i="4"/>
  <c r="O195" i="4"/>
  <c r="O334" i="4"/>
  <c r="O183" i="4"/>
  <c r="O239" i="4"/>
  <c r="O224" i="4"/>
  <c r="O343" i="4"/>
  <c r="O29" i="4"/>
  <c r="O159" i="4"/>
  <c r="O325" i="4"/>
  <c r="O320" i="4"/>
  <c r="O22" i="4"/>
  <c r="O234" i="4"/>
  <c r="O218" i="4"/>
  <c r="O223" i="4"/>
  <c r="O230" i="4"/>
  <c r="O26" i="4"/>
  <c r="O243" i="4"/>
  <c r="O204" i="4"/>
  <c r="O345" i="4"/>
  <c r="O249" i="4"/>
  <c r="O206" i="4"/>
  <c r="O217" i="4"/>
  <c r="O228" i="4"/>
  <c r="C15" i="4"/>
  <c r="C18" i="4" s="1"/>
  <c r="O24" i="4"/>
  <c r="O356" i="4"/>
  <c r="O27" i="4"/>
  <c r="O353" i="4"/>
  <c r="O290" i="4"/>
  <c r="O355" i="4"/>
  <c r="O262" i="4"/>
  <c r="O324" i="4"/>
  <c r="O197" i="4"/>
  <c r="O304" i="4"/>
  <c r="O163" i="4"/>
  <c r="O181" i="4"/>
  <c r="O318" i="4"/>
  <c r="O336" i="4"/>
  <c r="O188" i="4"/>
  <c r="O256" i="4"/>
  <c r="O240" i="4"/>
  <c r="O174" i="4"/>
  <c r="O189" i="4"/>
  <c r="O170" i="4"/>
  <c r="O260" i="4"/>
  <c r="O279" i="4"/>
  <c r="O220" i="4"/>
  <c r="O307" i="4"/>
  <c r="O299" i="4"/>
  <c r="O203" i="4"/>
  <c r="O201" i="4"/>
  <c r="O330" i="4"/>
  <c r="O261" i="4"/>
  <c r="O352" i="4"/>
  <c r="O277" i="4"/>
  <c r="O337" i="4"/>
  <c r="O253" i="4"/>
  <c r="O180" i="4"/>
  <c r="O216" i="4"/>
  <c r="O351" i="4"/>
  <c r="O166" i="4"/>
  <c r="O175" i="4"/>
  <c r="O190" i="4"/>
  <c r="O153" i="4"/>
  <c r="O323" i="4"/>
  <c r="O311" i="4"/>
  <c r="O291" i="4"/>
  <c r="O282" i="4"/>
  <c r="O251" i="4"/>
  <c r="O147" i="4"/>
  <c r="O281" i="4"/>
  <c r="O157" i="4"/>
  <c r="O30" i="4"/>
  <c r="O280" i="4"/>
  <c r="O182" i="4"/>
  <c r="O293" i="4"/>
  <c r="O288" i="4"/>
  <c r="O244" i="4"/>
  <c r="O308" i="4"/>
  <c r="O350" i="4"/>
  <c r="O177" i="4"/>
  <c r="O329" i="4"/>
  <c r="O245" i="4"/>
  <c r="O252" i="4"/>
  <c r="O208" i="4"/>
  <c r="O265" i="4"/>
  <c r="O226" i="4"/>
  <c r="O297" i="4"/>
  <c r="O162" i="4"/>
  <c r="O289" i="4"/>
  <c r="O278" i="4"/>
  <c r="O274" i="4"/>
  <c r="O349" i="4"/>
  <c r="O321" i="4"/>
  <c r="O294" i="4"/>
  <c r="O233" i="4"/>
  <c r="O306" i="4"/>
  <c r="O247" i="4"/>
  <c r="O140" i="4"/>
  <c r="O172" i="4"/>
  <c r="O173" i="4"/>
  <c r="O237" i="4"/>
  <c r="O160" i="4"/>
  <c r="O23" i="4"/>
  <c r="O221" i="4"/>
  <c r="O263" i="4"/>
  <c r="O286" i="4"/>
  <c r="O341" i="4"/>
  <c r="O241" i="4"/>
  <c r="O303" i="4"/>
  <c r="O301" i="4"/>
  <c r="O300" i="4"/>
  <c r="O309" i="4"/>
  <c r="O184" i="4"/>
  <c r="O231" i="4"/>
  <c r="O242" i="4"/>
  <c r="O168" i="4"/>
  <c r="O200" i="4"/>
  <c r="O145" i="4"/>
  <c r="O333" i="4"/>
  <c r="O156" i="4"/>
  <c r="O196" i="4"/>
  <c r="O348" i="4"/>
  <c r="O292" i="4"/>
  <c r="O222" i="4"/>
  <c r="O331" i="4"/>
  <c r="O295" i="4"/>
  <c r="O155" i="4"/>
  <c r="O314" i="4"/>
  <c r="O178" i="4"/>
  <c r="O154" i="4"/>
  <c r="O322" i="4"/>
  <c r="O273" i="4"/>
  <c r="O246" i="4"/>
  <c r="O257" i="4"/>
  <c r="O21" i="4"/>
  <c r="O287" i="4"/>
  <c r="O187" i="4"/>
  <c r="O198" i="4"/>
  <c r="O213" i="4"/>
  <c r="O250" i="4"/>
  <c r="O164" i="4"/>
  <c r="O25" i="4"/>
  <c r="O214" i="4"/>
  <c r="O254" i="4"/>
  <c r="O271" i="4"/>
  <c r="O326" i="4"/>
  <c r="O191" i="4"/>
  <c r="O232" i="4"/>
  <c r="O340" i="4"/>
  <c r="O207" i="4"/>
  <c r="O199" i="4"/>
  <c r="O328" i="4"/>
  <c r="O31" i="4"/>
  <c r="O186" i="4"/>
  <c r="O316" i="4"/>
  <c r="O219" i="4"/>
  <c r="O185" i="4"/>
  <c r="O317" i="4"/>
  <c r="O268" i="4"/>
  <c r="O258" i="4"/>
  <c r="O305" i="4"/>
  <c r="O270" i="4"/>
  <c r="O284" i="4"/>
  <c r="O269" i="4"/>
  <c r="O229" i="4"/>
  <c r="O272" i="4"/>
  <c r="O302" i="4"/>
  <c r="O319" i="4"/>
  <c r="O264" i="4"/>
  <c r="O248" i="4"/>
  <c r="O312" i="4"/>
  <c r="O171" i="4"/>
  <c r="S86" i="1"/>
  <c r="U86" i="1" s="1"/>
  <c r="S134" i="1"/>
  <c r="U134" i="1" s="1"/>
  <c r="P212" i="1"/>
  <c r="S212" i="1" s="1"/>
  <c r="U212" i="1" s="1"/>
  <c r="S247" i="1"/>
  <c r="U247" i="1" s="1"/>
  <c r="S284" i="1"/>
  <c r="U284" i="1" s="1"/>
  <c r="S156" i="1"/>
  <c r="U156" i="1" s="1"/>
  <c r="S237" i="1"/>
  <c r="U237" i="1" s="1"/>
  <c r="S126" i="1"/>
  <c r="U126" i="1" s="1"/>
  <c r="S84" i="1"/>
  <c r="U84" i="1" s="1"/>
  <c r="S252" i="1"/>
  <c r="U252" i="1" s="1"/>
  <c r="S93" i="1"/>
  <c r="U93" i="1" s="1"/>
  <c r="S46" i="1"/>
  <c r="U46" i="1" s="1"/>
  <c r="S72" i="1"/>
  <c r="U72" i="1" s="1"/>
  <c r="S96" i="1"/>
  <c r="U96" i="1" s="1"/>
  <c r="S45" i="1"/>
  <c r="U45" i="1" s="1"/>
  <c r="S155" i="1"/>
  <c r="U155" i="1" s="1"/>
  <c r="S263" i="1"/>
  <c r="U263" i="1" s="1"/>
  <c r="G243" i="1"/>
  <c r="K243" i="1" s="1"/>
  <c r="P243" i="1"/>
  <c r="S243" i="1" s="1"/>
  <c r="U243" i="1" s="1"/>
  <c r="K163" i="1"/>
  <c r="S163" i="1"/>
  <c r="U163" i="1" s="1"/>
  <c r="S165" i="1"/>
  <c r="U165" i="1" s="1"/>
  <c r="S64" i="1"/>
  <c r="U64" i="1" s="1"/>
  <c r="S90" i="1"/>
  <c r="U90" i="1" s="1"/>
  <c r="S268" i="1"/>
  <c r="U268" i="1" s="1"/>
  <c r="S82" i="1"/>
  <c r="U82" i="1" s="1"/>
  <c r="I82" i="1"/>
  <c r="S50" i="1"/>
  <c r="U50" i="1" s="1"/>
  <c r="S48" i="1"/>
  <c r="U48" i="1" s="1"/>
  <c r="S60" i="1"/>
  <c r="U60" i="1" s="1"/>
  <c r="S283" i="1"/>
  <c r="U283" i="1" s="1"/>
  <c r="S201" i="1"/>
  <c r="U201" i="1" s="1"/>
  <c r="S148" i="1"/>
  <c r="U148" i="1" s="1"/>
  <c r="K192" i="1"/>
  <c r="S102" i="1"/>
  <c r="U102" i="1" s="1"/>
  <c r="I104" i="1"/>
  <c r="S104" i="1"/>
  <c r="U104" i="1" s="1"/>
  <c r="S235" i="1"/>
  <c r="U235" i="1" s="1"/>
  <c r="S68" i="1"/>
  <c r="U68" i="1" s="1"/>
  <c r="I68" i="1"/>
  <c r="S261" i="1"/>
  <c r="U261" i="1" s="1"/>
  <c r="S136" i="1"/>
  <c r="U136" i="1" s="1"/>
  <c r="S158" i="1"/>
  <c r="U158" i="1" s="1"/>
  <c r="S75" i="1"/>
  <c r="U75" i="1" s="1"/>
  <c r="S277" i="1"/>
  <c r="U277" i="1" s="1"/>
  <c r="S250" i="1"/>
  <c r="U250" i="1" s="1"/>
  <c r="S124" i="1"/>
  <c r="U124" i="1" s="1"/>
  <c r="S207" i="1"/>
  <c r="U207" i="1" s="1"/>
  <c r="S187" i="1"/>
  <c r="U187" i="1" s="1"/>
  <c r="S61" i="1"/>
  <c r="U61" i="1" s="1"/>
  <c r="G174" i="1"/>
  <c r="K174" i="1" s="1"/>
  <c r="P174" i="1"/>
  <c r="S259" i="1"/>
  <c r="U259" i="1" s="1"/>
  <c r="G223" i="1"/>
  <c r="K223" i="1" s="1"/>
  <c r="P223" i="1"/>
  <c r="G242" i="1"/>
  <c r="L242" i="1" s="1"/>
  <c r="P242" i="1"/>
  <c r="S242" i="1" s="1"/>
  <c r="U242" i="1" s="1"/>
  <c r="P239" i="1"/>
  <c r="G239" i="1"/>
  <c r="L239" i="1" s="1"/>
  <c r="P65" i="1"/>
  <c r="S65" i="1" s="1"/>
  <c r="U65" i="1" s="1"/>
  <c r="G65" i="1"/>
  <c r="I65" i="1" s="1"/>
  <c r="S273" i="1"/>
  <c r="U273" i="1" s="1"/>
  <c r="U21" i="1"/>
  <c r="S285" i="1"/>
  <c r="U285" i="1" s="1"/>
  <c r="G121" i="1"/>
  <c r="I121" i="1" s="1"/>
  <c r="P121" i="1"/>
  <c r="S257" i="1"/>
  <c r="U257" i="1" s="1"/>
  <c r="S47" i="1"/>
  <c r="U47" i="1" s="1"/>
  <c r="G109" i="1"/>
  <c r="I109" i="1" s="1"/>
  <c r="P109" i="1"/>
  <c r="S109" i="1" s="1"/>
  <c r="U109" i="1" s="1"/>
  <c r="S258" i="1"/>
  <c r="U258" i="1" s="1"/>
  <c r="G220" i="1"/>
  <c r="P220" i="1"/>
  <c r="S220" i="1" s="1"/>
  <c r="U220" i="1" s="1"/>
  <c r="I191" i="1"/>
  <c r="S191" i="1"/>
  <c r="U191" i="1" s="1"/>
  <c r="K160" i="1"/>
  <c r="S160" i="1"/>
  <c r="U160" i="1" s="1"/>
  <c r="P184" i="1"/>
  <c r="S184" i="1" s="1"/>
  <c r="U184" i="1" s="1"/>
  <c r="G184" i="1"/>
  <c r="K184" i="1" s="1"/>
  <c r="G111" i="1"/>
  <c r="I111" i="1" s="1"/>
  <c r="P111" i="1"/>
  <c r="S111" i="1" s="1"/>
  <c r="U111" i="1" s="1"/>
  <c r="S55" i="1"/>
  <c r="U55" i="1" s="1"/>
  <c r="K206" i="1"/>
  <c r="S206" i="1"/>
  <c r="U206" i="1" s="1"/>
  <c r="S190" i="1"/>
  <c r="U190" i="1" s="1"/>
  <c r="G180" i="1"/>
  <c r="K180" i="1" s="1"/>
  <c r="P180" i="1"/>
  <c r="S265" i="1"/>
  <c r="U265" i="1" s="1"/>
  <c r="S244" i="1"/>
  <c r="U244" i="1" s="1"/>
  <c r="S137" i="1"/>
  <c r="U137" i="1" s="1"/>
  <c r="S255" i="1"/>
  <c r="U255" i="1" s="1"/>
  <c r="P195" i="1"/>
  <c r="G195" i="1"/>
  <c r="K195" i="1" s="1"/>
  <c r="I62" i="1"/>
  <c r="S62" i="1"/>
  <c r="U62" i="1" s="1"/>
  <c r="S97" i="1"/>
  <c r="U97" i="1" s="1"/>
  <c r="P139" i="1"/>
  <c r="G139" i="1"/>
  <c r="K139" i="1" s="1"/>
  <c r="S99" i="1"/>
  <c r="U99" i="1" s="1"/>
  <c r="S36" i="1"/>
  <c r="U36" i="1" s="1"/>
  <c r="S179" i="1"/>
  <c r="U179" i="1" s="1"/>
  <c r="S74" i="1"/>
  <c r="U74" i="1" s="1"/>
  <c r="S234" i="1"/>
  <c r="U234" i="1" s="1"/>
  <c r="S208" i="1"/>
  <c r="U208" i="1" s="1"/>
  <c r="S297" i="1"/>
  <c r="U297" i="1" s="1"/>
  <c r="S215" i="1"/>
  <c r="U215" i="1" s="1"/>
  <c r="S299" i="1"/>
  <c r="U299" i="1" s="1"/>
  <c r="S279" i="1"/>
  <c r="U279" i="1" s="1"/>
  <c r="S56" i="1"/>
  <c r="U56" i="1" s="1"/>
  <c r="F18" i="3"/>
  <c r="F19" i="3" s="1"/>
  <c r="C18" i="3"/>
  <c r="C18" i="2"/>
  <c r="F18" i="2"/>
  <c r="F19" i="2" s="1"/>
  <c r="C11" i="1"/>
  <c r="C12" i="1"/>
  <c r="O372" i="1" l="1"/>
  <c r="O368" i="1"/>
  <c r="O371" i="1"/>
  <c r="O369" i="1"/>
  <c r="O370" i="1"/>
  <c r="BA64" i="5"/>
  <c r="BB64" i="5"/>
  <c r="BA61" i="5"/>
  <c r="BB61" i="5"/>
  <c r="BA65" i="5"/>
  <c r="BB65" i="5"/>
  <c r="BA63" i="5"/>
  <c r="AZ63" i="5" s="1"/>
  <c r="AX63" i="5" s="1"/>
  <c r="BB63" i="5"/>
  <c r="BA62" i="5"/>
  <c r="BB62" i="5"/>
  <c r="BA66" i="5"/>
  <c r="BB66" i="5"/>
  <c r="BA67" i="5"/>
  <c r="BB67" i="5"/>
  <c r="AJ374" i="5"/>
  <c r="AK374" i="5"/>
  <c r="AI374" i="5"/>
  <c r="AI373" i="5"/>
  <c r="AJ373" i="5"/>
  <c r="AK373" i="5"/>
  <c r="AI377" i="5"/>
  <c r="AH377" i="5" s="1"/>
  <c r="AA377" i="5" s="1"/>
  <c r="AJ377" i="5"/>
  <c r="AK377" i="5"/>
  <c r="AI375" i="5"/>
  <c r="AK375" i="5"/>
  <c r="AJ375" i="5"/>
  <c r="AH376" i="5"/>
  <c r="AA376" i="5" s="1"/>
  <c r="AJ370" i="5"/>
  <c r="AK370" i="5"/>
  <c r="AI370" i="5"/>
  <c r="AH370" i="5" s="1"/>
  <c r="AA370" i="5" s="1"/>
  <c r="AI368" i="5"/>
  <c r="AJ368" i="5"/>
  <c r="AK368" i="5"/>
  <c r="AI372" i="5"/>
  <c r="AH372" i="5" s="1"/>
  <c r="AA372" i="5" s="1"/>
  <c r="AJ372" i="5"/>
  <c r="AK372" i="5"/>
  <c r="AJ369" i="5"/>
  <c r="AK369" i="5"/>
  <c r="AI369" i="5"/>
  <c r="AI371" i="5"/>
  <c r="AH371" i="5" s="1"/>
  <c r="AA371" i="5" s="1"/>
  <c r="AJ371" i="5"/>
  <c r="AK371" i="5"/>
  <c r="O367" i="1"/>
  <c r="O363" i="1"/>
  <c r="O364" i="1"/>
  <c r="O366" i="1"/>
  <c r="O365" i="1"/>
  <c r="BA40" i="5"/>
  <c r="BB40" i="5"/>
  <c r="AK160" i="5"/>
  <c r="AI160" i="5"/>
  <c r="AJ160" i="5"/>
  <c r="AI258" i="5"/>
  <c r="AH258" i="5" s="1"/>
  <c r="AA258" i="5" s="1"/>
  <c r="AJ258" i="5"/>
  <c r="AK258" i="5"/>
  <c r="AH265" i="5"/>
  <c r="AA265" i="5" s="1"/>
  <c r="AI69" i="5"/>
  <c r="AJ69" i="5"/>
  <c r="AH69" i="5" s="1"/>
  <c r="AA69" i="5" s="1"/>
  <c r="AK69" i="5"/>
  <c r="AT26" i="5"/>
  <c r="AS26" i="5"/>
  <c r="AR26" i="5" s="1"/>
  <c r="AQ26" i="5" s="1"/>
  <c r="AP26" i="5" s="1"/>
  <c r="AO26" i="5" s="1"/>
  <c r="AN26" i="5" s="1"/>
  <c r="AM26" i="5" s="1"/>
  <c r="AL26" i="5" s="1"/>
  <c r="AT52" i="5"/>
  <c r="AS52" i="5" s="1"/>
  <c r="AR52" i="5" s="1"/>
  <c r="AQ52" i="5" s="1"/>
  <c r="AP52" i="5" s="1"/>
  <c r="AO52" i="5" s="1"/>
  <c r="AN52" i="5" s="1"/>
  <c r="AM52" i="5" s="1"/>
  <c r="AL52" i="5" s="1"/>
  <c r="BK37" i="5"/>
  <c r="BJ37" i="5" s="1"/>
  <c r="BI37" i="5" s="1"/>
  <c r="BH37" i="5" s="1"/>
  <c r="BG37" i="5" s="1"/>
  <c r="BF37" i="5" s="1"/>
  <c r="BE37" i="5" s="1"/>
  <c r="BD37" i="5" s="1"/>
  <c r="BC37" i="5" s="1"/>
  <c r="AT81" i="5"/>
  <c r="AS81" i="5" s="1"/>
  <c r="AR81" i="5" s="1"/>
  <c r="AQ81" i="5" s="1"/>
  <c r="AP81" i="5" s="1"/>
  <c r="AO81" i="5" s="1"/>
  <c r="AN81" i="5" s="1"/>
  <c r="AM81" i="5" s="1"/>
  <c r="AL81" i="5" s="1"/>
  <c r="AJ149" i="5"/>
  <c r="AK149" i="5"/>
  <c r="AI149" i="5"/>
  <c r="AH149" i="5" s="1"/>
  <c r="AA149" i="5" s="1"/>
  <c r="AT256" i="5"/>
  <c r="AS256" i="5" s="1"/>
  <c r="AR256" i="5" s="1"/>
  <c r="AQ256" i="5" s="1"/>
  <c r="AP256" i="5" s="1"/>
  <c r="AO256" i="5" s="1"/>
  <c r="AN256" i="5" s="1"/>
  <c r="AM256" i="5" s="1"/>
  <c r="AL256" i="5" s="1"/>
  <c r="AK40" i="5"/>
  <c r="AI40" i="5"/>
  <c r="AJ40" i="5"/>
  <c r="BJ39" i="5"/>
  <c r="BI39" i="5" s="1"/>
  <c r="BH39" i="5" s="1"/>
  <c r="BG39" i="5" s="1"/>
  <c r="BF39" i="5" s="1"/>
  <c r="BE39" i="5" s="1"/>
  <c r="BD39" i="5" s="1"/>
  <c r="BC39" i="5" s="1"/>
  <c r="BK39" i="5"/>
  <c r="AT226" i="5"/>
  <c r="AS226" i="5"/>
  <c r="AR226" i="5" s="1"/>
  <c r="AQ226" i="5" s="1"/>
  <c r="AP226" i="5" s="1"/>
  <c r="AO226" i="5" s="1"/>
  <c r="AN226" i="5" s="1"/>
  <c r="AM226" i="5" s="1"/>
  <c r="AL226" i="5" s="1"/>
  <c r="AJ216" i="5"/>
  <c r="AK216" i="5"/>
  <c r="AI216" i="5"/>
  <c r="AT42" i="5"/>
  <c r="AS42" i="5" s="1"/>
  <c r="AR42" i="5" s="1"/>
  <c r="AQ42" i="5" s="1"/>
  <c r="AP42" i="5" s="1"/>
  <c r="AO42" i="5" s="1"/>
  <c r="AN42" i="5" s="1"/>
  <c r="AM42" i="5" s="1"/>
  <c r="AL42" i="5" s="1"/>
  <c r="AI139" i="5"/>
  <c r="AJ139" i="5"/>
  <c r="AK139" i="5"/>
  <c r="AT185" i="5"/>
  <c r="AS185" i="5" s="1"/>
  <c r="AR185" i="5" s="1"/>
  <c r="AQ185" i="5" s="1"/>
  <c r="AP185" i="5" s="1"/>
  <c r="AO185" i="5" s="1"/>
  <c r="AN185" i="5" s="1"/>
  <c r="AM185" i="5" s="1"/>
  <c r="AL185" i="5" s="1"/>
  <c r="BK24" i="5"/>
  <c r="BJ24" i="5" s="1"/>
  <c r="BI24" i="5" s="1"/>
  <c r="BH24" i="5" s="1"/>
  <c r="BG24" i="5" s="1"/>
  <c r="BF24" i="5" s="1"/>
  <c r="BE24" i="5" s="1"/>
  <c r="BD24" i="5" s="1"/>
  <c r="BC24" i="5" s="1"/>
  <c r="AT45" i="5"/>
  <c r="AS45" i="5"/>
  <c r="AR45" i="5" s="1"/>
  <c r="AQ45" i="5" s="1"/>
  <c r="AP45" i="5" s="1"/>
  <c r="AO45" i="5" s="1"/>
  <c r="AN45" i="5" s="1"/>
  <c r="AM45" i="5" s="1"/>
  <c r="AL45" i="5" s="1"/>
  <c r="AT91" i="5"/>
  <c r="AS91" i="5"/>
  <c r="AR91" i="5" s="1"/>
  <c r="AQ91" i="5" s="1"/>
  <c r="AP91" i="5" s="1"/>
  <c r="AO91" i="5" s="1"/>
  <c r="AN91" i="5" s="1"/>
  <c r="AM91" i="5" s="1"/>
  <c r="AL91" i="5" s="1"/>
  <c r="BK139" i="5"/>
  <c r="BJ139" i="5"/>
  <c r="BI139" i="5"/>
  <c r="AS47" i="5"/>
  <c r="AR47" i="5" s="1"/>
  <c r="AQ47" i="5" s="1"/>
  <c r="AP47" i="5" s="1"/>
  <c r="AO47" i="5" s="1"/>
  <c r="AN47" i="5" s="1"/>
  <c r="AM47" i="5" s="1"/>
  <c r="AL47" i="5" s="1"/>
  <c r="AT47" i="5"/>
  <c r="AS155" i="5"/>
  <c r="AR155" i="5" s="1"/>
  <c r="AQ155" i="5" s="1"/>
  <c r="AP155" i="5" s="1"/>
  <c r="AO155" i="5" s="1"/>
  <c r="AN155" i="5" s="1"/>
  <c r="AM155" i="5" s="1"/>
  <c r="AL155" i="5" s="1"/>
  <c r="AT155" i="5"/>
  <c r="BK29" i="5"/>
  <c r="BJ29" i="5"/>
  <c r="BI29" i="5"/>
  <c r="BH29" i="5" s="1"/>
  <c r="BG29" i="5" s="1"/>
  <c r="BF29" i="5" s="1"/>
  <c r="BE29" i="5" s="1"/>
  <c r="BD29" i="5" s="1"/>
  <c r="BC29" i="5" s="1"/>
  <c r="AJ85" i="5"/>
  <c r="AI85" i="5"/>
  <c r="AH85" i="5" s="1"/>
  <c r="AA85" i="5" s="1"/>
  <c r="AK85" i="5"/>
  <c r="AS212" i="5"/>
  <c r="AR212" i="5" s="1"/>
  <c r="AQ212" i="5" s="1"/>
  <c r="AP212" i="5" s="1"/>
  <c r="AO212" i="5" s="1"/>
  <c r="AN212" i="5" s="1"/>
  <c r="AM212" i="5" s="1"/>
  <c r="AL212" i="5" s="1"/>
  <c r="AT212" i="5"/>
  <c r="BK22" i="5"/>
  <c r="BJ22" i="5"/>
  <c r="BI22" i="5" s="1"/>
  <c r="BH22" i="5" s="1"/>
  <c r="BG22" i="5" s="1"/>
  <c r="BF22" i="5" s="1"/>
  <c r="BE22" i="5" s="1"/>
  <c r="BD22" i="5" s="1"/>
  <c r="BC22" i="5" s="1"/>
  <c r="AI164" i="5"/>
  <c r="AJ164" i="5"/>
  <c r="AK164" i="5"/>
  <c r="AK186" i="5"/>
  <c r="AI186" i="5"/>
  <c r="AJ186" i="5"/>
  <c r="AJ338" i="5"/>
  <c r="AI338" i="5"/>
  <c r="AH338" i="5" s="1"/>
  <c r="AA338" i="5" s="1"/>
  <c r="AK338" i="5"/>
  <c r="AT131" i="5"/>
  <c r="AS131" i="5"/>
  <c r="AR131" i="5" s="1"/>
  <c r="AQ131" i="5" s="1"/>
  <c r="AP131" i="5" s="1"/>
  <c r="AO131" i="5" s="1"/>
  <c r="AN131" i="5" s="1"/>
  <c r="AM131" i="5" s="1"/>
  <c r="AL131" i="5" s="1"/>
  <c r="BJ33" i="5"/>
  <c r="BI33" i="5" s="1"/>
  <c r="BH33" i="5" s="1"/>
  <c r="BG33" i="5" s="1"/>
  <c r="BF33" i="5" s="1"/>
  <c r="BE33" i="5" s="1"/>
  <c r="BD33" i="5" s="1"/>
  <c r="BC33" i="5" s="1"/>
  <c r="BK33" i="5"/>
  <c r="AT310" i="5"/>
  <c r="AS310" i="5" s="1"/>
  <c r="AR310" i="5" s="1"/>
  <c r="AQ310" i="5" s="1"/>
  <c r="AP310" i="5" s="1"/>
  <c r="AO310" i="5" s="1"/>
  <c r="AN310" i="5" s="1"/>
  <c r="AM310" i="5" s="1"/>
  <c r="AL310" i="5" s="1"/>
  <c r="BK32" i="5"/>
  <c r="BJ32" i="5"/>
  <c r="BI32" i="5"/>
  <c r="BH32" i="5"/>
  <c r="BG32" i="5" s="1"/>
  <c r="BF32" i="5" s="1"/>
  <c r="BE32" i="5" s="1"/>
  <c r="BD32" i="5" s="1"/>
  <c r="BC32" i="5" s="1"/>
  <c r="AT346" i="5"/>
  <c r="AS346" i="5" s="1"/>
  <c r="AR346" i="5" s="1"/>
  <c r="AQ346" i="5" s="1"/>
  <c r="AP346" i="5" s="1"/>
  <c r="AO346" i="5" s="1"/>
  <c r="AN346" i="5" s="1"/>
  <c r="AM346" i="5" s="1"/>
  <c r="AL346" i="5" s="1"/>
  <c r="AT298" i="5"/>
  <c r="AS298" i="5"/>
  <c r="AR298" i="5"/>
  <c r="AQ298" i="5" s="1"/>
  <c r="AP298" i="5" s="1"/>
  <c r="AO298" i="5" s="1"/>
  <c r="AN298" i="5" s="1"/>
  <c r="AM298" i="5" s="1"/>
  <c r="AL298" i="5" s="1"/>
  <c r="BK91" i="5"/>
  <c r="BJ91" i="5" s="1"/>
  <c r="BI91" i="5" s="1"/>
  <c r="BJ149" i="5"/>
  <c r="BI149" i="5" s="1"/>
  <c r="BK149" i="5"/>
  <c r="BJ11" i="5"/>
  <c r="BI11" i="5"/>
  <c r="BH11" i="5" s="1"/>
  <c r="BG11" i="5" s="1"/>
  <c r="BF11" i="5" s="1"/>
  <c r="BE11" i="5" s="1"/>
  <c r="BD11" i="5" s="1"/>
  <c r="BC11" i="5" s="1"/>
  <c r="BK11" i="5"/>
  <c r="AT323" i="5"/>
  <c r="AS323" i="5" s="1"/>
  <c r="AR323" i="5" s="1"/>
  <c r="AQ323" i="5" s="1"/>
  <c r="AP323" i="5" s="1"/>
  <c r="AO323" i="5" s="1"/>
  <c r="AN323" i="5" s="1"/>
  <c r="AM323" i="5" s="1"/>
  <c r="AL323" i="5" s="1"/>
  <c r="AR168" i="5"/>
  <c r="AQ168" i="5" s="1"/>
  <c r="AP168" i="5" s="1"/>
  <c r="AO168" i="5" s="1"/>
  <c r="AN168" i="5" s="1"/>
  <c r="AM168" i="5" s="1"/>
  <c r="AL168" i="5" s="1"/>
  <c r="AT168" i="5"/>
  <c r="AS168" i="5"/>
  <c r="AT320" i="5"/>
  <c r="AS320" i="5"/>
  <c r="AR320" i="5" s="1"/>
  <c r="AQ320" i="5" s="1"/>
  <c r="AP320" i="5" s="1"/>
  <c r="AO320" i="5" s="1"/>
  <c r="AN320" i="5" s="1"/>
  <c r="AM320" i="5" s="1"/>
  <c r="AL320" i="5" s="1"/>
  <c r="BK10" i="5"/>
  <c r="BJ10" i="5" s="1"/>
  <c r="BI10" i="5" s="1"/>
  <c r="BH10" i="5" s="1"/>
  <c r="BG10" i="5" s="1"/>
  <c r="BF10" i="5" s="1"/>
  <c r="BE10" i="5" s="1"/>
  <c r="BD10" i="5" s="1"/>
  <c r="BC10" i="5" s="1"/>
  <c r="AJ61" i="5"/>
  <c r="AK61" i="5"/>
  <c r="AI61" i="5"/>
  <c r="AH61" i="5" s="1"/>
  <c r="AA61" i="5" s="1"/>
  <c r="BK6" i="5"/>
  <c r="BJ6" i="5" s="1"/>
  <c r="BI6" i="5" s="1"/>
  <c r="BH6" i="5" s="1"/>
  <c r="BG6" i="5" s="1"/>
  <c r="BF6" i="5" s="1"/>
  <c r="BE6" i="5" s="1"/>
  <c r="BD6" i="5" s="1"/>
  <c r="BC6" i="5" s="1"/>
  <c r="AK68" i="5"/>
  <c r="AI68" i="5"/>
  <c r="AJ68" i="5"/>
  <c r="AH68" i="5" s="1"/>
  <c r="AA68" i="5" s="1"/>
  <c r="AI115" i="5"/>
  <c r="AH115" i="5" s="1"/>
  <c r="AA115" i="5" s="1"/>
  <c r="AK115" i="5"/>
  <c r="AJ115" i="5"/>
  <c r="AJ173" i="5"/>
  <c r="AI173" i="5"/>
  <c r="AH173" i="5" s="1"/>
  <c r="AA173" i="5" s="1"/>
  <c r="AK173" i="5"/>
  <c r="BK7" i="5"/>
  <c r="BJ7" i="5" s="1"/>
  <c r="BI7" i="5" s="1"/>
  <c r="BH7" i="5" s="1"/>
  <c r="BG7" i="5" s="1"/>
  <c r="BF7" i="5" s="1"/>
  <c r="BE7" i="5" s="1"/>
  <c r="BD7" i="5" s="1"/>
  <c r="BC7" i="5" s="1"/>
  <c r="AT51" i="5"/>
  <c r="AS51" i="5" s="1"/>
  <c r="AR51" i="5" s="1"/>
  <c r="AQ51" i="5" s="1"/>
  <c r="AP51" i="5" s="1"/>
  <c r="AO51" i="5" s="1"/>
  <c r="AN51" i="5" s="1"/>
  <c r="AM51" i="5" s="1"/>
  <c r="AL51" i="5" s="1"/>
  <c r="AI165" i="5"/>
  <c r="AK165" i="5"/>
  <c r="AJ165" i="5"/>
  <c r="AK232" i="5"/>
  <c r="AJ232" i="5"/>
  <c r="AI232" i="5"/>
  <c r="AH232" i="5" s="1"/>
  <c r="AA232" i="5" s="1"/>
  <c r="AK21" i="5"/>
  <c r="AJ21" i="5"/>
  <c r="AI21" i="5"/>
  <c r="AH21" i="5" s="1"/>
  <c r="AA21" i="5" s="1"/>
  <c r="AT79" i="5"/>
  <c r="AS79" i="5" s="1"/>
  <c r="AR79" i="5" s="1"/>
  <c r="AQ79" i="5" s="1"/>
  <c r="AP79" i="5" s="1"/>
  <c r="AO79" i="5" s="1"/>
  <c r="AN79" i="5" s="1"/>
  <c r="AM79" i="5" s="1"/>
  <c r="AL79" i="5" s="1"/>
  <c r="AI133" i="5"/>
  <c r="AJ133" i="5"/>
  <c r="AK133" i="5"/>
  <c r="BK44" i="5"/>
  <c r="BJ44" i="5" s="1"/>
  <c r="BI44" i="5" s="1"/>
  <c r="BH44" i="5" s="1"/>
  <c r="BG44" i="5" s="1"/>
  <c r="BF44" i="5" s="1"/>
  <c r="BE44" i="5" s="1"/>
  <c r="BD44" i="5" s="1"/>
  <c r="BC44" i="5" s="1"/>
  <c r="AT121" i="5"/>
  <c r="AS121" i="5" s="1"/>
  <c r="AR121" i="5" s="1"/>
  <c r="AQ121" i="5" s="1"/>
  <c r="AP121" i="5" s="1"/>
  <c r="AO121" i="5" s="1"/>
  <c r="AN121" i="5" s="1"/>
  <c r="AM121" i="5" s="1"/>
  <c r="AL121" i="5" s="1"/>
  <c r="AK163" i="5"/>
  <c r="AI163" i="5"/>
  <c r="AJ163" i="5"/>
  <c r="AK98" i="5"/>
  <c r="AJ98" i="5"/>
  <c r="AI98" i="5"/>
  <c r="AH98" i="5" s="1"/>
  <c r="AA98" i="5" s="1"/>
  <c r="AR35" i="5"/>
  <c r="AQ35" i="5" s="1"/>
  <c r="AP35" i="5" s="1"/>
  <c r="AO35" i="5" s="1"/>
  <c r="AN35" i="5"/>
  <c r="AM35" i="5" s="1"/>
  <c r="AL35" i="5" s="1"/>
  <c r="AT35" i="5"/>
  <c r="AS35" i="5"/>
  <c r="AT107" i="5"/>
  <c r="AS107" i="5"/>
  <c r="AR107" i="5" s="1"/>
  <c r="AQ107" i="5" s="1"/>
  <c r="AP107" i="5" s="1"/>
  <c r="AO107" i="5" s="1"/>
  <c r="AN107" i="5" s="1"/>
  <c r="AM107" i="5" s="1"/>
  <c r="AL107" i="5" s="1"/>
  <c r="BK51" i="5"/>
  <c r="BJ51" i="5" s="1"/>
  <c r="BI51" i="5" s="1"/>
  <c r="BH51" i="5" s="1"/>
  <c r="BG51" i="5" s="1"/>
  <c r="BF51" i="5" s="1"/>
  <c r="BE51" i="5" s="1"/>
  <c r="BD51" i="5" s="1"/>
  <c r="BC51" i="5" s="1"/>
  <c r="AT116" i="5"/>
  <c r="AS116" i="5" s="1"/>
  <c r="AR116" i="5" s="1"/>
  <c r="AQ116" i="5" s="1"/>
  <c r="AP116" i="5" s="1"/>
  <c r="AO116" i="5" s="1"/>
  <c r="AN116" i="5" s="1"/>
  <c r="AM116" i="5" s="1"/>
  <c r="AL116" i="5" s="1"/>
  <c r="AI239" i="5"/>
  <c r="AJ239" i="5"/>
  <c r="AK239" i="5"/>
  <c r="AJ38" i="5"/>
  <c r="AI38" i="5"/>
  <c r="AH38" i="5" s="1"/>
  <c r="AA38" i="5" s="1"/>
  <c r="AK38" i="5"/>
  <c r="AQ214" i="5"/>
  <c r="AP214" i="5" s="1"/>
  <c r="AO214" i="5" s="1"/>
  <c r="AN214" i="5" s="1"/>
  <c r="AM214" i="5" s="1"/>
  <c r="AL214" i="5" s="1"/>
  <c r="AT214" i="5"/>
  <c r="AS214" i="5" s="1"/>
  <c r="AR214" i="5" s="1"/>
  <c r="AI209" i="5"/>
  <c r="AJ209" i="5"/>
  <c r="AK209" i="5"/>
  <c r="AT313" i="5"/>
  <c r="AS313" i="5"/>
  <c r="AR313" i="5" s="1"/>
  <c r="AQ313" i="5" s="1"/>
  <c r="AP313" i="5" s="1"/>
  <c r="AO313" i="5" s="1"/>
  <c r="AN313" i="5" s="1"/>
  <c r="AM313" i="5" s="1"/>
  <c r="AL313" i="5" s="1"/>
  <c r="AT357" i="5"/>
  <c r="AS357" i="5" s="1"/>
  <c r="AR357" i="5" s="1"/>
  <c r="AQ357" i="5" s="1"/>
  <c r="AP357" i="5" s="1"/>
  <c r="AO357" i="5" s="1"/>
  <c r="AN357" i="5" s="1"/>
  <c r="AM357" i="5" s="1"/>
  <c r="AL357" i="5" s="1"/>
  <c r="BK28" i="5"/>
  <c r="BJ28" i="5"/>
  <c r="BI28" i="5"/>
  <c r="BH28" i="5" s="1"/>
  <c r="BG28" i="5" s="1"/>
  <c r="BF28" i="5" s="1"/>
  <c r="BE28" i="5" s="1"/>
  <c r="BD28" i="5" s="1"/>
  <c r="BC28" i="5" s="1"/>
  <c r="AS174" i="5"/>
  <c r="AR174" i="5" s="1"/>
  <c r="AQ174" i="5" s="1"/>
  <c r="AP174" i="5" s="1"/>
  <c r="AO174" i="5" s="1"/>
  <c r="AN174" i="5" s="1"/>
  <c r="AM174" i="5" s="1"/>
  <c r="AL174" i="5" s="1"/>
  <c r="AT174" i="5"/>
  <c r="AK206" i="5"/>
  <c r="AI206" i="5"/>
  <c r="AJ206" i="5"/>
  <c r="AT345" i="5"/>
  <c r="AS345" i="5"/>
  <c r="AR345" i="5" s="1"/>
  <c r="AQ345" i="5"/>
  <c r="AP345" i="5" s="1"/>
  <c r="AO345" i="5" s="1"/>
  <c r="AN345" i="5" s="1"/>
  <c r="AM345" i="5" s="1"/>
  <c r="AL345" i="5" s="1"/>
  <c r="AS304" i="5"/>
  <c r="AR304" i="5" s="1"/>
  <c r="AQ304" i="5" s="1"/>
  <c r="AP304" i="5" s="1"/>
  <c r="AO304" i="5" s="1"/>
  <c r="AN304" i="5" s="1"/>
  <c r="AM304" i="5" s="1"/>
  <c r="AL304" i="5" s="1"/>
  <c r="AT304" i="5"/>
  <c r="BK57" i="5"/>
  <c r="BJ57" i="5"/>
  <c r="BI57" i="5"/>
  <c r="BH57" i="5" s="1"/>
  <c r="BG57" i="5" s="1"/>
  <c r="BF57" i="5" s="1"/>
  <c r="BE57" i="5" s="1"/>
  <c r="BD57" i="5" s="1"/>
  <c r="BC57" i="5" s="1"/>
  <c r="AI225" i="5"/>
  <c r="AH225" i="5" s="1"/>
  <c r="AA225" i="5" s="1"/>
  <c r="AJ225" i="5"/>
  <c r="AK225" i="5"/>
  <c r="AI329" i="5"/>
  <c r="AJ329" i="5"/>
  <c r="AK329" i="5"/>
  <c r="AB241" i="5"/>
  <c r="AE241" i="5"/>
  <c r="AC241" i="5"/>
  <c r="AT33" i="5"/>
  <c r="AS33" i="5" s="1"/>
  <c r="AR33" i="5" s="1"/>
  <c r="AQ33" i="5" s="1"/>
  <c r="AP33" i="5" s="1"/>
  <c r="AO33" i="5" s="1"/>
  <c r="AN33" i="5" s="1"/>
  <c r="AM33" i="5" s="1"/>
  <c r="AL33" i="5" s="1"/>
  <c r="AI314" i="5"/>
  <c r="AJ314" i="5"/>
  <c r="AK314" i="5"/>
  <c r="AT86" i="5"/>
  <c r="AS86" i="5" s="1"/>
  <c r="AR86" i="5" s="1"/>
  <c r="AQ86" i="5" s="1"/>
  <c r="AP86" i="5" s="1"/>
  <c r="AO86" i="5" s="1"/>
  <c r="AN86" i="5" s="1"/>
  <c r="AM86" i="5" s="1"/>
  <c r="AL86" i="5" s="1"/>
  <c r="AS170" i="5"/>
  <c r="AR170" i="5" s="1"/>
  <c r="AQ170" i="5" s="1"/>
  <c r="AP170" i="5" s="1"/>
  <c r="AO170" i="5" s="1"/>
  <c r="AN170" i="5" s="1"/>
  <c r="AM170" i="5" s="1"/>
  <c r="AL170" i="5" s="1"/>
  <c r="AT170" i="5"/>
  <c r="BK13" i="5"/>
  <c r="BJ13" i="5" s="1"/>
  <c r="BI13" i="5" s="1"/>
  <c r="BH13" i="5" s="1"/>
  <c r="BG13" i="5" s="1"/>
  <c r="BF13" i="5" s="1"/>
  <c r="BE13" i="5" s="1"/>
  <c r="BD13" i="5" s="1"/>
  <c r="BC13" i="5" s="1"/>
  <c r="AT84" i="5"/>
  <c r="AS84" i="5"/>
  <c r="AR84" i="5" s="1"/>
  <c r="AQ84" i="5" s="1"/>
  <c r="AP84" i="5" s="1"/>
  <c r="AO84" i="5" s="1"/>
  <c r="AN84" i="5" s="1"/>
  <c r="AM84" i="5" s="1"/>
  <c r="AL84" i="5" s="1"/>
  <c r="AT146" i="5"/>
  <c r="AS146" i="5"/>
  <c r="AR146" i="5" s="1"/>
  <c r="AQ146" i="5" s="1"/>
  <c r="AP146" i="5" s="1"/>
  <c r="AO146" i="5" s="1"/>
  <c r="AN146" i="5" s="1"/>
  <c r="AM146" i="5" s="1"/>
  <c r="AL146" i="5" s="1"/>
  <c r="AI187" i="5"/>
  <c r="AJ187" i="5"/>
  <c r="AK187" i="5"/>
  <c r="AT37" i="5"/>
  <c r="AS37" i="5" s="1"/>
  <c r="AR37" i="5" s="1"/>
  <c r="AQ37" i="5" s="1"/>
  <c r="AP37" i="5" s="1"/>
  <c r="AO37" i="5" s="1"/>
  <c r="AN37" i="5" s="1"/>
  <c r="AM37" i="5" s="1"/>
  <c r="AL37" i="5" s="1"/>
  <c r="AT92" i="5"/>
  <c r="AS92" i="5"/>
  <c r="AR92" i="5" s="1"/>
  <c r="AQ92" i="5" s="1"/>
  <c r="AP92" i="5" s="1"/>
  <c r="AO92" i="5" s="1"/>
  <c r="AN92" i="5" s="1"/>
  <c r="AM92" i="5" s="1"/>
  <c r="AL92" i="5" s="1"/>
  <c r="AI125" i="5"/>
  <c r="AJ125" i="5"/>
  <c r="AK125" i="5"/>
  <c r="AT244" i="5"/>
  <c r="AS244" i="5" s="1"/>
  <c r="AR244" i="5" s="1"/>
  <c r="AQ244" i="5" s="1"/>
  <c r="AP244" i="5" s="1"/>
  <c r="AO244" i="5" s="1"/>
  <c r="AN244" i="5" s="1"/>
  <c r="AM244" i="5" s="1"/>
  <c r="AL244" i="5" s="1"/>
  <c r="BK23" i="5"/>
  <c r="BJ23" i="5" s="1"/>
  <c r="BI23" i="5" s="1"/>
  <c r="BH23" i="5" s="1"/>
  <c r="BG23" i="5" s="1"/>
  <c r="BF23" i="5" s="1"/>
  <c r="BE23" i="5" s="1"/>
  <c r="BD23" i="5" s="1"/>
  <c r="BC23" i="5" s="1"/>
  <c r="AI128" i="5"/>
  <c r="AH128" i="5" s="1"/>
  <c r="AA128" i="5" s="1"/>
  <c r="AJ128" i="5"/>
  <c r="AK128" i="5"/>
  <c r="AT221" i="5"/>
  <c r="AS221" i="5" s="1"/>
  <c r="AR221" i="5" s="1"/>
  <c r="AQ221" i="5" s="1"/>
  <c r="AP221" i="5" s="1"/>
  <c r="AO221" i="5" s="1"/>
  <c r="AN221" i="5" s="1"/>
  <c r="AM221" i="5" s="1"/>
  <c r="AL221" i="5" s="1"/>
  <c r="BK26" i="5"/>
  <c r="BJ26" i="5" s="1"/>
  <c r="BI26" i="5" s="1"/>
  <c r="BH26" i="5" s="1"/>
  <c r="BG26" i="5" s="1"/>
  <c r="BF26" i="5" s="1"/>
  <c r="BE26" i="5" s="1"/>
  <c r="BD26" i="5" s="1"/>
  <c r="BC26" i="5" s="1"/>
  <c r="AJ75" i="5"/>
  <c r="AI75" i="5"/>
  <c r="AK75" i="5"/>
  <c r="AT176" i="5"/>
  <c r="AS176" i="5" s="1"/>
  <c r="AR176" i="5" s="1"/>
  <c r="AQ176" i="5" s="1"/>
  <c r="AP176" i="5" s="1"/>
  <c r="AO176" i="5" s="1"/>
  <c r="AN176" i="5" s="1"/>
  <c r="AM176" i="5" s="1"/>
  <c r="AL176" i="5" s="1"/>
  <c r="AT24" i="5"/>
  <c r="AS24" i="5" s="1"/>
  <c r="AR24" i="5" s="1"/>
  <c r="AQ24" i="5" s="1"/>
  <c r="AP24" i="5" s="1"/>
  <c r="AO24" i="5" s="1"/>
  <c r="AN24" i="5" s="1"/>
  <c r="AM24" i="5" s="1"/>
  <c r="AL24" i="5" s="1"/>
  <c r="AT83" i="5"/>
  <c r="AS83" i="5" s="1"/>
  <c r="AR83" i="5" s="1"/>
  <c r="AQ83" i="5" s="1"/>
  <c r="AP83" i="5" s="1"/>
  <c r="AO83" i="5" s="1"/>
  <c r="AN83" i="5" s="1"/>
  <c r="AM83" i="5" s="1"/>
  <c r="AL83" i="5" s="1"/>
  <c r="AK144" i="5"/>
  <c r="AI144" i="5"/>
  <c r="AH144" i="5" s="1"/>
  <c r="AA144" i="5" s="1"/>
  <c r="AJ144" i="5"/>
  <c r="AI34" i="5"/>
  <c r="AJ34" i="5"/>
  <c r="AK34" i="5"/>
  <c r="AT158" i="5"/>
  <c r="AS158" i="5"/>
  <c r="AR158" i="5" s="1"/>
  <c r="AQ158" i="5" s="1"/>
  <c r="AP158" i="5" s="1"/>
  <c r="AO158" i="5" s="1"/>
  <c r="AN158" i="5" s="1"/>
  <c r="AM158" i="5" s="1"/>
  <c r="AL158" i="5" s="1"/>
  <c r="AT199" i="5"/>
  <c r="AS199" i="5" s="1"/>
  <c r="AR199" i="5" s="1"/>
  <c r="AQ199" i="5" s="1"/>
  <c r="AP199" i="5" s="1"/>
  <c r="AO199" i="5" s="1"/>
  <c r="AN199" i="5" s="1"/>
  <c r="AM199" i="5" s="1"/>
  <c r="AL199" i="5" s="1"/>
  <c r="BK14" i="5"/>
  <c r="BJ14" i="5" s="1"/>
  <c r="BI14" i="5" s="1"/>
  <c r="BH14" i="5" s="1"/>
  <c r="BG14" i="5" s="1"/>
  <c r="BF14" i="5" s="1"/>
  <c r="BE14" i="5" s="1"/>
  <c r="BD14" i="5" s="1"/>
  <c r="BC14" i="5" s="1"/>
  <c r="AT126" i="5"/>
  <c r="AS126" i="5" s="1"/>
  <c r="AR126" i="5" s="1"/>
  <c r="AQ126" i="5" s="1"/>
  <c r="AP126" i="5" s="1"/>
  <c r="AO126" i="5" s="1"/>
  <c r="AN126" i="5"/>
  <c r="AM126" i="5" s="1"/>
  <c r="AL126" i="5" s="1"/>
  <c r="AT248" i="5"/>
  <c r="AS248" i="5"/>
  <c r="AR248" i="5" s="1"/>
  <c r="AQ248" i="5" s="1"/>
  <c r="AP248" i="5" s="1"/>
  <c r="AO248" i="5" s="1"/>
  <c r="AN248" i="5" s="1"/>
  <c r="AM248" i="5" s="1"/>
  <c r="AL248" i="5" s="1"/>
  <c r="AK319" i="5"/>
  <c r="AI319" i="5"/>
  <c r="AJ319" i="5"/>
  <c r="BJ146" i="5"/>
  <c r="BI146" i="5" s="1"/>
  <c r="BK146" i="5"/>
  <c r="AT208" i="5"/>
  <c r="AS208" i="5"/>
  <c r="AR208" i="5" s="1"/>
  <c r="AQ208" i="5" s="1"/>
  <c r="AP208" i="5" s="1"/>
  <c r="AO208" i="5" s="1"/>
  <c r="AN208" i="5" s="1"/>
  <c r="AM208" i="5" s="1"/>
  <c r="AL208" i="5" s="1"/>
  <c r="AT268" i="5"/>
  <c r="AS268" i="5"/>
  <c r="AR268" i="5"/>
  <c r="AQ268" i="5" s="1"/>
  <c r="AP268" i="5" s="1"/>
  <c r="AO268" i="5" s="1"/>
  <c r="AN268" i="5" s="1"/>
  <c r="AM268" i="5" s="1"/>
  <c r="AL268" i="5" s="1"/>
  <c r="AJ344" i="5"/>
  <c r="AK344" i="5"/>
  <c r="AI344" i="5"/>
  <c r="AH344" i="5" s="1"/>
  <c r="AA344" i="5" s="1"/>
  <c r="AI219" i="5"/>
  <c r="AH219" i="5" s="1"/>
  <c r="AA219" i="5" s="1"/>
  <c r="AJ219" i="5"/>
  <c r="AK219" i="5"/>
  <c r="AT340" i="5"/>
  <c r="AS340" i="5"/>
  <c r="AR340" i="5" s="1"/>
  <c r="AQ340" i="5" s="1"/>
  <c r="AP340" i="5" s="1"/>
  <c r="AO340" i="5" s="1"/>
  <c r="AN340" i="5" s="1"/>
  <c r="AM340" i="5" s="1"/>
  <c r="AL340" i="5" s="1"/>
  <c r="AI263" i="5"/>
  <c r="AJ263" i="5"/>
  <c r="AK263" i="5"/>
  <c r="BK56" i="5"/>
  <c r="BJ56" i="5" s="1"/>
  <c r="BI56" i="5" s="1"/>
  <c r="BH56" i="5" s="1"/>
  <c r="BG56" i="5" s="1"/>
  <c r="BF56" i="5" s="1"/>
  <c r="BE56" i="5" s="1"/>
  <c r="BD56" i="5" s="1"/>
  <c r="BC56" i="5" s="1"/>
  <c r="AJ231" i="5"/>
  <c r="AK231" i="5"/>
  <c r="AI231" i="5"/>
  <c r="AT342" i="5"/>
  <c r="AS342" i="5" s="1"/>
  <c r="AR342" i="5" s="1"/>
  <c r="AQ342" i="5" s="1"/>
  <c r="AP342" i="5" s="1"/>
  <c r="AO342" i="5" s="1"/>
  <c r="AN342" i="5" s="1"/>
  <c r="AM342" i="5" s="1"/>
  <c r="AL342" i="5" s="1"/>
  <c r="AT297" i="5"/>
  <c r="AS297" i="5" s="1"/>
  <c r="AR297" i="5" s="1"/>
  <c r="AQ297" i="5" s="1"/>
  <c r="AP297" i="5" s="1"/>
  <c r="AO297" i="5" s="1"/>
  <c r="AN297" i="5" s="1"/>
  <c r="AM297" i="5" s="1"/>
  <c r="AL297" i="5" s="1"/>
  <c r="AK104" i="5"/>
  <c r="AI104" i="5"/>
  <c r="AH104" i="5" s="1"/>
  <c r="AA104" i="5" s="1"/>
  <c r="AJ104" i="5"/>
  <c r="AT132" i="5"/>
  <c r="AS132" i="5"/>
  <c r="AR132" i="5"/>
  <c r="AQ132" i="5" s="1"/>
  <c r="AP132" i="5" s="1"/>
  <c r="AO132" i="5" s="1"/>
  <c r="AN132" i="5" s="1"/>
  <c r="AM132" i="5" s="1"/>
  <c r="AL132" i="5" s="1"/>
  <c r="AT105" i="5"/>
  <c r="AS105" i="5" s="1"/>
  <c r="AR105" i="5" s="1"/>
  <c r="AQ105" i="5" s="1"/>
  <c r="AP105" i="5" s="1"/>
  <c r="AO105" i="5" s="1"/>
  <c r="AN105" i="5" s="1"/>
  <c r="AM105" i="5" s="1"/>
  <c r="AL105" i="5" s="1"/>
  <c r="AJ180" i="5"/>
  <c r="AH180" i="5" s="1"/>
  <c r="AA180" i="5" s="1"/>
  <c r="AI180" i="5"/>
  <c r="AK180" i="5"/>
  <c r="AK87" i="5"/>
  <c r="AI87" i="5"/>
  <c r="AH87" i="5" s="1"/>
  <c r="AA87" i="5" s="1"/>
  <c r="AJ87" i="5"/>
  <c r="BK31" i="5"/>
  <c r="BJ31" i="5" s="1"/>
  <c r="BI31" i="5" s="1"/>
  <c r="BH31" i="5" s="1"/>
  <c r="BG31" i="5" s="1"/>
  <c r="BF31" i="5" s="1"/>
  <c r="BE31" i="5" s="1"/>
  <c r="BD31" i="5" s="1"/>
  <c r="BC31" i="5" s="1"/>
  <c r="AT101" i="5"/>
  <c r="AS101" i="5"/>
  <c r="AR101" i="5" s="1"/>
  <c r="AQ101" i="5" s="1"/>
  <c r="AP101" i="5" s="1"/>
  <c r="AO101" i="5" s="1"/>
  <c r="AN101" i="5" s="1"/>
  <c r="AM101" i="5" s="1"/>
  <c r="AL101" i="5" s="1"/>
  <c r="AJ114" i="5"/>
  <c r="AI114" i="5"/>
  <c r="AK114" i="5"/>
  <c r="AT253" i="5"/>
  <c r="AS253" i="5"/>
  <c r="AR253" i="5" s="1"/>
  <c r="AQ253" i="5" s="1"/>
  <c r="AP253" i="5" s="1"/>
  <c r="AO253" i="5" s="1"/>
  <c r="AN253" i="5" s="1"/>
  <c r="AM253" i="5" s="1"/>
  <c r="AL253" i="5" s="1"/>
  <c r="BK16" i="5"/>
  <c r="BJ16" i="5"/>
  <c r="BI16" i="5" s="1"/>
  <c r="BH16" i="5" s="1"/>
  <c r="BG16" i="5" s="1"/>
  <c r="BF16" i="5" s="1"/>
  <c r="BE16" i="5" s="1"/>
  <c r="BD16" i="5" s="1"/>
  <c r="BC16" i="5" s="1"/>
  <c r="AS103" i="5"/>
  <c r="AR103" i="5" s="1"/>
  <c r="AQ103" i="5" s="1"/>
  <c r="AP103" i="5" s="1"/>
  <c r="AO103" i="5" s="1"/>
  <c r="AN103" i="5" s="1"/>
  <c r="AM103" i="5" s="1"/>
  <c r="AL103" i="5" s="1"/>
  <c r="AT103" i="5"/>
  <c r="AT178" i="5"/>
  <c r="AS178" i="5"/>
  <c r="AR178" i="5"/>
  <c r="AQ178" i="5" s="1"/>
  <c r="AP178" i="5" s="1"/>
  <c r="AO178" i="5" s="1"/>
  <c r="AN178" i="5" s="1"/>
  <c r="AM178" i="5" s="1"/>
  <c r="AL178" i="5" s="1"/>
  <c r="AT228" i="5"/>
  <c r="AS228" i="5"/>
  <c r="AR228" i="5" s="1"/>
  <c r="AQ228" i="5" s="1"/>
  <c r="AP228" i="5" s="1"/>
  <c r="AO228" i="5" s="1"/>
  <c r="AN228" i="5" s="1"/>
  <c r="AM228" i="5" s="1"/>
  <c r="AL228" i="5" s="1"/>
  <c r="BJ20" i="5"/>
  <c r="BI20" i="5" s="1"/>
  <c r="BH20" i="5" s="1"/>
  <c r="BG20" i="5" s="1"/>
  <c r="BF20" i="5" s="1"/>
  <c r="BE20" i="5" s="1"/>
  <c r="BD20" i="5" s="1"/>
  <c r="BC20" i="5" s="1"/>
  <c r="BK20" i="5"/>
  <c r="AT230" i="5"/>
  <c r="AS230" i="5"/>
  <c r="AR230" i="5" s="1"/>
  <c r="AQ230" i="5" s="1"/>
  <c r="AP230" i="5" s="1"/>
  <c r="AO230" i="5" s="1"/>
  <c r="AN230" i="5" s="1"/>
  <c r="AM230" i="5" s="1"/>
  <c r="AL230" i="5" s="1"/>
  <c r="AS142" i="5"/>
  <c r="AR142" i="5" s="1"/>
  <c r="AQ142" i="5" s="1"/>
  <c r="AP142" i="5" s="1"/>
  <c r="AO142" i="5" s="1"/>
  <c r="AN142" i="5" s="1"/>
  <c r="AM142" i="5" s="1"/>
  <c r="AL142" i="5" s="1"/>
  <c r="AT142" i="5"/>
  <c r="AI39" i="5"/>
  <c r="AH39" i="5" s="1"/>
  <c r="AA39" i="5" s="1"/>
  <c r="AJ39" i="5"/>
  <c r="AK39" i="5"/>
  <c r="AT118" i="5"/>
  <c r="AS118" i="5"/>
  <c r="AR118" i="5" s="1"/>
  <c r="AQ118" i="5" s="1"/>
  <c r="AP118" i="5" s="1"/>
  <c r="AO118" i="5" s="1"/>
  <c r="AN118" i="5" s="1"/>
  <c r="AM118" i="5" s="1"/>
  <c r="AL118" i="5" s="1"/>
  <c r="AT202" i="5"/>
  <c r="AS202" i="5" s="1"/>
  <c r="AR202" i="5"/>
  <c r="AQ202" i="5"/>
  <c r="AP202" i="5" s="1"/>
  <c r="AO202" i="5" s="1"/>
  <c r="AN202" i="5" s="1"/>
  <c r="AM202" i="5" s="1"/>
  <c r="AL202" i="5" s="1"/>
  <c r="BK46" i="5"/>
  <c r="BJ46" i="5"/>
  <c r="BI46" i="5"/>
  <c r="BH46" i="5" s="1"/>
  <c r="BG46" i="5" s="1"/>
  <c r="BF46" i="5" s="1"/>
  <c r="BE46" i="5" s="1"/>
  <c r="BD46" i="5" s="1"/>
  <c r="BC46" i="5" s="1"/>
  <c r="AT113" i="5"/>
  <c r="AS113" i="5" s="1"/>
  <c r="AR113" i="5"/>
  <c r="AQ113" i="5" s="1"/>
  <c r="AP113" i="5" s="1"/>
  <c r="AO113" i="5" s="1"/>
  <c r="AN113" i="5" s="1"/>
  <c r="AM113" i="5" s="1"/>
  <c r="AL113" i="5" s="1"/>
  <c r="AT143" i="5"/>
  <c r="AS143" i="5" s="1"/>
  <c r="AR143" i="5" s="1"/>
  <c r="AQ143" i="5" s="1"/>
  <c r="AP143" i="5" s="1"/>
  <c r="AO143" i="5" s="1"/>
  <c r="AN143" i="5" s="1"/>
  <c r="AM143" i="5" s="1"/>
  <c r="AL143" i="5" s="1"/>
  <c r="BJ2" i="5"/>
  <c r="BI2" i="5"/>
  <c r="BH2" i="5"/>
  <c r="BG2" i="5" s="1"/>
  <c r="BF2" i="5" s="1"/>
  <c r="BE2" i="5" s="1"/>
  <c r="BD2" i="5" s="1"/>
  <c r="BC2" i="5" s="1"/>
  <c r="BK2" i="5"/>
  <c r="AK148" i="5"/>
  <c r="AI148" i="5"/>
  <c r="AJ148" i="5"/>
  <c r="BK60" i="5"/>
  <c r="BJ60" i="5"/>
  <c r="BI60" i="5" s="1"/>
  <c r="BH60" i="5" s="1"/>
  <c r="BG60" i="5" s="1"/>
  <c r="BF60" i="5" s="1"/>
  <c r="BE60" i="5" s="1"/>
  <c r="BD60" i="5" s="1"/>
  <c r="BC60" i="5" s="1"/>
  <c r="AI72" i="5"/>
  <c r="AH72" i="5" s="1"/>
  <c r="AA72" i="5" s="1"/>
  <c r="AJ72" i="5"/>
  <c r="AK72" i="5"/>
  <c r="AT162" i="5"/>
  <c r="AS162" i="5"/>
  <c r="AR162" i="5" s="1"/>
  <c r="AQ162" i="5" s="1"/>
  <c r="AP162" i="5" s="1"/>
  <c r="AO162" i="5" s="1"/>
  <c r="AN162" i="5" s="1"/>
  <c r="AM162" i="5" s="1"/>
  <c r="AL162" i="5" s="1"/>
  <c r="AT275" i="5"/>
  <c r="AS275" i="5"/>
  <c r="AR275" i="5" s="1"/>
  <c r="AQ275" i="5" s="1"/>
  <c r="AP275" i="5" s="1"/>
  <c r="AO275" i="5" s="1"/>
  <c r="AN275" i="5" s="1"/>
  <c r="AM275" i="5" s="1"/>
  <c r="AL275" i="5" s="1"/>
  <c r="AI347" i="5"/>
  <c r="AJ347" i="5"/>
  <c r="AK347" i="5"/>
  <c r="BK145" i="5"/>
  <c r="BJ145" i="5" s="1"/>
  <c r="BI145" i="5" s="1"/>
  <c r="AT252" i="5"/>
  <c r="AS252" i="5"/>
  <c r="AR252" i="5" s="1"/>
  <c r="AQ252" i="5" s="1"/>
  <c r="AP252" i="5" s="1"/>
  <c r="AO252" i="5" s="1"/>
  <c r="AN252" i="5" s="1"/>
  <c r="AM252" i="5" s="1"/>
  <c r="AL252" i="5" s="1"/>
  <c r="AT334" i="5"/>
  <c r="AS334" i="5"/>
  <c r="AR334" i="5"/>
  <c r="AQ334" i="5" s="1"/>
  <c r="AP334" i="5" s="1"/>
  <c r="AO334" i="5" s="1"/>
  <c r="AN334" i="5" s="1"/>
  <c r="AM334" i="5" s="1"/>
  <c r="AL334" i="5" s="1"/>
  <c r="AK259" i="5"/>
  <c r="AI259" i="5"/>
  <c r="AJ259" i="5"/>
  <c r="BK150" i="5"/>
  <c r="BJ150" i="5" s="1"/>
  <c r="BI150" i="5" s="1"/>
  <c r="AJ356" i="5"/>
  <c r="AK356" i="5"/>
  <c r="AI356" i="5"/>
  <c r="AJ326" i="5"/>
  <c r="AK326" i="5"/>
  <c r="AI326" i="5"/>
  <c r="AH326" i="5" s="1"/>
  <c r="AA326" i="5" s="1"/>
  <c r="BK55" i="5"/>
  <c r="BJ55" i="5" s="1"/>
  <c r="BI55" i="5" s="1"/>
  <c r="BH55" i="5" s="1"/>
  <c r="BG55" i="5" s="1"/>
  <c r="BF55" i="5" s="1"/>
  <c r="BE55" i="5" s="1"/>
  <c r="BD55" i="5" s="1"/>
  <c r="BC55" i="5" s="1"/>
  <c r="AT335" i="5"/>
  <c r="AS335" i="5" s="1"/>
  <c r="AR335" i="5" s="1"/>
  <c r="AQ335" i="5" s="1"/>
  <c r="AP335" i="5" s="1"/>
  <c r="AO335" i="5" s="1"/>
  <c r="AN335" i="5" s="1"/>
  <c r="AM335" i="5" s="1"/>
  <c r="AL335" i="5" s="1"/>
  <c r="BK138" i="5"/>
  <c r="BJ138" i="5"/>
  <c r="BI138" i="5" s="1"/>
  <c r="F18" i="5"/>
  <c r="F19" i="5" s="1"/>
  <c r="AK124" i="5"/>
  <c r="AI124" i="5"/>
  <c r="AJ124" i="5"/>
  <c r="AT59" i="5"/>
  <c r="AS59" i="5" s="1"/>
  <c r="AR59" i="5" s="1"/>
  <c r="AQ59" i="5" s="1"/>
  <c r="AP59" i="5" s="1"/>
  <c r="AO59" i="5" s="1"/>
  <c r="AN59" i="5" s="1"/>
  <c r="AM59" i="5" s="1"/>
  <c r="AL59" i="5" s="1"/>
  <c r="AH286" i="5"/>
  <c r="AA286" i="5" s="1"/>
  <c r="AT246" i="5"/>
  <c r="AS246" i="5" s="1"/>
  <c r="AR246" i="5" s="1"/>
  <c r="AQ246" i="5" s="1"/>
  <c r="AP246" i="5" s="1"/>
  <c r="AO246" i="5" s="1"/>
  <c r="AN246" i="5" s="1"/>
  <c r="AM246" i="5" s="1"/>
  <c r="AL246" i="5" s="1"/>
  <c r="AT218" i="5"/>
  <c r="AS218" i="5"/>
  <c r="AR218" i="5" s="1"/>
  <c r="AQ218" i="5" s="1"/>
  <c r="AP218" i="5" s="1"/>
  <c r="AO218" i="5" s="1"/>
  <c r="AN218" i="5" s="1"/>
  <c r="AM218" i="5" s="1"/>
  <c r="AL218" i="5" s="1"/>
  <c r="AT175" i="5"/>
  <c r="AS175" i="5" s="1"/>
  <c r="AR175" i="5" s="1"/>
  <c r="AQ175" i="5" s="1"/>
  <c r="AP175" i="5" s="1"/>
  <c r="AO175" i="5" s="1"/>
  <c r="AN175" i="5" s="1"/>
  <c r="AM175" i="5" s="1"/>
  <c r="AL175" i="5" s="1"/>
  <c r="AI203" i="5"/>
  <c r="AJ203" i="5"/>
  <c r="AK203" i="5"/>
  <c r="BK9" i="5"/>
  <c r="BJ9" i="5"/>
  <c r="BI9" i="5" s="1"/>
  <c r="BH9" i="5" s="1"/>
  <c r="BG9" i="5" s="1"/>
  <c r="BF9" i="5" s="1"/>
  <c r="BE9" i="5" s="1"/>
  <c r="BD9" i="5" s="1"/>
  <c r="BC9" i="5" s="1"/>
  <c r="AT130" i="5"/>
  <c r="AS130" i="5" s="1"/>
  <c r="AR130" i="5" s="1"/>
  <c r="AQ130" i="5" s="1"/>
  <c r="AP130" i="5" s="1"/>
  <c r="AO130" i="5" s="1"/>
  <c r="AN130" i="5" s="1"/>
  <c r="AM130" i="5" s="1"/>
  <c r="AL130" i="5" s="1"/>
  <c r="AJ166" i="5"/>
  <c r="AI166" i="5"/>
  <c r="AH166" i="5" s="1"/>
  <c r="AA166" i="5" s="1"/>
  <c r="AK166" i="5"/>
  <c r="AK190" i="5"/>
  <c r="AI190" i="5"/>
  <c r="AJ190" i="5"/>
  <c r="BK18" i="5"/>
  <c r="BJ18" i="5" s="1"/>
  <c r="BI18" i="5" s="1"/>
  <c r="BH18" i="5" s="1"/>
  <c r="BG18" i="5" s="1"/>
  <c r="BF18" i="5" s="1"/>
  <c r="BE18" i="5" s="1"/>
  <c r="BD18" i="5" s="1"/>
  <c r="BC18" i="5" s="1"/>
  <c r="AT100" i="5"/>
  <c r="AS100" i="5"/>
  <c r="AR100" i="5" s="1"/>
  <c r="AQ100" i="5" s="1"/>
  <c r="AP100" i="5" s="1"/>
  <c r="AO100" i="5" s="1"/>
  <c r="AN100" i="5" s="1"/>
  <c r="AM100" i="5" s="1"/>
  <c r="AL100" i="5" s="1"/>
  <c r="AT242" i="5"/>
  <c r="AS242" i="5" s="1"/>
  <c r="AR242" i="5" s="1"/>
  <c r="AQ242" i="5" s="1"/>
  <c r="AP242" i="5" s="1"/>
  <c r="AO242" i="5" s="1"/>
  <c r="AN242" i="5" s="1"/>
  <c r="AM242" i="5" s="1"/>
  <c r="AL242" i="5" s="1"/>
  <c r="AT195" i="5"/>
  <c r="AS195" i="5"/>
  <c r="AR195" i="5" s="1"/>
  <c r="AQ195" i="5" s="1"/>
  <c r="AP195" i="5" s="1"/>
  <c r="AO195" i="5" s="1"/>
  <c r="AN195" i="5" s="1"/>
  <c r="AM195" i="5" s="1"/>
  <c r="AL195" i="5" s="1"/>
  <c r="AT25" i="5"/>
  <c r="AS25" i="5" s="1"/>
  <c r="AR25" i="5"/>
  <c r="AQ25" i="5" s="1"/>
  <c r="AP25" i="5" s="1"/>
  <c r="AO25" i="5" s="1"/>
  <c r="AN25" i="5" s="1"/>
  <c r="AM25" i="5" s="1"/>
  <c r="AL25" i="5" s="1"/>
  <c r="AT129" i="5"/>
  <c r="AS129" i="5" s="1"/>
  <c r="AR129" i="5" s="1"/>
  <c r="AQ129" i="5" s="1"/>
  <c r="AP129" i="5" s="1"/>
  <c r="AO129" i="5" s="1"/>
  <c r="AN129" i="5" s="1"/>
  <c r="AM129" i="5" s="1"/>
  <c r="AL129" i="5" s="1"/>
  <c r="AT224" i="5"/>
  <c r="AS224" i="5" s="1"/>
  <c r="AR224" i="5" s="1"/>
  <c r="AQ224" i="5" s="1"/>
  <c r="AP224" i="5" s="1"/>
  <c r="AO224" i="5" s="1"/>
  <c r="AN224" i="5" s="1"/>
  <c r="AM224" i="5" s="1"/>
  <c r="AL224" i="5" s="1"/>
  <c r="BK30" i="5"/>
  <c r="BJ30" i="5" s="1"/>
  <c r="BI30" i="5" s="1"/>
  <c r="BH30" i="5" s="1"/>
  <c r="BG30" i="5" s="1"/>
  <c r="BF30" i="5" s="1"/>
  <c r="BE30" i="5" s="1"/>
  <c r="BD30" i="5" s="1"/>
  <c r="BC30" i="5" s="1"/>
  <c r="AK147" i="5"/>
  <c r="AI147" i="5"/>
  <c r="AJ147" i="5"/>
  <c r="AT211" i="5"/>
  <c r="AS211" i="5" s="1"/>
  <c r="AR211" i="5" s="1"/>
  <c r="AQ211" i="5" s="1"/>
  <c r="AP211" i="5" s="1"/>
  <c r="AO211" i="5" s="1"/>
  <c r="AN211" i="5" s="1"/>
  <c r="AM211" i="5" s="1"/>
  <c r="AL211" i="5" s="1"/>
  <c r="AT29" i="5"/>
  <c r="AS29" i="5" s="1"/>
  <c r="AR29" i="5" s="1"/>
  <c r="AQ29" i="5" s="1"/>
  <c r="AP29" i="5" s="1"/>
  <c r="AO29" i="5" s="1"/>
  <c r="AN29" i="5" s="1"/>
  <c r="AM29" i="5" s="1"/>
  <c r="AL29" i="5" s="1"/>
  <c r="AS161" i="5"/>
  <c r="AR161" i="5" s="1"/>
  <c r="AQ161" i="5" s="1"/>
  <c r="AP161" i="5" s="1"/>
  <c r="AO161" i="5" s="1"/>
  <c r="AN161" i="5" s="1"/>
  <c r="AM161" i="5" s="1"/>
  <c r="AL161" i="5" s="1"/>
  <c r="AT161" i="5"/>
  <c r="AI153" i="5"/>
  <c r="AJ153" i="5"/>
  <c r="AK153" i="5"/>
  <c r="BK35" i="5"/>
  <c r="BJ35" i="5" s="1"/>
  <c r="BI35" i="5" s="1"/>
  <c r="BH35" i="5" s="1"/>
  <c r="BG35" i="5" s="1"/>
  <c r="BF35" i="5" s="1"/>
  <c r="BE35" i="5" s="1"/>
  <c r="BD35" i="5" s="1"/>
  <c r="BC35" i="5" s="1"/>
  <c r="AI63" i="5"/>
  <c r="AJ63" i="5"/>
  <c r="AK63" i="5"/>
  <c r="BK48" i="5"/>
  <c r="BJ48" i="5" s="1"/>
  <c r="BI48" i="5" s="1"/>
  <c r="BH48" i="5" s="1"/>
  <c r="BG48" i="5" s="1"/>
  <c r="BF48" i="5" s="1"/>
  <c r="BE48" i="5" s="1"/>
  <c r="BD48" i="5" s="1"/>
  <c r="BC48" i="5" s="1"/>
  <c r="AT97" i="5"/>
  <c r="AS97" i="5" s="1"/>
  <c r="AR97" i="5" s="1"/>
  <c r="AQ97" i="5"/>
  <c r="AP97" i="5" s="1"/>
  <c r="AO97" i="5"/>
  <c r="AN97" i="5" s="1"/>
  <c r="AM97" i="5" s="1"/>
  <c r="AL97" i="5" s="1"/>
  <c r="AJ137" i="5"/>
  <c r="AK137" i="5"/>
  <c r="AI137" i="5"/>
  <c r="AH137" i="5" s="1"/>
  <c r="AA137" i="5" s="1"/>
  <c r="AT200" i="5"/>
  <c r="AS200" i="5" s="1"/>
  <c r="AR200" i="5" s="1"/>
  <c r="AQ200" i="5" s="1"/>
  <c r="AP200" i="5" s="1"/>
  <c r="AO200" i="5" s="1"/>
  <c r="AN200" i="5" s="1"/>
  <c r="AM200" i="5" s="1"/>
  <c r="AL200" i="5" s="1"/>
  <c r="AJ325" i="5"/>
  <c r="AK325" i="5"/>
  <c r="AI325" i="5"/>
  <c r="AH325" i="5" s="1"/>
  <c r="AA325" i="5" s="1"/>
  <c r="BK81" i="5"/>
  <c r="BJ81" i="5"/>
  <c r="BI81" i="5"/>
  <c r="AT261" i="5"/>
  <c r="AS261" i="5" s="1"/>
  <c r="AR261" i="5" s="1"/>
  <c r="AQ261" i="5" s="1"/>
  <c r="AP261" i="5" s="1"/>
  <c r="AO261" i="5" s="1"/>
  <c r="AN261" i="5" s="1"/>
  <c r="AM261" i="5" s="1"/>
  <c r="AL261" i="5" s="1"/>
  <c r="AT359" i="5"/>
  <c r="AS359" i="5" s="1"/>
  <c r="AR359" i="5" s="1"/>
  <c r="AQ359" i="5" s="1"/>
  <c r="AP359" i="5" s="1"/>
  <c r="AO359" i="5" s="1"/>
  <c r="AN359" i="5" s="1"/>
  <c r="AM359" i="5" s="1"/>
  <c r="AL359" i="5" s="1"/>
  <c r="AR295" i="5"/>
  <c r="AQ295" i="5" s="1"/>
  <c r="AP295" i="5" s="1"/>
  <c r="AO295" i="5" s="1"/>
  <c r="AN295" i="5" s="1"/>
  <c r="AM295" i="5" s="1"/>
  <c r="AL295" i="5" s="1"/>
  <c r="AT295" i="5"/>
  <c r="AS295" i="5" s="1"/>
  <c r="AT82" i="5"/>
  <c r="AS82" i="5"/>
  <c r="AR82" i="5" s="1"/>
  <c r="AQ82" i="5"/>
  <c r="AP82" i="5" s="1"/>
  <c r="AO82" i="5" s="1"/>
  <c r="AN82" i="5" s="1"/>
  <c r="AM82" i="5" s="1"/>
  <c r="AL82" i="5" s="1"/>
  <c r="AT150" i="5"/>
  <c r="AS150" i="5"/>
  <c r="AR150" i="5" s="1"/>
  <c r="AQ150" i="5" s="1"/>
  <c r="AP150" i="5" s="1"/>
  <c r="AO150" i="5" s="1"/>
  <c r="AN150" i="5" s="1"/>
  <c r="AM150" i="5" s="1"/>
  <c r="AL150" i="5" s="1"/>
  <c r="AT285" i="5"/>
  <c r="AS285" i="5"/>
  <c r="AR285" i="5" s="1"/>
  <c r="AQ285" i="5" s="1"/>
  <c r="AP285" i="5" s="1"/>
  <c r="AO285" i="5" s="1"/>
  <c r="AN285" i="5" s="1"/>
  <c r="AM285" i="5" s="1"/>
  <c r="AL285" i="5" s="1"/>
  <c r="BK53" i="5"/>
  <c r="BJ53" i="5"/>
  <c r="BI53" i="5"/>
  <c r="BH53" i="5" s="1"/>
  <c r="BG53" i="5" s="1"/>
  <c r="BF53" i="5" s="1"/>
  <c r="BE53" i="5" s="1"/>
  <c r="BD53" i="5" s="1"/>
  <c r="BC53" i="5" s="1"/>
  <c r="AS281" i="5"/>
  <c r="AR281" i="5" s="1"/>
  <c r="AQ281" i="5" s="1"/>
  <c r="AP281" i="5" s="1"/>
  <c r="AO281" i="5" s="1"/>
  <c r="AN281" i="5" s="1"/>
  <c r="AM281" i="5" s="1"/>
  <c r="AL281" i="5" s="1"/>
  <c r="AT281" i="5"/>
  <c r="BK137" i="5"/>
  <c r="BJ137" i="5" s="1"/>
  <c r="BI137" i="5" s="1"/>
  <c r="AT136" i="5"/>
  <c r="AS136" i="5" s="1"/>
  <c r="AR136" i="5" s="1"/>
  <c r="AQ136" i="5"/>
  <c r="AP136" i="5" s="1"/>
  <c r="AO136" i="5" s="1"/>
  <c r="AN136" i="5" s="1"/>
  <c r="AM136" i="5" s="1"/>
  <c r="AL136" i="5" s="1"/>
  <c r="AT240" i="5"/>
  <c r="AS240" i="5"/>
  <c r="AR240" i="5" s="1"/>
  <c r="AQ240" i="5" s="1"/>
  <c r="AP240" i="5" s="1"/>
  <c r="AO240" i="5" s="1"/>
  <c r="AN240" i="5" s="1"/>
  <c r="AM240" i="5" s="1"/>
  <c r="AL240" i="5" s="1"/>
  <c r="AT191" i="5"/>
  <c r="AS191" i="5" s="1"/>
  <c r="AR191" i="5" s="1"/>
  <c r="AQ191" i="5" s="1"/>
  <c r="AP191" i="5" s="1"/>
  <c r="AO191" i="5" s="1"/>
  <c r="AN191" i="5" s="1"/>
  <c r="AM191" i="5" s="1"/>
  <c r="AL191" i="5" s="1"/>
  <c r="AI123" i="5"/>
  <c r="AJ123" i="5"/>
  <c r="AK123" i="5"/>
  <c r="AT210" i="5"/>
  <c r="AS210" i="5" s="1"/>
  <c r="AR210" i="5" s="1"/>
  <c r="AQ210" i="5" s="1"/>
  <c r="AP210" i="5" s="1"/>
  <c r="AO210" i="5" s="1"/>
  <c r="AN210" i="5" s="1"/>
  <c r="AM210" i="5" s="1"/>
  <c r="AL210" i="5" s="1"/>
  <c r="AI309" i="5"/>
  <c r="AJ309" i="5"/>
  <c r="AH309" i="5" s="1"/>
  <c r="AA309" i="5" s="1"/>
  <c r="AK309" i="5"/>
  <c r="AT49" i="5"/>
  <c r="AS49" i="5" s="1"/>
  <c r="AR49" i="5"/>
  <c r="AQ49" i="5" s="1"/>
  <c r="AP49" i="5" s="1"/>
  <c r="AO49" i="5" s="1"/>
  <c r="AN49" i="5" s="1"/>
  <c r="AM49" i="5" s="1"/>
  <c r="AL49" i="5" s="1"/>
  <c r="AI138" i="5"/>
  <c r="AH138" i="5" s="1"/>
  <c r="AA138" i="5" s="1"/>
  <c r="AK138" i="5"/>
  <c r="AJ138" i="5"/>
  <c r="AT156" i="5"/>
  <c r="AS156" i="5" s="1"/>
  <c r="AR156" i="5" s="1"/>
  <c r="AQ156" i="5" s="1"/>
  <c r="AP156" i="5" s="1"/>
  <c r="AO156" i="5" s="1"/>
  <c r="AN156" i="5" s="1"/>
  <c r="AM156" i="5" s="1"/>
  <c r="AL156" i="5" s="1"/>
  <c r="AT197" i="5"/>
  <c r="AS197" i="5"/>
  <c r="AR197" i="5" s="1"/>
  <c r="AQ197" i="5" s="1"/>
  <c r="AP197" i="5" s="1"/>
  <c r="AO197" i="5" s="1"/>
  <c r="AN197" i="5" s="1"/>
  <c r="AM197" i="5" s="1"/>
  <c r="AL197" i="5" s="1"/>
  <c r="BK36" i="5"/>
  <c r="BJ36" i="5" s="1"/>
  <c r="BI36" i="5" s="1"/>
  <c r="BH36" i="5" s="1"/>
  <c r="BG36" i="5" s="1"/>
  <c r="BF36" i="5" s="1"/>
  <c r="BE36" i="5" s="1"/>
  <c r="BD36" i="5" s="1"/>
  <c r="BC36" i="5" s="1"/>
  <c r="AT119" i="5"/>
  <c r="AS119" i="5"/>
  <c r="AR119" i="5" s="1"/>
  <c r="AQ119" i="5" s="1"/>
  <c r="AP119" i="5" s="1"/>
  <c r="AO119" i="5" s="1"/>
  <c r="AN119" i="5" s="1"/>
  <c r="AM119" i="5" s="1"/>
  <c r="AL119" i="5" s="1"/>
  <c r="AT157" i="5"/>
  <c r="AS157" i="5"/>
  <c r="AR157" i="5" s="1"/>
  <c r="AQ157" i="5" s="1"/>
  <c r="AP157" i="5"/>
  <c r="AO157" i="5"/>
  <c r="AN157" i="5" s="1"/>
  <c r="AM157" i="5" s="1"/>
  <c r="AL157" i="5" s="1"/>
  <c r="AI194" i="5"/>
  <c r="AJ194" i="5"/>
  <c r="AK194" i="5"/>
  <c r="AT22" i="5"/>
  <c r="AS22" i="5" s="1"/>
  <c r="AR22" i="5" s="1"/>
  <c r="AQ22" i="5" s="1"/>
  <c r="AP22" i="5" s="1"/>
  <c r="AO22" i="5" s="1"/>
  <c r="AN22" i="5" s="1"/>
  <c r="AM22" i="5" s="1"/>
  <c r="AL22" i="5" s="1"/>
  <c r="AJ117" i="5"/>
  <c r="AK117" i="5"/>
  <c r="AI117" i="5"/>
  <c r="AH117" i="5" s="1"/>
  <c r="AA117" i="5" s="1"/>
  <c r="AI260" i="5"/>
  <c r="AJ260" i="5"/>
  <c r="AK260" i="5"/>
  <c r="AS23" i="5"/>
  <c r="AR23" i="5" s="1"/>
  <c r="AQ23" i="5" s="1"/>
  <c r="AP23" i="5" s="1"/>
  <c r="AO23" i="5" s="1"/>
  <c r="AN23" i="5" s="1"/>
  <c r="AM23" i="5" s="1"/>
  <c r="AL23" i="5" s="1"/>
  <c r="AT23" i="5"/>
  <c r="AT234" i="5"/>
  <c r="AS234" i="5"/>
  <c r="AR234" i="5" s="1"/>
  <c r="AQ234" i="5" s="1"/>
  <c r="AP234" i="5" s="1"/>
  <c r="AO234" i="5" s="1"/>
  <c r="AN234" i="5" s="1"/>
  <c r="AM234" i="5" s="1"/>
  <c r="AL234" i="5" s="1"/>
  <c r="AR292" i="5"/>
  <c r="AQ292" i="5" s="1"/>
  <c r="AP292" i="5" s="1"/>
  <c r="AO292" i="5" s="1"/>
  <c r="AN292" i="5" s="1"/>
  <c r="AM292" i="5" s="1"/>
  <c r="AL292" i="5" s="1"/>
  <c r="AT292" i="5"/>
  <c r="AS292" i="5" s="1"/>
  <c r="BK25" i="5"/>
  <c r="BJ25" i="5" s="1"/>
  <c r="BI25" i="5" s="1"/>
  <c r="BH25" i="5" s="1"/>
  <c r="BG25" i="5" s="1"/>
  <c r="BF25" i="5" s="1"/>
  <c r="BE25" i="5" s="1"/>
  <c r="BD25" i="5" s="1"/>
  <c r="BC25" i="5" s="1"/>
  <c r="AI179" i="5"/>
  <c r="AJ179" i="5"/>
  <c r="AK179" i="5"/>
  <c r="AT177" i="5"/>
  <c r="AS177" i="5" s="1"/>
  <c r="AR177" i="5" s="1"/>
  <c r="AQ177" i="5" s="1"/>
  <c r="AP177" i="5" s="1"/>
  <c r="AO177" i="5" s="1"/>
  <c r="AN177" i="5" s="1"/>
  <c r="AM177" i="5" s="1"/>
  <c r="AL177" i="5" s="1"/>
  <c r="BJ47" i="5"/>
  <c r="BI47" i="5" s="1"/>
  <c r="BH47" i="5" s="1"/>
  <c r="BG47" i="5" s="1"/>
  <c r="BF47" i="5" s="1"/>
  <c r="BE47" i="5" s="1"/>
  <c r="BD47" i="5" s="1"/>
  <c r="BC47" i="5" s="1"/>
  <c r="BK47" i="5"/>
  <c r="AT134" i="5"/>
  <c r="AS134" i="5"/>
  <c r="AR134" i="5" s="1"/>
  <c r="AQ134" i="5" s="1"/>
  <c r="AP134" i="5" s="1"/>
  <c r="AO134" i="5" s="1"/>
  <c r="AN134" i="5"/>
  <c r="AM134" i="5" s="1"/>
  <c r="AL134" i="5" s="1"/>
  <c r="AT27" i="5"/>
  <c r="AS27" i="5"/>
  <c r="AR27" i="5" s="1"/>
  <c r="AQ27" i="5"/>
  <c r="AP27" i="5" s="1"/>
  <c r="AO27" i="5" s="1"/>
  <c r="AN27" i="5" s="1"/>
  <c r="AM27" i="5" s="1"/>
  <c r="AL27" i="5" s="1"/>
  <c r="AT30" i="5"/>
  <c r="AS30" i="5" s="1"/>
  <c r="AR30" i="5" s="1"/>
  <c r="AQ30" i="5" s="1"/>
  <c r="AP30" i="5" s="1"/>
  <c r="AO30" i="5" s="1"/>
  <c r="AN30" i="5" s="1"/>
  <c r="AM30" i="5" s="1"/>
  <c r="AL30" i="5" s="1"/>
  <c r="AJ193" i="5"/>
  <c r="AI193" i="5"/>
  <c r="AH193" i="5" s="1"/>
  <c r="AA193" i="5" s="1"/>
  <c r="AK193" i="5"/>
  <c r="AK207" i="5"/>
  <c r="AI207" i="5"/>
  <c r="AJ207" i="5"/>
  <c r="AT277" i="5"/>
  <c r="AS277" i="5" s="1"/>
  <c r="AR277" i="5" s="1"/>
  <c r="AQ277" i="5" s="1"/>
  <c r="AP277" i="5" s="1"/>
  <c r="AO277" i="5" s="1"/>
  <c r="AN277" i="5" s="1"/>
  <c r="AM277" i="5" s="1"/>
  <c r="AL277" i="5" s="1"/>
  <c r="BK49" i="5"/>
  <c r="BJ49" i="5"/>
  <c r="BI49" i="5" s="1"/>
  <c r="BH49" i="5" s="1"/>
  <c r="BG49" i="5" s="1"/>
  <c r="BF49" i="5" s="1"/>
  <c r="BE49" i="5" s="1"/>
  <c r="BD49" i="5" s="1"/>
  <c r="BC49" i="5" s="1"/>
  <c r="AT322" i="5"/>
  <c r="AS322" i="5"/>
  <c r="AR322" i="5" s="1"/>
  <c r="AQ322" i="5"/>
  <c r="AP322" i="5" s="1"/>
  <c r="AO322" i="5" s="1"/>
  <c r="AN322" i="5" s="1"/>
  <c r="AM322" i="5" s="1"/>
  <c r="AL322" i="5" s="1"/>
  <c r="AI336" i="5"/>
  <c r="AJ336" i="5"/>
  <c r="AK336" i="5"/>
  <c r="AI236" i="5"/>
  <c r="AJ236" i="5"/>
  <c r="AK236" i="5"/>
  <c r="BK148" i="5"/>
  <c r="BJ148" i="5"/>
  <c r="BI148" i="5"/>
  <c r="AT360" i="5"/>
  <c r="AS360" i="5" s="1"/>
  <c r="AR360" i="5" s="1"/>
  <c r="AQ360" i="5" s="1"/>
  <c r="AP360" i="5" s="1"/>
  <c r="AO360" i="5" s="1"/>
  <c r="AN360" i="5" s="1"/>
  <c r="AM360" i="5" s="1"/>
  <c r="AL360" i="5" s="1"/>
  <c r="BK52" i="5"/>
  <c r="BJ52" i="5"/>
  <c r="BI52" i="5"/>
  <c r="BH52" i="5" s="1"/>
  <c r="BG52" i="5" s="1"/>
  <c r="BF52" i="5" s="1"/>
  <c r="BE52" i="5" s="1"/>
  <c r="BD52" i="5" s="1"/>
  <c r="BC52" i="5" s="1"/>
  <c r="AI279" i="5"/>
  <c r="AJ279" i="5"/>
  <c r="AK279" i="5"/>
  <c r="BK85" i="5"/>
  <c r="BJ85" i="5"/>
  <c r="BI85" i="5"/>
  <c r="BK5" i="5"/>
  <c r="BI5" i="5"/>
  <c r="BH5" i="5"/>
  <c r="BG5" i="5" s="1"/>
  <c r="BF5" i="5" s="1"/>
  <c r="BE5" i="5" s="1"/>
  <c r="BD5" i="5" s="1"/>
  <c r="BC5" i="5" s="1"/>
  <c r="BJ5" i="5"/>
  <c r="AK311" i="5"/>
  <c r="AJ311" i="5"/>
  <c r="AI311" i="5"/>
  <c r="AH311" i="5" s="1"/>
  <c r="AA311" i="5" s="1"/>
  <c r="AT32" i="5"/>
  <c r="AS32" i="5" s="1"/>
  <c r="AR32" i="5" s="1"/>
  <c r="AQ32" i="5" s="1"/>
  <c r="AP32" i="5" s="1"/>
  <c r="AO32" i="5" s="1"/>
  <c r="AN32" i="5" s="1"/>
  <c r="AM32" i="5" s="1"/>
  <c r="AL32" i="5" s="1"/>
  <c r="AT90" i="5"/>
  <c r="AS90" i="5"/>
  <c r="AR90" i="5" s="1"/>
  <c r="AQ90" i="5" s="1"/>
  <c r="AP90" i="5" s="1"/>
  <c r="AO90" i="5" s="1"/>
  <c r="AN90" i="5" s="1"/>
  <c r="AM90" i="5" s="1"/>
  <c r="AL90" i="5" s="1"/>
  <c r="AT41" i="5"/>
  <c r="AS41" i="5" s="1"/>
  <c r="AR41" i="5" s="1"/>
  <c r="AQ41" i="5" s="1"/>
  <c r="AP41" i="5" s="1"/>
  <c r="AO41" i="5" s="1"/>
  <c r="AN41" i="5" s="1"/>
  <c r="AM41" i="5" s="1"/>
  <c r="AL41" i="5" s="1"/>
  <c r="AT222" i="5"/>
  <c r="AS222" i="5" s="1"/>
  <c r="AR222" i="5" s="1"/>
  <c r="AQ222" i="5" s="1"/>
  <c r="AP222" i="5" s="1"/>
  <c r="AO222" i="5" s="1"/>
  <c r="AN222" i="5" s="1"/>
  <c r="AM222" i="5" s="1"/>
  <c r="AL222" i="5" s="1"/>
  <c r="AJ183" i="5"/>
  <c r="AI183" i="5"/>
  <c r="AH183" i="5" s="1"/>
  <c r="AA183" i="5" s="1"/>
  <c r="AK183" i="5"/>
  <c r="AT348" i="5"/>
  <c r="AS348" i="5" s="1"/>
  <c r="AR348" i="5" s="1"/>
  <c r="AQ348" i="5" s="1"/>
  <c r="AP348" i="5" s="1"/>
  <c r="AO348" i="5" s="1"/>
  <c r="AN348" i="5" s="1"/>
  <c r="AM348" i="5" s="1"/>
  <c r="AL348" i="5" s="1"/>
  <c r="BK17" i="5"/>
  <c r="BJ17" i="5"/>
  <c r="BI17" i="5" s="1"/>
  <c r="BH17" i="5" s="1"/>
  <c r="BG17" i="5" s="1"/>
  <c r="BF17" i="5" s="1"/>
  <c r="BE17" i="5" s="1"/>
  <c r="BD17" i="5" s="1"/>
  <c r="BC17" i="5" s="1"/>
  <c r="AJ154" i="5"/>
  <c r="AK154" i="5"/>
  <c r="AI154" i="5"/>
  <c r="AT213" i="5"/>
  <c r="AS213" i="5" s="1"/>
  <c r="AR213" i="5" s="1"/>
  <c r="AQ213" i="5" s="1"/>
  <c r="AP213" i="5" s="1"/>
  <c r="AO213" i="5" s="1"/>
  <c r="AN213" i="5" s="1"/>
  <c r="AM213" i="5" s="1"/>
  <c r="AL213" i="5" s="1"/>
  <c r="BJ42" i="5"/>
  <c r="BH42" i="5"/>
  <c r="BG42" i="5"/>
  <c r="BF42" i="5"/>
  <c r="BE42" i="5" s="1"/>
  <c r="BD42" i="5" s="1"/>
  <c r="BC42" i="5" s="1"/>
  <c r="BK42" i="5"/>
  <c r="BI42" i="5"/>
  <c r="AJ48" i="5"/>
  <c r="AK48" i="5"/>
  <c r="AI48" i="5"/>
  <c r="AT93" i="5"/>
  <c r="AS93" i="5" s="1"/>
  <c r="AR93" i="5" s="1"/>
  <c r="AQ93" i="5" s="1"/>
  <c r="AP93" i="5" s="1"/>
  <c r="AO93" i="5" s="1"/>
  <c r="AN93" i="5" s="1"/>
  <c r="AM93" i="5" s="1"/>
  <c r="AL93" i="5" s="1"/>
  <c r="AT201" i="5"/>
  <c r="AS201" i="5"/>
  <c r="AR201" i="5" s="1"/>
  <c r="AQ201" i="5" s="1"/>
  <c r="AP201" i="5" s="1"/>
  <c r="AO201" i="5" s="1"/>
  <c r="AN201" i="5" s="1"/>
  <c r="AM201" i="5" s="1"/>
  <c r="AL201" i="5" s="1"/>
  <c r="AT28" i="5"/>
  <c r="AS28" i="5" s="1"/>
  <c r="AR28" i="5" s="1"/>
  <c r="AQ28" i="5" s="1"/>
  <c r="AP28" i="5" s="1"/>
  <c r="AO28" i="5" s="1"/>
  <c r="AN28" i="5" s="1"/>
  <c r="AM28" i="5" s="1"/>
  <c r="AL28" i="5" s="1"/>
  <c r="AT145" i="5"/>
  <c r="AS145" i="5" s="1"/>
  <c r="AR145" i="5"/>
  <c r="AQ145" i="5" s="1"/>
  <c r="AP145" i="5" s="1"/>
  <c r="AO145" i="5" s="1"/>
  <c r="AN145" i="5" s="1"/>
  <c r="AM145" i="5" s="1"/>
  <c r="AL145" i="5" s="1"/>
  <c r="AT330" i="5"/>
  <c r="AS330" i="5" s="1"/>
  <c r="AR330" i="5" s="1"/>
  <c r="AQ330" i="5" s="1"/>
  <c r="AP330" i="5" s="1"/>
  <c r="AO330" i="5" s="1"/>
  <c r="AN330" i="5" s="1"/>
  <c r="AM330" i="5" s="1"/>
  <c r="AL330" i="5" s="1"/>
  <c r="AJ36" i="5"/>
  <c r="AK36" i="5"/>
  <c r="AI36" i="5"/>
  <c r="AH36" i="5" s="1"/>
  <c r="AA36" i="5" s="1"/>
  <c r="AK238" i="5"/>
  <c r="AI238" i="5"/>
  <c r="AJ238" i="5"/>
  <c r="BK43" i="5"/>
  <c r="BJ43" i="5"/>
  <c r="BI43" i="5" s="1"/>
  <c r="BH43" i="5" s="1"/>
  <c r="BG43" i="5" s="1"/>
  <c r="BF43" i="5" s="1"/>
  <c r="BE43" i="5" s="1"/>
  <c r="BD43" i="5" s="1"/>
  <c r="BC43" i="5" s="1"/>
  <c r="AI55" i="5"/>
  <c r="AJ55" i="5"/>
  <c r="AK55" i="5"/>
  <c r="AT122" i="5"/>
  <c r="AS122" i="5" s="1"/>
  <c r="AR122" i="5" s="1"/>
  <c r="AQ122" i="5" s="1"/>
  <c r="AP122" i="5" s="1"/>
  <c r="AO122" i="5" s="1"/>
  <c r="AN122" i="5" s="1"/>
  <c r="AM122" i="5" s="1"/>
  <c r="AL122" i="5" s="1"/>
  <c r="BK4" i="5"/>
  <c r="BJ4" i="5" s="1"/>
  <c r="BI4" i="5" s="1"/>
  <c r="BH4" i="5" s="1"/>
  <c r="BG4" i="5" s="1"/>
  <c r="BF4" i="5" s="1"/>
  <c r="BE4" i="5" s="1"/>
  <c r="BD4" i="5" s="1"/>
  <c r="BC4" i="5" s="1"/>
  <c r="AJ89" i="5"/>
  <c r="AK89" i="5"/>
  <c r="AI89" i="5"/>
  <c r="AT217" i="5"/>
  <c r="AS217" i="5" s="1"/>
  <c r="AR217" i="5" s="1"/>
  <c r="AQ217" i="5" s="1"/>
  <c r="AP217" i="5" s="1"/>
  <c r="AO217" i="5" s="1"/>
  <c r="AN217" i="5" s="1"/>
  <c r="AM217" i="5" s="1"/>
  <c r="AL217" i="5" s="1"/>
  <c r="AS181" i="5"/>
  <c r="AR181" i="5" s="1"/>
  <c r="AQ181" i="5" s="1"/>
  <c r="AP181" i="5" s="1"/>
  <c r="AO181" i="5" s="1"/>
  <c r="AN181" i="5" s="1"/>
  <c r="AM181" i="5" s="1"/>
  <c r="AL181" i="5" s="1"/>
  <c r="AT181" i="5"/>
  <c r="AT266" i="5"/>
  <c r="AS266" i="5"/>
  <c r="AR266" i="5" s="1"/>
  <c r="AQ266" i="5" s="1"/>
  <c r="AP266" i="5" s="1"/>
  <c r="AO266" i="5" s="1"/>
  <c r="AN266" i="5" s="1"/>
  <c r="AM266" i="5" s="1"/>
  <c r="AL266" i="5" s="1"/>
  <c r="AT43" i="5"/>
  <c r="AS43" i="5" s="1"/>
  <c r="AR43" i="5" s="1"/>
  <c r="AQ43" i="5" s="1"/>
  <c r="AP43" i="5" s="1"/>
  <c r="AO43" i="5" s="1"/>
  <c r="AN43" i="5" s="1"/>
  <c r="AM43" i="5" s="1"/>
  <c r="AL43" i="5" s="1"/>
  <c r="AJ341" i="5"/>
  <c r="AH341" i="5" s="1"/>
  <c r="AA341" i="5" s="1"/>
  <c r="AK341" i="5"/>
  <c r="AI341" i="5"/>
  <c r="BK54" i="5"/>
  <c r="BJ54" i="5" s="1"/>
  <c r="BI54" i="5" s="1"/>
  <c r="BH54" i="5" s="1"/>
  <c r="BG54" i="5" s="1"/>
  <c r="BF54" i="5" s="1"/>
  <c r="BE54" i="5" s="1"/>
  <c r="BD54" i="5" s="1"/>
  <c r="BC54" i="5" s="1"/>
  <c r="AT294" i="5"/>
  <c r="AS294" i="5"/>
  <c r="AR294" i="5" s="1"/>
  <c r="AQ294" i="5" s="1"/>
  <c r="AP294" i="5" s="1"/>
  <c r="AO294" i="5" s="1"/>
  <c r="AN294" i="5" s="1"/>
  <c r="AM294" i="5" s="1"/>
  <c r="AL294" i="5" s="1"/>
  <c r="BK59" i="5"/>
  <c r="BJ59" i="5"/>
  <c r="BI59" i="5" s="1"/>
  <c r="BH59" i="5" s="1"/>
  <c r="BG59" i="5" s="1"/>
  <c r="BF59" i="5" s="1"/>
  <c r="BE59" i="5" s="1"/>
  <c r="BD59" i="5" s="1"/>
  <c r="BC59" i="5" s="1"/>
  <c r="BK147" i="5"/>
  <c r="BJ147" i="5" s="1"/>
  <c r="BI147" i="5" s="1"/>
  <c r="AT264" i="5"/>
  <c r="AS264" i="5"/>
  <c r="AR264" i="5" s="1"/>
  <c r="AQ264" i="5" s="1"/>
  <c r="AP264" i="5" s="1"/>
  <c r="AO264" i="5" s="1"/>
  <c r="AN264" i="5" s="1"/>
  <c r="AM264" i="5" s="1"/>
  <c r="AL264" i="5" s="1"/>
  <c r="BK41" i="5"/>
  <c r="BJ41" i="5" s="1"/>
  <c r="BI41" i="5" s="1"/>
  <c r="BH41" i="5" s="1"/>
  <c r="BG41" i="5" s="1"/>
  <c r="BF41" i="5" s="1"/>
  <c r="BE41" i="5" s="1"/>
  <c r="BD41" i="5" s="1"/>
  <c r="BC41" i="5" s="1"/>
  <c r="AI303" i="5"/>
  <c r="AJ303" i="5"/>
  <c r="AK303" i="5"/>
  <c r="BK75" i="5"/>
  <c r="BJ75" i="5"/>
  <c r="BI75" i="5"/>
  <c r="AT171" i="5"/>
  <c r="AS171" i="5"/>
  <c r="AR171" i="5" s="1"/>
  <c r="AQ171" i="5" s="1"/>
  <c r="AP171" i="5" s="1"/>
  <c r="AO171" i="5" s="1"/>
  <c r="AN171" i="5" s="1"/>
  <c r="AM171" i="5" s="1"/>
  <c r="AL171" i="5" s="1"/>
  <c r="BK34" i="5"/>
  <c r="BJ34" i="5" s="1"/>
  <c r="BI34" i="5" s="1"/>
  <c r="BH34" i="5" s="1"/>
  <c r="BG34" i="5" s="1"/>
  <c r="BF34" i="5" s="1"/>
  <c r="BE34" i="5" s="1"/>
  <c r="BD34" i="5" s="1"/>
  <c r="BC34" i="5" s="1"/>
  <c r="BI12" i="5"/>
  <c r="BK12" i="5"/>
  <c r="BJ12" i="5"/>
  <c r="BH12" i="5"/>
  <c r="BG12" i="5" s="1"/>
  <c r="BF12" i="5" s="1"/>
  <c r="BE12" i="5" s="1"/>
  <c r="BD12" i="5" s="1"/>
  <c r="BC12" i="5" s="1"/>
  <c r="AK182" i="5"/>
  <c r="AI182" i="5"/>
  <c r="AJ182" i="5"/>
  <c r="AI99" i="5"/>
  <c r="AJ99" i="5"/>
  <c r="AK99" i="5"/>
  <c r="AK127" i="5"/>
  <c r="AI127" i="5"/>
  <c r="AJ127" i="5"/>
  <c r="AJ205" i="5"/>
  <c r="AI205" i="5"/>
  <c r="AH205" i="5" s="1"/>
  <c r="AA205" i="5" s="1"/>
  <c r="AK205" i="5"/>
  <c r="BK50" i="5"/>
  <c r="BJ50" i="5" s="1"/>
  <c r="BI50" i="5" s="1"/>
  <c r="BH50" i="5" s="1"/>
  <c r="BG50" i="5" s="1"/>
  <c r="BF50" i="5" s="1"/>
  <c r="BE50" i="5" s="1"/>
  <c r="BD50" i="5" s="1"/>
  <c r="BC50" i="5" s="1"/>
  <c r="BK15" i="5"/>
  <c r="BJ15" i="5"/>
  <c r="BI15" i="5" s="1"/>
  <c r="BH15" i="5" s="1"/>
  <c r="BG15" i="5" s="1"/>
  <c r="BF15" i="5" s="1"/>
  <c r="BE15" i="5" s="1"/>
  <c r="BD15" i="5" s="1"/>
  <c r="BC15" i="5" s="1"/>
  <c r="AS167" i="5"/>
  <c r="AR167" i="5" s="1"/>
  <c r="AQ167" i="5" s="1"/>
  <c r="AP167" i="5" s="1"/>
  <c r="AO167" i="5" s="1"/>
  <c r="AN167" i="5" s="1"/>
  <c r="AM167" i="5" s="1"/>
  <c r="AL167" i="5" s="1"/>
  <c r="AT167" i="5"/>
  <c r="AT204" i="5"/>
  <c r="AS204" i="5" s="1"/>
  <c r="AR204" i="5" s="1"/>
  <c r="AQ204" i="5" s="1"/>
  <c r="AP204" i="5" s="1"/>
  <c r="AO204" i="5" s="1"/>
  <c r="AN204" i="5" s="1"/>
  <c r="AM204" i="5" s="1"/>
  <c r="AL204" i="5" s="1"/>
  <c r="BJ21" i="5"/>
  <c r="BI21" i="5" s="1"/>
  <c r="BH21" i="5" s="1"/>
  <c r="BG21" i="5" s="1"/>
  <c r="BF21" i="5" s="1"/>
  <c r="BE21" i="5" s="1"/>
  <c r="BD21" i="5" s="1"/>
  <c r="BC21" i="5" s="1"/>
  <c r="BK21" i="5"/>
  <c r="AK96" i="5"/>
  <c r="AI96" i="5"/>
  <c r="AH96" i="5" s="1"/>
  <c r="AA96" i="5" s="1"/>
  <c r="AJ96" i="5"/>
  <c r="AJ135" i="5"/>
  <c r="AK135" i="5"/>
  <c r="AI135" i="5"/>
  <c r="AH135" i="5" s="1"/>
  <c r="AA135" i="5" s="1"/>
  <c r="AT198" i="5"/>
  <c r="AS198" i="5" s="1"/>
  <c r="AR198" i="5" s="1"/>
  <c r="AQ198" i="5" s="1"/>
  <c r="AP198" i="5" s="1"/>
  <c r="AO198" i="5" s="1"/>
  <c r="AN198" i="5" s="1"/>
  <c r="AM198" i="5" s="1"/>
  <c r="AL198" i="5" s="1"/>
  <c r="AT67" i="5"/>
  <c r="AS67" i="5" s="1"/>
  <c r="AR67" i="5" s="1"/>
  <c r="AQ67" i="5" s="1"/>
  <c r="AP67" i="5" s="1"/>
  <c r="AO67" i="5" s="1"/>
  <c r="AN67" i="5" s="1"/>
  <c r="AM67" i="5" s="1"/>
  <c r="AL67" i="5" s="1"/>
  <c r="AT189" i="5"/>
  <c r="AS189" i="5"/>
  <c r="AR189" i="5" s="1"/>
  <c r="AQ189" i="5" s="1"/>
  <c r="AP189" i="5" s="1"/>
  <c r="AO189" i="5" s="1"/>
  <c r="AN189" i="5" s="1"/>
  <c r="AM189" i="5" s="1"/>
  <c r="AL189" i="5" s="1"/>
  <c r="AI141" i="5"/>
  <c r="AJ141" i="5"/>
  <c r="AK141" i="5"/>
  <c r="BK27" i="5"/>
  <c r="BJ27" i="5"/>
  <c r="BI27" i="5"/>
  <c r="BH27" i="5" s="1"/>
  <c r="BG27" i="5" s="1"/>
  <c r="BF27" i="5" s="1"/>
  <c r="BE27" i="5" s="1"/>
  <c r="BD27" i="5" s="1"/>
  <c r="BC27" i="5" s="1"/>
  <c r="AI196" i="5"/>
  <c r="AJ196" i="5"/>
  <c r="AK196" i="5"/>
  <c r="BK3" i="5"/>
  <c r="BJ3" i="5" s="1"/>
  <c r="BI3" i="5" s="1"/>
  <c r="BH3" i="5" s="1"/>
  <c r="BG3" i="5" s="1"/>
  <c r="BF3" i="5" s="1"/>
  <c r="BE3" i="5" s="1"/>
  <c r="BD3" i="5" s="1"/>
  <c r="BC3" i="5" s="1"/>
  <c r="AT77" i="5"/>
  <c r="AS77" i="5" s="1"/>
  <c r="AR77" i="5" s="1"/>
  <c r="AQ77" i="5" s="1"/>
  <c r="AP77" i="5" s="1"/>
  <c r="AO77" i="5" s="1"/>
  <c r="AN77" i="5" s="1"/>
  <c r="AM77" i="5" s="1"/>
  <c r="AL77" i="5" s="1"/>
  <c r="AI254" i="5"/>
  <c r="AJ254" i="5"/>
  <c r="AK254" i="5"/>
  <c r="BJ8" i="5"/>
  <c r="BI8" i="5"/>
  <c r="BH8" i="5" s="1"/>
  <c r="BG8" i="5" s="1"/>
  <c r="BF8" i="5" s="1"/>
  <c r="BE8" i="5" s="1"/>
  <c r="BD8" i="5" s="1"/>
  <c r="BC8" i="5" s="1"/>
  <c r="BK8" i="5"/>
  <c r="AK95" i="5"/>
  <c r="AI95" i="5"/>
  <c r="AJ95" i="5"/>
  <c r="AT220" i="5"/>
  <c r="AS220" i="5" s="1"/>
  <c r="AR220" i="5"/>
  <c r="AQ220" i="5" s="1"/>
  <c r="AP220" i="5" s="1"/>
  <c r="AO220" i="5" s="1"/>
  <c r="AN220" i="5" s="1"/>
  <c r="AM220" i="5" s="1"/>
  <c r="AL220" i="5" s="1"/>
  <c r="BK72" i="5"/>
  <c r="BJ72" i="5"/>
  <c r="BI72" i="5"/>
  <c r="AT283" i="5"/>
  <c r="AS283" i="5" s="1"/>
  <c r="AR283" i="5" s="1"/>
  <c r="AQ283" i="5" s="1"/>
  <c r="AP283" i="5" s="1"/>
  <c r="AO283" i="5" s="1"/>
  <c r="AN283" i="5" s="1"/>
  <c r="AM283" i="5" s="1"/>
  <c r="AL283" i="5" s="1"/>
  <c r="BJ38" i="5"/>
  <c r="BI38" i="5" s="1"/>
  <c r="BH38" i="5" s="1"/>
  <c r="BG38" i="5" s="1"/>
  <c r="BF38" i="5" s="1"/>
  <c r="BE38" i="5" s="1"/>
  <c r="BD38" i="5" s="1"/>
  <c r="BC38" i="5" s="1"/>
  <c r="BK38" i="5"/>
  <c r="AT288" i="5"/>
  <c r="AS288" i="5" s="1"/>
  <c r="AR288" i="5" s="1"/>
  <c r="AQ288" i="5" s="1"/>
  <c r="AP288" i="5" s="1"/>
  <c r="AO288" i="5" s="1"/>
  <c r="AN288" i="5" s="1"/>
  <c r="AM288" i="5" s="1"/>
  <c r="AL288" i="5" s="1"/>
  <c r="BK45" i="5"/>
  <c r="BJ45" i="5" s="1"/>
  <c r="BI45" i="5" s="1"/>
  <c r="BH45" i="5" s="1"/>
  <c r="BG45" i="5" s="1"/>
  <c r="BF45" i="5" s="1"/>
  <c r="BE45" i="5" s="1"/>
  <c r="BD45" i="5" s="1"/>
  <c r="BC45" i="5" s="1"/>
  <c r="AT308" i="5"/>
  <c r="AS308" i="5" s="1"/>
  <c r="AR308" i="5" s="1"/>
  <c r="AQ308" i="5" s="1"/>
  <c r="AP308" i="5" s="1"/>
  <c r="AO308" i="5" s="1"/>
  <c r="AN308" i="5" s="1"/>
  <c r="AM308" i="5" s="1"/>
  <c r="AL308" i="5" s="1"/>
  <c r="BK58" i="5"/>
  <c r="BJ58" i="5" s="1"/>
  <c r="BI58" i="5" s="1"/>
  <c r="BH58" i="5" s="1"/>
  <c r="BG58" i="5" s="1"/>
  <c r="BF58" i="5" s="1"/>
  <c r="BE58" i="5" s="1"/>
  <c r="BD58" i="5" s="1"/>
  <c r="BC58" i="5" s="1"/>
  <c r="BK136" i="5"/>
  <c r="BJ136" i="5" s="1"/>
  <c r="BI136" i="5" s="1"/>
  <c r="AT362" i="5"/>
  <c r="AS362" i="5" s="1"/>
  <c r="AR362" i="5" s="1"/>
  <c r="AQ362" i="5" s="1"/>
  <c r="AP362" i="5" s="1"/>
  <c r="AO362" i="5" s="1"/>
  <c r="AN362" i="5" s="1"/>
  <c r="AM362" i="5" s="1"/>
  <c r="AL362" i="5" s="1"/>
  <c r="BJ19" i="5"/>
  <c r="BI19" i="5"/>
  <c r="BH19" i="5" s="1"/>
  <c r="BG19" i="5" s="1"/>
  <c r="BF19" i="5" s="1"/>
  <c r="BE19" i="5" s="1"/>
  <c r="BD19" i="5" s="1"/>
  <c r="BC19" i="5" s="1"/>
  <c r="BK19" i="5"/>
  <c r="AT352" i="5"/>
  <c r="AS352" i="5"/>
  <c r="AR352" i="5" s="1"/>
  <c r="AQ352" i="5" s="1"/>
  <c r="AP352" i="5" s="1"/>
  <c r="AO352" i="5" s="1"/>
  <c r="AN352" i="5" s="1"/>
  <c r="AM352" i="5" s="1"/>
  <c r="AL352" i="5" s="1"/>
  <c r="AJ235" i="5"/>
  <c r="AK235" i="5"/>
  <c r="AI235" i="5"/>
  <c r="AH235" i="5" s="1"/>
  <c r="AA235" i="5" s="1"/>
  <c r="AH243" i="5"/>
  <c r="AA243" i="5" s="1"/>
  <c r="AT60" i="5"/>
  <c r="AS60" i="5"/>
  <c r="AR60" i="5" s="1"/>
  <c r="AQ60" i="5" s="1"/>
  <c r="AP60" i="5" s="1"/>
  <c r="AO60" i="5" s="1"/>
  <c r="AN60" i="5" s="1"/>
  <c r="AM60" i="5" s="1"/>
  <c r="AL60" i="5" s="1"/>
  <c r="AI270" i="5"/>
  <c r="AK270" i="5"/>
  <c r="AJ270" i="5"/>
  <c r="AI188" i="5"/>
  <c r="AJ188" i="5"/>
  <c r="AK188" i="5"/>
  <c r="AJ54" i="5"/>
  <c r="AK54" i="5"/>
  <c r="AI54" i="5"/>
  <c r="AJ328" i="5"/>
  <c r="AK328" i="5"/>
  <c r="AI328" i="5"/>
  <c r="AI280" i="5"/>
  <c r="AJ280" i="5"/>
  <c r="AK280" i="5"/>
  <c r="AI245" i="5"/>
  <c r="AJ245" i="5"/>
  <c r="AK245" i="5"/>
  <c r="AJ53" i="5"/>
  <c r="AK53" i="5"/>
  <c r="AI53" i="5"/>
  <c r="AJ229" i="5"/>
  <c r="AK229" i="5"/>
  <c r="AI229" i="5"/>
  <c r="AI305" i="5"/>
  <c r="AJ305" i="5"/>
  <c r="AK305" i="5"/>
  <c r="AI349" i="5"/>
  <c r="AK349" i="5"/>
  <c r="AJ349" i="5"/>
  <c r="AK302" i="5"/>
  <c r="AI302" i="5"/>
  <c r="AJ302" i="5"/>
  <c r="AJ109" i="5"/>
  <c r="AK109" i="5"/>
  <c r="AI109" i="5"/>
  <c r="AJ267" i="5"/>
  <c r="AI267" i="5"/>
  <c r="AK267" i="5"/>
  <c r="AJ296" i="5"/>
  <c r="AK296" i="5"/>
  <c r="AI296" i="5"/>
  <c r="AI350" i="5"/>
  <c r="AJ350" i="5"/>
  <c r="AK350" i="5"/>
  <c r="AI276" i="5"/>
  <c r="AJ276" i="5"/>
  <c r="AK276" i="5"/>
  <c r="AK46" i="5"/>
  <c r="AI46" i="5"/>
  <c r="AJ46" i="5"/>
  <c r="AI192" i="5"/>
  <c r="AK192" i="5"/>
  <c r="AJ192" i="5"/>
  <c r="AI337" i="5"/>
  <c r="AJ337" i="5"/>
  <c r="AK337" i="5"/>
  <c r="AI353" i="5"/>
  <c r="AJ353" i="5"/>
  <c r="AK353" i="5"/>
  <c r="AJ73" i="5"/>
  <c r="AK73" i="5"/>
  <c r="AI73" i="5"/>
  <c r="AJ299" i="5"/>
  <c r="AI299" i="5"/>
  <c r="AH299" i="5" s="1"/>
  <c r="AA299" i="5" s="1"/>
  <c r="AK299" i="5"/>
  <c r="AJ287" i="5"/>
  <c r="AK287" i="5"/>
  <c r="AI287" i="5"/>
  <c r="AK306" i="5"/>
  <c r="AI306" i="5"/>
  <c r="AJ306" i="5"/>
  <c r="AI321" i="5"/>
  <c r="AJ321" i="5"/>
  <c r="AK321" i="5"/>
  <c r="AJ57" i="5"/>
  <c r="AK57" i="5"/>
  <c r="AI57" i="5"/>
  <c r="AK74" i="5"/>
  <c r="AI74" i="5"/>
  <c r="AJ74" i="5"/>
  <c r="AJ331" i="5"/>
  <c r="AK331" i="5"/>
  <c r="AI331" i="5"/>
  <c r="AI282" i="5"/>
  <c r="AJ282" i="5"/>
  <c r="AK282" i="5"/>
  <c r="AK151" i="5"/>
  <c r="AI151" i="5"/>
  <c r="AJ151" i="5"/>
  <c r="AK327" i="5"/>
  <c r="AI327" i="5"/>
  <c r="AJ327" i="5"/>
  <c r="AI88" i="5"/>
  <c r="AK88" i="5"/>
  <c r="AJ88" i="5"/>
  <c r="AI169" i="5"/>
  <c r="AJ169" i="5"/>
  <c r="AK169" i="5"/>
  <c r="AI140" i="5"/>
  <c r="AJ140" i="5"/>
  <c r="AK140" i="5"/>
  <c r="AJ247" i="5"/>
  <c r="AK247" i="5"/>
  <c r="AI247" i="5"/>
  <c r="AI78" i="5"/>
  <c r="AJ78" i="5"/>
  <c r="AK78" i="5"/>
  <c r="AJ255" i="5"/>
  <c r="AK255" i="5"/>
  <c r="AI255" i="5"/>
  <c r="AK291" i="5"/>
  <c r="AI291" i="5"/>
  <c r="AJ291" i="5"/>
  <c r="AI62" i="5"/>
  <c r="AJ62" i="5"/>
  <c r="AK62" i="5"/>
  <c r="AI361" i="5"/>
  <c r="AJ361" i="5"/>
  <c r="AK361" i="5"/>
  <c r="AK332" i="5"/>
  <c r="AI332" i="5"/>
  <c r="AJ332" i="5"/>
  <c r="AJ317" i="5"/>
  <c r="AK317" i="5"/>
  <c r="AI317" i="5"/>
  <c r="AI50" i="5"/>
  <c r="AJ50" i="5"/>
  <c r="AK50" i="5"/>
  <c r="AI339" i="5"/>
  <c r="AK339" i="5"/>
  <c r="AJ339" i="5"/>
  <c r="AJ215" i="5"/>
  <c r="AK215" i="5"/>
  <c r="AI215" i="5"/>
  <c r="AI307" i="5"/>
  <c r="AJ307" i="5"/>
  <c r="AK307" i="5"/>
  <c r="AI269" i="5"/>
  <c r="AJ269" i="5"/>
  <c r="AK269" i="5"/>
  <c r="AK316" i="5"/>
  <c r="AI316" i="5"/>
  <c r="AJ316" i="5"/>
  <c r="AJ257" i="5"/>
  <c r="AK257" i="5"/>
  <c r="AI257" i="5"/>
  <c r="AI262" i="5"/>
  <c r="AJ262" i="5"/>
  <c r="AK262" i="5"/>
  <c r="AK94" i="5"/>
  <c r="AJ94" i="5"/>
  <c r="AI94" i="5"/>
  <c r="AJ223" i="5"/>
  <c r="AK223" i="5"/>
  <c r="AI223" i="5"/>
  <c r="AK333" i="5"/>
  <c r="AI333" i="5"/>
  <c r="AJ333" i="5"/>
  <c r="AK358" i="5"/>
  <c r="AI358" i="5"/>
  <c r="AJ358" i="5"/>
  <c r="AJ233" i="5"/>
  <c r="AI233" i="5"/>
  <c r="AH233" i="5" s="1"/>
  <c r="AA233" i="5" s="1"/>
  <c r="AK233" i="5"/>
  <c r="AJ318" i="5"/>
  <c r="AI318" i="5"/>
  <c r="AK318" i="5"/>
  <c r="AK44" i="5"/>
  <c r="AI44" i="5"/>
  <c r="AJ44" i="5"/>
  <c r="AI56" i="5"/>
  <c r="AK56" i="5"/>
  <c r="AJ56" i="5"/>
  <c r="AJ272" i="5"/>
  <c r="AI272" i="5"/>
  <c r="AH272" i="5" s="1"/>
  <c r="AA272" i="5" s="1"/>
  <c r="AK272" i="5"/>
  <c r="AK102" i="5"/>
  <c r="AI102" i="5"/>
  <c r="AJ102" i="5"/>
  <c r="AJ237" i="5"/>
  <c r="AK237" i="5"/>
  <c r="AI237" i="5"/>
  <c r="AK110" i="5"/>
  <c r="AI110" i="5"/>
  <c r="AJ110" i="5"/>
  <c r="AK355" i="5"/>
  <c r="AI355" i="5"/>
  <c r="AH355" i="5" s="1"/>
  <c r="AA355" i="5" s="1"/>
  <c r="AJ355" i="5"/>
  <c r="AJ152" i="5"/>
  <c r="AI152" i="5"/>
  <c r="AK152" i="5"/>
  <c r="AK106" i="5"/>
  <c r="AI106" i="5"/>
  <c r="AJ106" i="5"/>
  <c r="AK76" i="5"/>
  <c r="AI76" i="5"/>
  <c r="AJ76" i="5"/>
  <c r="AJ278" i="5"/>
  <c r="AK278" i="5"/>
  <c r="AI278" i="5"/>
  <c r="AI70" i="5"/>
  <c r="AK70" i="5"/>
  <c r="AJ70" i="5"/>
  <c r="AK289" i="5"/>
  <c r="AI289" i="5"/>
  <c r="AJ289" i="5"/>
  <c r="AK159" i="5"/>
  <c r="AI159" i="5"/>
  <c r="AJ159" i="5"/>
  <c r="AK66" i="5"/>
  <c r="AI66" i="5"/>
  <c r="AH66" i="5" s="1"/>
  <c r="AA66" i="5" s="1"/>
  <c r="AJ66" i="5"/>
  <c r="AI324" i="5"/>
  <c r="AJ324" i="5"/>
  <c r="AK324" i="5"/>
  <c r="AK274" i="5"/>
  <c r="AJ274" i="5"/>
  <c r="AI274" i="5"/>
  <c r="AH274" i="5" s="1"/>
  <c r="AA274" i="5" s="1"/>
  <c r="AK184" i="5"/>
  <c r="AJ184" i="5"/>
  <c r="AI184" i="5"/>
  <c r="AI284" i="5"/>
  <c r="AJ284" i="5"/>
  <c r="AK284" i="5"/>
  <c r="AK108" i="5"/>
  <c r="AI108" i="5"/>
  <c r="AJ108" i="5"/>
  <c r="AJ80" i="5"/>
  <c r="AK80" i="5"/>
  <c r="AI80" i="5"/>
  <c r="AK111" i="5"/>
  <c r="AI111" i="5"/>
  <c r="AJ111" i="5"/>
  <c r="AK300" i="5"/>
  <c r="AI300" i="5"/>
  <c r="AJ300" i="5"/>
  <c r="AI58" i="5"/>
  <c r="AK58" i="5"/>
  <c r="AJ58" i="5"/>
  <c r="AK71" i="5"/>
  <c r="AJ71" i="5"/>
  <c r="AI71" i="5"/>
  <c r="AI351" i="5"/>
  <c r="AJ351" i="5"/>
  <c r="AK351" i="5"/>
  <c r="AJ65" i="5"/>
  <c r="AI65" i="5"/>
  <c r="AH65" i="5" s="1"/>
  <c r="AA65" i="5" s="1"/>
  <c r="AK65" i="5"/>
  <c r="AI64" i="5"/>
  <c r="AH64" i="5" s="1"/>
  <c r="AA64" i="5" s="1"/>
  <c r="AK64" i="5"/>
  <c r="AJ64" i="5"/>
  <c r="AK293" i="5"/>
  <c r="AJ293" i="5"/>
  <c r="AI293" i="5"/>
  <c r="AI343" i="5"/>
  <c r="AK343" i="5"/>
  <c r="AJ343" i="5"/>
  <c r="AJ227" i="5"/>
  <c r="AK227" i="5"/>
  <c r="AI227" i="5"/>
  <c r="AK112" i="5"/>
  <c r="AI112" i="5"/>
  <c r="AJ112" i="5"/>
  <c r="AI273" i="5"/>
  <c r="AJ273" i="5"/>
  <c r="AK273" i="5"/>
  <c r="AK172" i="5"/>
  <c r="AJ172" i="5"/>
  <c r="AI172" i="5"/>
  <c r="AH172" i="5" s="1"/>
  <c r="AA172" i="5" s="1"/>
  <c r="AJ249" i="5"/>
  <c r="AI249" i="5"/>
  <c r="AH249" i="5" s="1"/>
  <c r="AA249" i="5" s="1"/>
  <c r="AK249" i="5"/>
  <c r="AJ301" i="5"/>
  <c r="AK301" i="5"/>
  <c r="AI301" i="5"/>
  <c r="AI315" i="5"/>
  <c r="AJ315" i="5"/>
  <c r="AK315" i="5"/>
  <c r="AI312" i="5"/>
  <c r="AJ312" i="5"/>
  <c r="AK312" i="5"/>
  <c r="AJ251" i="5"/>
  <c r="AK251" i="5"/>
  <c r="AI251" i="5"/>
  <c r="AI290" i="5"/>
  <c r="AH290" i="5" s="1"/>
  <c r="AA290" i="5" s="1"/>
  <c r="AJ290" i="5"/>
  <c r="AK290" i="5"/>
  <c r="AI271" i="5"/>
  <c r="AJ271" i="5"/>
  <c r="AK271" i="5"/>
  <c r="AB39" i="5"/>
  <c r="AC39" i="5"/>
  <c r="AE39" i="5"/>
  <c r="AH367" i="5"/>
  <c r="AA367" i="5" s="1"/>
  <c r="AC367" i="5" s="1"/>
  <c r="AH250" i="5"/>
  <c r="AA250" i="5" s="1"/>
  <c r="E14" i="5"/>
  <c r="AE128" i="5"/>
  <c r="AB128" i="5"/>
  <c r="AC128" i="5"/>
  <c r="AB31" i="5"/>
  <c r="AE31" i="5"/>
  <c r="AC31" i="5"/>
  <c r="R18" i="5"/>
  <c r="T18" i="5"/>
  <c r="AC104" i="5"/>
  <c r="AB104" i="5"/>
  <c r="AE104" i="5"/>
  <c r="AI364" i="5"/>
  <c r="AJ364" i="5"/>
  <c r="AK364" i="5"/>
  <c r="AK366" i="5"/>
  <c r="AI366" i="5"/>
  <c r="AJ366" i="5"/>
  <c r="AJ365" i="5"/>
  <c r="AK365" i="5"/>
  <c r="AI365" i="5"/>
  <c r="AH363" i="5"/>
  <c r="AA363" i="5" s="1"/>
  <c r="S18" i="4"/>
  <c r="E14" i="4"/>
  <c r="U18" i="4"/>
  <c r="F18" i="4"/>
  <c r="F19" i="4" s="1"/>
  <c r="S239" i="1"/>
  <c r="U239" i="1" s="1"/>
  <c r="S139" i="1"/>
  <c r="U139" i="1" s="1"/>
  <c r="C16" i="1"/>
  <c r="D18" i="1" s="1"/>
  <c r="O345" i="1"/>
  <c r="O275" i="1"/>
  <c r="O145" i="1"/>
  <c r="O316" i="1"/>
  <c r="O154" i="1"/>
  <c r="O215" i="1"/>
  <c r="O226" i="1"/>
  <c r="O197" i="1"/>
  <c r="O323" i="1"/>
  <c r="O247" i="1"/>
  <c r="O344" i="1"/>
  <c r="O289" i="1"/>
  <c r="O159" i="1"/>
  <c r="O330" i="1"/>
  <c r="O270" i="1"/>
  <c r="O327" i="1"/>
  <c r="O158" i="1"/>
  <c r="O329" i="1"/>
  <c r="O276" i="1"/>
  <c r="O182" i="1"/>
  <c r="O206" i="1"/>
  <c r="O29" i="1"/>
  <c r="O272" i="1"/>
  <c r="O254" i="1"/>
  <c r="O25" i="1"/>
  <c r="O308" i="1"/>
  <c r="O229" i="1"/>
  <c r="O301" i="1"/>
  <c r="O27" i="1"/>
  <c r="O137" i="1"/>
  <c r="O194" i="1"/>
  <c r="O187" i="1"/>
  <c r="O233" i="1"/>
  <c r="O356" i="1"/>
  <c r="O342" i="1"/>
  <c r="O282" i="1"/>
  <c r="O170" i="1"/>
  <c r="O286" i="1"/>
  <c r="O31" i="1"/>
  <c r="O304" i="1"/>
  <c r="O319" i="1"/>
  <c r="O354" i="1"/>
  <c r="O343" i="1"/>
  <c r="O271" i="1"/>
  <c r="O186" i="1"/>
  <c r="O195" i="1"/>
  <c r="O222" i="1"/>
  <c r="O203" i="1"/>
  <c r="O221" i="1"/>
  <c r="O313" i="1"/>
  <c r="O339" i="1"/>
  <c r="O185" i="1"/>
  <c r="O237" i="1"/>
  <c r="O328" i="1"/>
  <c r="O307" i="1"/>
  <c r="O214" i="1"/>
  <c r="O201" i="1"/>
  <c r="O198" i="1"/>
  <c r="O314" i="1"/>
  <c r="O264" i="1"/>
  <c r="O30" i="1"/>
  <c r="O293" i="1"/>
  <c r="O171" i="1"/>
  <c r="O22" i="1"/>
  <c r="O163" i="1"/>
  <c r="O326" i="1"/>
  <c r="O190" i="1"/>
  <c r="O193" i="1"/>
  <c r="O183" i="1"/>
  <c r="O199" i="1"/>
  <c r="O269" i="1"/>
  <c r="O349" i="1"/>
  <c r="O155" i="1"/>
  <c r="O299" i="1"/>
  <c r="O205" i="1"/>
  <c r="O200" i="1"/>
  <c r="O302" i="1"/>
  <c r="O153" i="1"/>
  <c r="O210" i="1"/>
  <c r="O277" i="1"/>
  <c r="O188" i="1"/>
  <c r="O178" i="1"/>
  <c r="O258" i="1"/>
  <c r="O358" i="1"/>
  <c r="O318" i="1"/>
  <c r="O350" i="1"/>
  <c r="O280" i="1"/>
  <c r="O177" i="1"/>
  <c r="O156" i="1"/>
  <c r="O207" i="1"/>
  <c r="O21" i="1"/>
  <c r="O353" i="1"/>
  <c r="O355" i="1"/>
  <c r="O239" i="1"/>
  <c r="O315" i="1"/>
  <c r="O219" i="1"/>
  <c r="O357" i="1"/>
  <c r="O213" i="1"/>
  <c r="O257" i="1"/>
  <c r="O26" i="1"/>
  <c r="O225" i="1"/>
  <c r="O346" i="1"/>
  <c r="O297" i="1"/>
  <c r="O320" i="1"/>
  <c r="O175" i="1"/>
  <c r="O263" i="1"/>
  <c r="O179" i="1"/>
  <c r="O288" i="1"/>
  <c r="O306" i="1"/>
  <c r="O295" i="1"/>
  <c r="O173" i="1"/>
  <c r="O231" i="1"/>
  <c r="O359" i="1"/>
  <c r="O348" i="1"/>
  <c r="O224" i="1"/>
  <c r="O172" i="1"/>
  <c r="O211" i="1"/>
  <c r="O296" i="1"/>
  <c r="O24" i="1"/>
  <c r="O241" i="1"/>
  <c r="O333" i="1"/>
  <c r="O192" i="1"/>
  <c r="O250" i="1"/>
  <c r="O220" i="1"/>
  <c r="O284" i="1"/>
  <c r="O325" i="1"/>
  <c r="O305" i="1"/>
  <c r="O312" i="1"/>
  <c r="O243" i="1"/>
  <c r="O303" i="1"/>
  <c r="O341" i="1"/>
  <c r="O181" i="1"/>
  <c r="O337" i="1"/>
  <c r="O242" i="1"/>
  <c r="O245" i="1"/>
  <c r="O180" i="1"/>
  <c r="O267" i="1"/>
  <c r="O260" i="1"/>
  <c r="O340" i="1"/>
  <c r="O331" i="1"/>
  <c r="O251" i="1"/>
  <c r="O360" i="1"/>
  <c r="O196" i="1"/>
  <c r="O162" i="1"/>
  <c r="O169" i="1"/>
  <c r="O283" i="1"/>
  <c r="O292" i="1"/>
  <c r="O176" i="1"/>
  <c r="O287" i="1"/>
  <c r="O223" i="1"/>
  <c r="O317" i="1"/>
  <c r="O352" i="1"/>
  <c r="O338" i="1"/>
  <c r="O216" i="1"/>
  <c r="O160" i="1"/>
  <c r="O157" i="1"/>
  <c r="O249" i="1"/>
  <c r="O321" i="1"/>
  <c r="O228" i="1"/>
  <c r="O351" i="1"/>
  <c r="O232" i="1"/>
  <c r="O274" i="1"/>
  <c r="O334" i="1"/>
  <c r="O168" i="1"/>
  <c r="O248" i="1"/>
  <c r="O218" i="1"/>
  <c r="O244" i="1"/>
  <c r="O204" i="1"/>
  <c r="O208" i="1"/>
  <c r="O161" i="1"/>
  <c r="O362" i="1"/>
  <c r="O309" i="1"/>
  <c r="O140" i="1"/>
  <c r="O236" i="1"/>
  <c r="O290" i="1"/>
  <c r="O261" i="1"/>
  <c r="O298" i="1"/>
  <c r="O230" i="1"/>
  <c r="O332" i="1"/>
  <c r="O202" i="1"/>
  <c r="O167" i="1"/>
  <c r="O209" i="1"/>
  <c r="O184" i="1"/>
  <c r="O252" i="1"/>
  <c r="O361" i="1"/>
  <c r="O23" i="1"/>
  <c r="O268" i="1"/>
  <c r="O147" i="1"/>
  <c r="C15" i="1"/>
  <c r="O279" i="1"/>
  <c r="O164" i="1"/>
  <c r="O324" i="1"/>
  <c r="O240" i="1"/>
  <c r="O234" i="1"/>
  <c r="O165" i="1"/>
  <c r="O255" i="1"/>
  <c r="O189" i="1"/>
  <c r="O278" i="1"/>
  <c r="O336" i="1"/>
  <c r="O227" i="1"/>
  <c r="O291" i="1"/>
  <c r="O174" i="1"/>
  <c r="O281" i="1"/>
  <c r="O322" i="1"/>
  <c r="O256" i="1"/>
  <c r="O238" i="1"/>
  <c r="O311" i="1"/>
  <c r="O285" i="1"/>
  <c r="O166" i="1"/>
  <c r="O294" i="1"/>
  <c r="O259" i="1"/>
  <c r="O253" i="1"/>
  <c r="O273" i="1"/>
  <c r="O144" i="1"/>
  <c r="O335" i="1"/>
  <c r="O347" i="1"/>
  <c r="O262" i="1"/>
  <c r="O191" i="1"/>
  <c r="O300" i="1"/>
  <c r="O266" i="1"/>
  <c r="O310" i="1"/>
  <c r="O235" i="1"/>
  <c r="O265" i="1"/>
  <c r="O28" i="1"/>
  <c r="O246" i="1"/>
  <c r="O217" i="1"/>
  <c r="K220" i="1"/>
  <c r="S180" i="1"/>
  <c r="U180" i="1" s="1"/>
  <c r="S18" i="1"/>
  <c r="S223" i="1"/>
  <c r="U223" i="1" s="1"/>
  <c r="S195" i="1"/>
  <c r="U195" i="1" s="1"/>
  <c r="S174" i="1"/>
  <c r="U174" i="1" s="1"/>
  <c r="S121" i="1"/>
  <c r="U121" i="1" s="1"/>
  <c r="AZ67" i="5" l="1"/>
  <c r="AX67" i="5" s="1"/>
  <c r="AZ65" i="5"/>
  <c r="AX65" i="5" s="1"/>
  <c r="AZ66" i="5"/>
  <c r="AX66" i="5" s="1"/>
  <c r="AZ61" i="5"/>
  <c r="AX61" i="5" s="1"/>
  <c r="AZ62" i="5"/>
  <c r="AX62" i="5" s="1"/>
  <c r="AZ64" i="5"/>
  <c r="AX64" i="5" s="1"/>
  <c r="AC376" i="5"/>
  <c r="AB376" i="5"/>
  <c r="AE376" i="5"/>
  <c r="AH373" i="5"/>
  <c r="AA373" i="5" s="1"/>
  <c r="AH374" i="5"/>
  <c r="AA374" i="5" s="1"/>
  <c r="AB377" i="5"/>
  <c r="AC377" i="5"/>
  <c r="AE377" i="5"/>
  <c r="AH375" i="5"/>
  <c r="AA375" i="5" s="1"/>
  <c r="AE372" i="5"/>
  <c r="AC372" i="5"/>
  <c r="AB372" i="5"/>
  <c r="AE371" i="5"/>
  <c r="AB371" i="5"/>
  <c r="AC371" i="5"/>
  <c r="AH369" i="5"/>
  <c r="AA369" i="5" s="1"/>
  <c r="AH368" i="5"/>
  <c r="AA368" i="5" s="1"/>
  <c r="AE370" i="5"/>
  <c r="AB370" i="5"/>
  <c r="AC370" i="5"/>
  <c r="BA45" i="5"/>
  <c r="BB45" i="5"/>
  <c r="BA27" i="5"/>
  <c r="AZ27" i="5" s="1"/>
  <c r="AX27" i="5" s="1"/>
  <c r="BB27" i="5"/>
  <c r="AJ67" i="5"/>
  <c r="AI67" i="5"/>
  <c r="AH67" i="5" s="1"/>
  <c r="AA67" i="5" s="1"/>
  <c r="AK67" i="5"/>
  <c r="BA34" i="5"/>
  <c r="BB34" i="5"/>
  <c r="BA30" i="5"/>
  <c r="BB30" i="5"/>
  <c r="AK275" i="5"/>
  <c r="AI275" i="5"/>
  <c r="AJ275" i="5"/>
  <c r="AJ143" i="5"/>
  <c r="AK143" i="5"/>
  <c r="AI143" i="5"/>
  <c r="AK86" i="5"/>
  <c r="AI86" i="5"/>
  <c r="AJ86" i="5"/>
  <c r="BA51" i="5"/>
  <c r="BB51" i="5"/>
  <c r="AI310" i="5"/>
  <c r="AH310" i="5" s="1"/>
  <c r="AA310" i="5" s="1"/>
  <c r="AJ310" i="5"/>
  <c r="AK310" i="5"/>
  <c r="AJ42" i="5"/>
  <c r="AK42" i="5"/>
  <c r="AI42" i="5"/>
  <c r="BA37" i="5"/>
  <c r="BB37" i="5"/>
  <c r="AI288" i="5"/>
  <c r="AH288" i="5" s="1"/>
  <c r="AA288" i="5" s="1"/>
  <c r="AJ288" i="5"/>
  <c r="AK288" i="5"/>
  <c r="AJ198" i="5"/>
  <c r="AK198" i="5"/>
  <c r="AI198" i="5"/>
  <c r="BB21" i="5"/>
  <c r="BA21" i="5"/>
  <c r="AZ21" i="5" s="1"/>
  <c r="AX21" i="5" s="1"/>
  <c r="AJ171" i="5"/>
  <c r="AI171" i="5"/>
  <c r="AK171" i="5"/>
  <c r="BB41" i="5"/>
  <c r="BA41" i="5"/>
  <c r="AZ41" i="5" s="1"/>
  <c r="AX41" i="5" s="1"/>
  <c r="BA54" i="5"/>
  <c r="BB54" i="5"/>
  <c r="AI93" i="5"/>
  <c r="AH93" i="5" s="1"/>
  <c r="AA93" i="5" s="1"/>
  <c r="AJ93" i="5"/>
  <c r="AK93" i="5"/>
  <c r="AK348" i="5"/>
  <c r="AJ348" i="5"/>
  <c r="AI348" i="5"/>
  <c r="AH348" i="5" s="1"/>
  <c r="AA348" i="5" s="1"/>
  <c r="AK32" i="5"/>
  <c r="AI32" i="5"/>
  <c r="AJ32" i="5"/>
  <c r="BA49" i="5"/>
  <c r="AZ49" i="5" s="1"/>
  <c r="AX49" i="5" s="1"/>
  <c r="BB49" i="5"/>
  <c r="AJ156" i="5"/>
  <c r="AK156" i="5"/>
  <c r="AI156" i="5"/>
  <c r="AH156" i="5" s="1"/>
  <c r="AA156" i="5" s="1"/>
  <c r="BB48" i="5"/>
  <c r="BA48" i="5"/>
  <c r="AZ48" i="5" s="1"/>
  <c r="AX48" i="5" s="1"/>
  <c r="AI224" i="5"/>
  <c r="AH224" i="5" s="1"/>
  <c r="AA224" i="5" s="1"/>
  <c r="AJ224" i="5"/>
  <c r="AK224" i="5"/>
  <c r="AJ130" i="5"/>
  <c r="AK130" i="5"/>
  <c r="AI130" i="5"/>
  <c r="AH130" i="5" s="1"/>
  <c r="AA130" i="5" s="1"/>
  <c r="BA14" i="5"/>
  <c r="BB14" i="5"/>
  <c r="BB26" i="5"/>
  <c r="BA26" i="5"/>
  <c r="AJ357" i="5"/>
  <c r="AK357" i="5"/>
  <c r="AI357" i="5"/>
  <c r="AH357" i="5" s="1"/>
  <c r="AA357" i="5" s="1"/>
  <c r="AI323" i="5"/>
  <c r="AH323" i="5" s="1"/>
  <c r="AA323" i="5" s="1"/>
  <c r="AJ323" i="5"/>
  <c r="AK323" i="5"/>
  <c r="AJ155" i="5"/>
  <c r="AK155" i="5"/>
  <c r="AI155" i="5"/>
  <c r="AI52" i="5"/>
  <c r="AJ52" i="5"/>
  <c r="AK52" i="5"/>
  <c r="BA19" i="5"/>
  <c r="BB19" i="5"/>
  <c r="AK204" i="5"/>
  <c r="AJ204" i="5"/>
  <c r="AI204" i="5"/>
  <c r="AJ264" i="5"/>
  <c r="AI264" i="5"/>
  <c r="AK264" i="5"/>
  <c r="AK217" i="5"/>
  <c r="AI217" i="5"/>
  <c r="AJ217" i="5"/>
  <c r="AH217" i="5" s="1"/>
  <c r="AA217" i="5" s="1"/>
  <c r="AI360" i="5"/>
  <c r="AH360" i="5" s="1"/>
  <c r="AA360" i="5" s="1"/>
  <c r="AK360" i="5"/>
  <c r="AJ360" i="5"/>
  <c r="AJ30" i="5"/>
  <c r="AK30" i="5"/>
  <c r="AI30" i="5"/>
  <c r="BB47" i="5"/>
  <c r="BA47" i="5"/>
  <c r="AZ47" i="5" s="1"/>
  <c r="AX47" i="5" s="1"/>
  <c r="AJ210" i="5"/>
  <c r="AK210" i="5"/>
  <c r="AI210" i="5"/>
  <c r="AI359" i="5"/>
  <c r="AH359" i="5" s="1"/>
  <c r="AA359" i="5" s="1"/>
  <c r="AK359" i="5"/>
  <c r="AJ359" i="5"/>
  <c r="AI200" i="5"/>
  <c r="AJ200" i="5"/>
  <c r="AK200" i="5"/>
  <c r="AK129" i="5"/>
  <c r="AI129" i="5"/>
  <c r="AJ129" i="5"/>
  <c r="BA18" i="5"/>
  <c r="AZ18" i="5" s="1"/>
  <c r="AX18" i="5" s="1"/>
  <c r="BB18" i="5"/>
  <c r="BA9" i="5"/>
  <c r="BB9" i="5"/>
  <c r="AJ246" i="5"/>
  <c r="AI246" i="5"/>
  <c r="AK246" i="5"/>
  <c r="AI101" i="5"/>
  <c r="AJ101" i="5"/>
  <c r="AK101" i="5"/>
  <c r="AI297" i="5"/>
  <c r="AJ297" i="5"/>
  <c r="AK297" i="5"/>
  <c r="AJ199" i="5"/>
  <c r="AI199" i="5"/>
  <c r="AH199" i="5" s="1"/>
  <c r="AA199" i="5" s="1"/>
  <c r="AK199" i="5"/>
  <c r="AI221" i="5"/>
  <c r="AH221" i="5" s="1"/>
  <c r="AA221" i="5" s="1"/>
  <c r="AJ221" i="5"/>
  <c r="AK221" i="5"/>
  <c r="AI79" i="5"/>
  <c r="AH79" i="5" s="1"/>
  <c r="AA79" i="5" s="1"/>
  <c r="AJ79" i="5"/>
  <c r="AK79" i="5"/>
  <c r="BA33" i="5"/>
  <c r="BB33" i="5"/>
  <c r="BB38" i="5"/>
  <c r="BA38" i="5"/>
  <c r="AJ77" i="5"/>
  <c r="AK77" i="5"/>
  <c r="AI77" i="5"/>
  <c r="AH77" i="5" s="1"/>
  <c r="AA77" i="5" s="1"/>
  <c r="BA43" i="5"/>
  <c r="BB43" i="5"/>
  <c r="AJ330" i="5"/>
  <c r="AI330" i="5"/>
  <c r="AH330" i="5" s="1"/>
  <c r="AA330" i="5" s="1"/>
  <c r="AK330" i="5"/>
  <c r="AI213" i="5"/>
  <c r="AJ213" i="5"/>
  <c r="AK213" i="5"/>
  <c r="AI277" i="5"/>
  <c r="AJ277" i="5"/>
  <c r="AK277" i="5"/>
  <c r="AK177" i="5"/>
  <c r="AJ177" i="5"/>
  <c r="AI177" i="5"/>
  <c r="AH177" i="5" s="1"/>
  <c r="AA177" i="5" s="1"/>
  <c r="AI261" i="5"/>
  <c r="AH261" i="5" s="1"/>
  <c r="AA261" i="5" s="1"/>
  <c r="AJ261" i="5"/>
  <c r="AK261" i="5"/>
  <c r="AI29" i="5"/>
  <c r="AK29" i="5"/>
  <c r="AJ29" i="5"/>
  <c r="AH29" i="5" s="1"/>
  <c r="AA29" i="5" s="1"/>
  <c r="AI335" i="5"/>
  <c r="AK335" i="5"/>
  <c r="AJ335" i="5"/>
  <c r="BB46" i="5"/>
  <c r="BA46" i="5"/>
  <c r="BA20" i="5"/>
  <c r="BB20" i="5"/>
  <c r="BB16" i="5"/>
  <c r="BA16" i="5"/>
  <c r="AJ105" i="5"/>
  <c r="AK105" i="5"/>
  <c r="AI105" i="5"/>
  <c r="AH105" i="5" s="1"/>
  <c r="AA105" i="5" s="1"/>
  <c r="AJ342" i="5"/>
  <c r="AK342" i="5"/>
  <c r="AI342" i="5"/>
  <c r="AH342" i="5" s="1"/>
  <c r="AA342" i="5" s="1"/>
  <c r="AI83" i="5"/>
  <c r="AH83" i="5" s="1"/>
  <c r="AA83" i="5" s="1"/>
  <c r="AJ83" i="5"/>
  <c r="AK83" i="5"/>
  <c r="AK84" i="5"/>
  <c r="AI84" i="5"/>
  <c r="AH84" i="5" s="1"/>
  <c r="AA84" i="5" s="1"/>
  <c r="AJ84" i="5"/>
  <c r="BA10" i="5"/>
  <c r="BB10" i="5"/>
  <c r="BA11" i="5"/>
  <c r="AZ11" i="5" s="1"/>
  <c r="AX11" i="5" s="1"/>
  <c r="BB11" i="5"/>
  <c r="AJ346" i="5"/>
  <c r="AK346" i="5"/>
  <c r="AI346" i="5"/>
  <c r="AH346" i="5" s="1"/>
  <c r="AA346" i="5" s="1"/>
  <c r="AK47" i="5"/>
  <c r="AJ47" i="5"/>
  <c r="AI47" i="5"/>
  <c r="AH47" i="5" s="1"/>
  <c r="AA47" i="5" s="1"/>
  <c r="BB24" i="5"/>
  <c r="BA24" i="5"/>
  <c r="AK256" i="5"/>
  <c r="AJ256" i="5"/>
  <c r="AI256" i="5"/>
  <c r="AH256" i="5" s="1"/>
  <c r="AA256" i="5" s="1"/>
  <c r="AI362" i="5"/>
  <c r="AJ362" i="5"/>
  <c r="AK362" i="5"/>
  <c r="AI283" i="5"/>
  <c r="AH283" i="5" s="1"/>
  <c r="AA283" i="5" s="1"/>
  <c r="AJ283" i="5"/>
  <c r="AK283" i="5"/>
  <c r="BA3" i="5"/>
  <c r="BB3" i="5"/>
  <c r="BB12" i="5"/>
  <c r="BA12" i="5"/>
  <c r="AZ12" i="5" s="1"/>
  <c r="AX12" i="5" s="1"/>
  <c r="AK22" i="5"/>
  <c r="AI22" i="5"/>
  <c r="AH22" i="5" s="1"/>
  <c r="AA22" i="5" s="1"/>
  <c r="AJ22" i="5"/>
  <c r="AK119" i="5"/>
  <c r="AI119" i="5"/>
  <c r="AJ119" i="5"/>
  <c r="AH119" i="5" s="1"/>
  <c r="AA119" i="5" s="1"/>
  <c r="AI211" i="5"/>
  <c r="AJ211" i="5"/>
  <c r="AK211" i="5"/>
  <c r="AK59" i="5"/>
  <c r="AI59" i="5"/>
  <c r="AJ59" i="5"/>
  <c r="BB55" i="5"/>
  <c r="BA55" i="5"/>
  <c r="AZ55" i="5" s="1"/>
  <c r="AX55" i="5" s="1"/>
  <c r="BA31" i="5"/>
  <c r="BB31" i="5"/>
  <c r="AI24" i="5"/>
  <c r="AH24" i="5" s="1"/>
  <c r="AA24" i="5" s="1"/>
  <c r="AK24" i="5"/>
  <c r="AJ24" i="5"/>
  <c r="AI33" i="5"/>
  <c r="AJ33" i="5"/>
  <c r="AK33" i="5"/>
  <c r="AI51" i="5"/>
  <c r="AJ51" i="5"/>
  <c r="AK51" i="5"/>
  <c r="AK320" i="5"/>
  <c r="AI320" i="5"/>
  <c r="AJ320" i="5"/>
  <c r="BA32" i="5"/>
  <c r="BB32" i="5"/>
  <c r="AK185" i="5"/>
  <c r="AI185" i="5"/>
  <c r="AJ185" i="5"/>
  <c r="BB15" i="5"/>
  <c r="BA15" i="5"/>
  <c r="BA59" i="5"/>
  <c r="BB59" i="5"/>
  <c r="AJ43" i="5"/>
  <c r="AI43" i="5"/>
  <c r="AK43" i="5"/>
  <c r="AI222" i="5"/>
  <c r="AJ222" i="5"/>
  <c r="AK222" i="5"/>
  <c r="BA35" i="5"/>
  <c r="BB35" i="5"/>
  <c r="BB2" i="5"/>
  <c r="BA2" i="5"/>
  <c r="AJ176" i="5"/>
  <c r="AI176" i="5"/>
  <c r="AH176" i="5" s="1"/>
  <c r="AA176" i="5" s="1"/>
  <c r="AK176" i="5"/>
  <c r="AJ37" i="5"/>
  <c r="AI37" i="5"/>
  <c r="AH37" i="5" s="1"/>
  <c r="AA37" i="5" s="1"/>
  <c r="AK37" i="5"/>
  <c r="BB13" i="5"/>
  <c r="BA13" i="5"/>
  <c r="AK121" i="5"/>
  <c r="AI121" i="5"/>
  <c r="AJ121" i="5"/>
  <c r="BB7" i="5"/>
  <c r="BA7" i="5"/>
  <c r="AZ7" i="5" s="1"/>
  <c r="AX7" i="5" s="1"/>
  <c r="BA29" i="5"/>
  <c r="BB29" i="5"/>
  <c r="BB58" i="5"/>
  <c r="BA58" i="5"/>
  <c r="AZ58" i="5" s="1"/>
  <c r="AX58" i="5" s="1"/>
  <c r="BB8" i="5"/>
  <c r="BA8" i="5"/>
  <c r="AZ8" i="5" s="1"/>
  <c r="AX8" i="5" s="1"/>
  <c r="BA4" i="5"/>
  <c r="BB4" i="5"/>
  <c r="AK28" i="5"/>
  <c r="AI28" i="5"/>
  <c r="AH28" i="5" s="1"/>
  <c r="AA28" i="5" s="1"/>
  <c r="AJ28" i="5"/>
  <c r="AJ41" i="5"/>
  <c r="AK41" i="5"/>
  <c r="AI41" i="5"/>
  <c r="AH41" i="5" s="1"/>
  <c r="AA41" i="5" s="1"/>
  <c r="BB5" i="5"/>
  <c r="BA5" i="5"/>
  <c r="AZ5" i="5" s="1"/>
  <c r="AX5" i="5" s="1"/>
  <c r="BA36" i="5"/>
  <c r="BB36" i="5"/>
  <c r="AK191" i="5"/>
  <c r="AJ191" i="5"/>
  <c r="AI191" i="5"/>
  <c r="AH191" i="5" s="1"/>
  <c r="AA191" i="5" s="1"/>
  <c r="BB53" i="5"/>
  <c r="BA53" i="5"/>
  <c r="AJ208" i="5"/>
  <c r="AK208" i="5"/>
  <c r="AI208" i="5"/>
  <c r="AH208" i="5" s="1"/>
  <c r="AA208" i="5" s="1"/>
  <c r="BB23" i="5"/>
  <c r="BA23" i="5"/>
  <c r="AZ23" i="5" s="1"/>
  <c r="AX23" i="5" s="1"/>
  <c r="BB57" i="5"/>
  <c r="BA57" i="5"/>
  <c r="AZ57" i="5" s="1"/>
  <c r="AX57" i="5" s="1"/>
  <c r="BA28" i="5"/>
  <c r="BB28" i="5"/>
  <c r="BB44" i="5"/>
  <c r="BA44" i="5"/>
  <c r="AZ44" i="5" s="1"/>
  <c r="AX44" i="5" s="1"/>
  <c r="BB22" i="5"/>
  <c r="BA22" i="5"/>
  <c r="AZ22" i="5" s="1"/>
  <c r="AX22" i="5" s="1"/>
  <c r="AI352" i="5"/>
  <c r="AJ352" i="5"/>
  <c r="AK352" i="5"/>
  <c r="AK308" i="5"/>
  <c r="AI308" i="5"/>
  <c r="AJ308" i="5"/>
  <c r="BB50" i="5"/>
  <c r="BA50" i="5"/>
  <c r="AZ50" i="5" s="1"/>
  <c r="AX50" i="5" s="1"/>
  <c r="AJ122" i="5"/>
  <c r="AK122" i="5"/>
  <c r="AI122" i="5"/>
  <c r="BA42" i="5"/>
  <c r="BB42" i="5"/>
  <c r="BB17" i="5"/>
  <c r="BA17" i="5"/>
  <c r="BA52" i="5"/>
  <c r="BB52" i="5"/>
  <c r="BA25" i="5"/>
  <c r="AZ25" i="5" s="1"/>
  <c r="AX25" i="5" s="1"/>
  <c r="BB25" i="5"/>
  <c r="AJ242" i="5"/>
  <c r="AI242" i="5"/>
  <c r="AK242" i="5"/>
  <c r="AI175" i="5"/>
  <c r="AK175" i="5"/>
  <c r="AJ175" i="5"/>
  <c r="AJ334" i="5"/>
  <c r="AI334" i="5"/>
  <c r="AK334" i="5"/>
  <c r="BA60" i="5"/>
  <c r="BB60" i="5"/>
  <c r="AI142" i="5"/>
  <c r="AJ142" i="5"/>
  <c r="AK142" i="5"/>
  <c r="BB56" i="5"/>
  <c r="BA56" i="5"/>
  <c r="AI244" i="5"/>
  <c r="AK244" i="5"/>
  <c r="AJ244" i="5"/>
  <c r="AJ170" i="5"/>
  <c r="AI170" i="5"/>
  <c r="AH170" i="5" s="1"/>
  <c r="AA170" i="5" s="1"/>
  <c r="AK170" i="5"/>
  <c r="AI116" i="5"/>
  <c r="AH116" i="5" s="1"/>
  <c r="AA116" i="5" s="1"/>
  <c r="AJ116" i="5"/>
  <c r="AK116" i="5"/>
  <c r="BA6" i="5"/>
  <c r="BB6" i="5"/>
  <c r="BB39" i="5"/>
  <c r="BA39" i="5"/>
  <c r="AZ39" i="5" s="1"/>
  <c r="AX39" i="5" s="1"/>
  <c r="AI81" i="5"/>
  <c r="AJ81" i="5"/>
  <c r="AK81" i="5"/>
  <c r="AH229" i="5"/>
  <c r="AA229" i="5" s="1"/>
  <c r="AH127" i="5"/>
  <c r="AA127" i="5" s="1"/>
  <c r="AH89" i="5"/>
  <c r="AA89" i="5" s="1"/>
  <c r="AH238" i="5"/>
  <c r="AA238" i="5" s="1"/>
  <c r="AH336" i="5"/>
  <c r="AA336" i="5" s="1"/>
  <c r="AH179" i="5"/>
  <c r="AA179" i="5" s="1"/>
  <c r="AH260" i="5"/>
  <c r="AA260" i="5" s="1"/>
  <c r="AH194" i="5"/>
  <c r="AA194" i="5" s="1"/>
  <c r="AH123" i="5"/>
  <c r="AA123" i="5" s="1"/>
  <c r="AH63" i="5"/>
  <c r="AA63" i="5" s="1"/>
  <c r="AH356" i="5"/>
  <c r="AA356" i="5" s="1"/>
  <c r="AH114" i="5"/>
  <c r="AA114" i="5" s="1"/>
  <c r="AH231" i="5"/>
  <c r="AA231" i="5" s="1"/>
  <c r="AH75" i="5"/>
  <c r="AA75" i="5" s="1"/>
  <c r="AH164" i="5"/>
  <c r="AA164" i="5" s="1"/>
  <c r="AH216" i="5"/>
  <c r="AA216" i="5" s="1"/>
  <c r="AJ220" i="5"/>
  <c r="AI220" i="5"/>
  <c r="AH220" i="5" s="1"/>
  <c r="AA220" i="5" s="1"/>
  <c r="AK220" i="5"/>
  <c r="AE96" i="5"/>
  <c r="AB96" i="5"/>
  <c r="AC96" i="5"/>
  <c r="AC183" i="5"/>
  <c r="AB183" i="5"/>
  <c r="AE183" i="5"/>
  <c r="AJ322" i="5"/>
  <c r="AI322" i="5"/>
  <c r="AH322" i="5" s="1"/>
  <c r="AA322" i="5" s="1"/>
  <c r="AK322" i="5"/>
  <c r="AB193" i="5"/>
  <c r="AC193" i="5"/>
  <c r="AE193" i="5"/>
  <c r="AK134" i="5"/>
  <c r="AI134" i="5"/>
  <c r="AJ134" i="5"/>
  <c r="AI292" i="5"/>
  <c r="AH292" i="5" s="1"/>
  <c r="AA292" i="5" s="1"/>
  <c r="AK292" i="5"/>
  <c r="AJ292" i="5"/>
  <c r="AB117" i="5"/>
  <c r="AC117" i="5"/>
  <c r="AE117" i="5"/>
  <c r="AI157" i="5"/>
  <c r="AK157" i="5"/>
  <c r="AJ157" i="5"/>
  <c r="AC309" i="5"/>
  <c r="AB309" i="5"/>
  <c r="AE309" i="5"/>
  <c r="AJ82" i="5"/>
  <c r="AI82" i="5"/>
  <c r="AK82" i="5"/>
  <c r="AK100" i="5"/>
  <c r="AI100" i="5"/>
  <c r="AH100" i="5" s="1"/>
  <c r="AA100" i="5" s="1"/>
  <c r="AJ100" i="5"/>
  <c r="AI162" i="5"/>
  <c r="AJ162" i="5"/>
  <c r="AK162" i="5"/>
  <c r="AJ113" i="5"/>
  <c r="AK113" i="5"/>
  <c r="AI113" i="5"/>
  <c r="AH113" i="5" s="1"/>
  <c r="AA113" i="5" s="1"/>
  <c r="AK178" i="5"/>
  <c r="AI178" i="5"/>
  <c r="AJ178" i="5"/>
  <c r="AC180" i="5"/>
  <c r="AB180" i="5"/>
  <c r="AE180" i="5"/>
  <c r="AC219" i="5"/>
  <c r="AE219" i="5"/>
  <c r="AB219" i="5"/>
  <c r="AJ248" i="5"/>
  <c r="AI248" i="5"/>
  <c r="AH248" i="5" s="1"/>
  <c r="AA248" i="5" s="1"/>
  <c r="AK248" i="5"/>
  <c r="AC225" i="5"/>
  <c r="AB225" i="5"/>
  <c r="AE225" i="5"/>
  <c r="AI35" i="5"/>
  <c r="AJ35" i="5"/>
  <c r="AK35" i="5"/>
  <c r="AC61" i="5"/>
  <c r="AB61" i="5"/>
  <c r="AE61" i="5"/>
  <c r="AJ168" i="5"/>
  <c r="AK168" i="5"/>
  <c r="AI168" i="5"/>
  <c r="AH168" i="5" s="1"/>
  <c r="AA168" i="5" s="1"/>
  <c r="AJ298" i="5"/>
  <c r="AK298" i="5"/>
  <c r="AI298" i="5"/>
  <c r="AC338" i="5"/>
  <c r="AE338" i="5"/>
  <c r="AB338" i="5"/>
  <c r="AI212" i="5"/>
  <c r="AJ212" i="5"/>
  <c r="AK212" i="5"/>
  <c r="AB149" i="5"/>
  <c r="AE149" i="5"/>
  <c r="AC149" i="5"/>
  <c r="AJ266" i="5"/>
  <c r="AI266" i="5"/>
  <c r="AK266" i="5"/>
  <c r="AE36" i="5"/>
  <c r="AB36" i="5"/>
  <c r="AC36" i="5"/>
  <c r="AH279" i="5"/>
  <c r="AA279" i="5" s="1"/>
  <c r="AK234" i="5"/>
  <c r="AJ234" i="5"/>
  <c r="AI234" i="5"/>
  <c r="AB137" i="5"/>
  <c r="AC137" i="5"/>
  <c r="AE137" i="5"/>
  <c r="AB286" i="5"/>
  <c r="AC286" i="5"/>
  <c r="AE286" i="5"/>
  <c r="AK202" i="5"/>
  <c r="AI202" i="5"/>
  <c r="AJ202" i="5"/>
  <c r="AB344" i="5"/>
  <c r="AE344" i="5"/>
  <c r="AC344" i="5"/>
  <c r="AH125" i="5"/>
  <c r="AA125" i="5" s="1"/>
  <c r="AH187" i="5"/>
  <c r="AA187" i="5" s="1"/>
  <c r="AH206" i="5"/>
  <c r="AA206" i="5" s="1"/>
  <c r="AB232" i="5"/>
  <c r="AC232" i="5"/>
  <c r="AE232" i="5"/>
  <c r="AB173" i="5"/>
  <c r="AE173" i="5"/>
  <c r="AC173" i="5"/>
  <c r="AJ26" i="5"/>
  <c r="AK26" i="5"/>
  <c r="AI26" i="5"/>
  <c r="AB258" i="5"/>
  <c r="AC258" i="5"/>
  <c r="AE258" i="5"/>
  <c r="AH351" i="5"/>
  <c r="AA351" i="5" s="1"/>
  <c r="AH300" i="5"/>
  <c r="AA300" i="5" s="1"/>
  <c r="AE300" i="5" s="1"/>
  <c r="AH284" i="5"/>
  <c r="AA284" i="5" s="1"/>
  <c r="AC284" i="5" s="1"/>
  <c r="AH70" i="5"/>
  <c r="AA70" i="5" s="1"/>
  <c r="AE70" i="5" s="1"/>
  <c r="AH106" i="5"/>
  <c r="AA106" i="5" s="1"/>
  <c r="AH44" i="5"/>
  <c r="AA44" i="5" s="1"/>
  <c r="AB44" i="5" s="1"/>
  <c r="AH282" i="5"/>
  <c r="AA282" i="5" s="1"/>
  <c r="AC282" i="5" s="1"/>
  <c r="AH280" i="5"/>
  <c r="AA280" i="5" s="1"/>
  <c r="AB280" i="5" s="1"/>
  <c r="AJ60" i="5"/>
  <c r="AI60" i="5"/>
  <c r="AH60" i="5" s="1"/>
  <c r="AA60" i="5" s="1"/>
  <c r="AK60" i="5"/>
  <c r="AJ294" i="5"/>
  <c r="AI294" i="5"/>
  <c r="AK294" i="5"/>
  <c r="AI201" i="5"/>
  <c r="AH201" i="5" s="1"/>
  <c r="AA201" i="5" s="1"/>
  <c r="AK201" i="5"/>
  <c r="AJ201" i="5"/>
  <c r="AE311" i="5"/>
  <c r="AB311" i="5"/>
  <c r="AC311" i="5"/>
  <c r="AH153" i="5"/>
  <c r="AA153" i="5" s="1"/>
  <c r="AJ25" i="5"/>
  <c r="AI25" i="5"/>
  <c r="AH25" i="5" s="1"/>
  <c r="AA25" i="5" s="1"/>
  <c r="AK25" i="5"/>
  <c r="AH190" i="5"/>
  <c r="AA190" i="5" s="1"/>
  <c r="AH203" i="5"/>
  <c r="AA203" i="5" s="1"/>
  <c r="AJ126" i="5"/>
  <c r="AH126" i="5" s="1"/>
  <c r="AA126" i="5" s="1"/>
  <c r="AK126" i="5"/>
  <c r="AI126" i="5"/>
  <c r="AH34" i="5"/>
  <c r="AA34" i="5" s="1"/>
  <c r="AK92" i="5"/>
  <c r="AI92" i="5"/>
  <c r="AH92" i="5" s="1"/>
  <c r="AA92" i="5" s="1"/>
  <c r="AJ92" i="5"/>
  <c r="AJ146" i="5"/>
  <c r="AK146" i="5"/>
  <c r="AI146" i="5"/>
  <c r="AH146" i="5" s="1"/>
  <c r="AA146" i="5" s="1"/>
  <c r="AH209" i="5"/>
  <c r="AA209" i="5" s="1"/>
  <c r="AH239" i="5"/>
  <c r="AA239" i="5" s="1"/>
  <c r="AC98" i="5"/>
  <c r="AE98" i="5"/>
  <c r="AB98" i="5"/>
  <c r="AE85" i="5"/>
  <c r="AB85" i="5"/>
  <c r="AC85" i="5"/>
  <c r="AK226" i="5"/>
  <c r="AJ226" i="5"/>
  <c r="AI226" i="5"/>
  <c r="AH226" i="5" s="1"/>
  <c r="AA226" i="5" s="1"/>
  <c r="AH71" i="5"/>
  <c r="AA71" i="5" s="1"/>
  <c r="AB71" i="5" s="1"/>
  <c r="AH184" i="5"/>
  <c r="AA184" i="5" s="1"/>
  <c r="AH159" i="5"/>
  <c r="AA159" i="5" s="1"/>
  <c r="AH278" i="5"/>
  <c r="AA278" i="5" s="1"/>
  <c r="AC278" i="5" s="1"/>
  <c r="AH110" i="5"/>
  <c r="AA110" i="5" s="1"/>
  <c r="AE110" i="5" s="1"/>
  <c r="AH358" i="5"/>
  <c r="AA358" i="5" s="1"/>
  <c r="AH94" i="5"/>
  <c r="AA94" i="5" s="1"/>
  <c r="AH140" i="5"/>
  <c r="AA140" i="5" s="1"/>
  <c r="AB140" i="5" s="1"/>
  <c r="AH327" i="5"/>
  <c r="AA327" i="5" s="1"/>
  <c r="AC327" i="5" s="1"/>
  <c r="AH331" i="5"/>
  <c r="AA331" i="5" s="1"/>
  <c r="AH192" i="5"/>
  <c r="AA192" i="5" s="1"/>
  <c r="AH109" i="5"/>
  <c r="AA109" i="5" s="1"/>
  <c r="AB109" i="5" s="1"/>
  <c r="AH349" i="5"/>
  <c r="AA349" i="5" s="1"/>
  <c r="AC349" i="5" s="1"/>
  <c r="AH328" i="5"/>
  <c r="AA328" i="5" s="1"/>
  <c r="AH188" i="5"/>
  <c r="AA188" i="5" s="1"/>
  <c r="AH95" i="5"/>
  <c r="AA95" i="5" s="1"/>
  <c r="AH196" i="5"/>
  <c r="AA196" i="5" s="1"/>
  <c r="AH99" i="5"/>
  <c r="AA99" i="5" s="1"/>
  <c r="AH154" i="5"/>
  <c r="AA154" i="5" s="1"/>
  <c r="AH236" i="5"/>
  <c r="AA236" i="5" s="1"/>
  <c r="AH147" i="5"/>
  <c r="AA147" i="5" s="1"/>
  <c r="AH347" i="5"/>
  <c r="AA347" i="5" s="1"/>
  <c r="AH263" i="5"/>
  <c r="AA263" i="5" s="1"/>
  <c r="AH133" i="5"/>
  <c r="AA133" i="5" s="1"/>
  <c r="AH186" i="5"/>
  <c r="AA186" i="5" s="1"/>
  <c r="AH139" i="5"/>
  <c r="AA139" i="5" s="1"/>
  <c r="AH40" i="5"/>
  <c r="AA40" i="5" s="1"/>
  <c r="AH160" i="5"/>
  <c r="AA160" i="5" s="1"/>
  <c r="AC243" i="5"/>
  <c r="AB243" i="5"/>
  <c r="AE243" i="5"/>
  <c r="AC135" i="5"/>
  <c r="AE135" i="5"/>
  <c r="AB135" i="5"/>
  <c r="AJ167" i="5"/>
  <c r="AK167" i="5"/>
  <c r="AI167" i="5"/>
  <c r="AH167" i="5" s="1"/>
  <c r="AA167" i="5" s="1"/>
  <c r="AE205" i="5"/>
  <c r="AB205" i="5"/>
  <c r="AC205" i="5"/>
  <c r="AJ181" i="5"/>
  <c r="AI181" i="5"/>
  <c r="AK181" i="5"/>
  <c r="AI23" i="5"/>
  <c r="AJ23" i="5"/>
  <c r="AK23" i="5"/>
  <c r="AC138" i="5"/>
  <c r="AE138" i="5"/>
  <c r="AB138" i="5"/>
  <c r="AI240" i="5"/>
  <c r="AJ240" i="5"/>
  <c r="AK240" i="5"/>
  <c r="AK281" i="5"/>
  <c r="AI281" i="5"/>
  <c r="AJ281" i="5"/>
  <c r="AJ285" i="5"/>
  <c r="AK285" i="5"/>
  <c r="AI285" i="5"/>
  <c r="AK295" i="5"/>
  <c r="AI295" i="5"/>
  <c r="AJ295" i="5"/>
  <c r="AB325" i="5"/>
  <c r="AC325" i="5"/>
  <c r="AE325" i="5"/>
  <c r="AJ97" i="5"/>
  <c r="AI97" i="5"/>
  <c r="AK97" i="5"/>
  <c r="AK161" i="5"/>
  <c r="AJ161" i="5"/>
  <c r="AI161" i="5"/>
  <c r="AI195" i="5"/>
  <c r="AJ195" i="5"/>
  <c r="AK195" i="5"/>
  <c r="AB326" i="5"/>
  <c r="AE326" i="5"/>
  <c r="AC326" i="5"/>
  <c r="AJ252" i="5"/>
  <c r="AI252" i="5"/>
  <c r="AK252" i="5"/>
  <c r="AC72" i="5"/>
  <c r="AB72" i="5"/>
  <c r="AE72" i="5"/>
  <c r="AJ118" i="5"/>
  <c r="AK118" i="5"/>
  <c r="AI118" i="5"/>
  <c r="AH118" i="5" s="1"/>
  <c r="AA118" i="5" s="1"/>
  <c r="AI103" i="5"/>
  <c r="AJ103" i="5"/>
  <c r="AK103" i="5"/>
  <c r="AJ253" i="5"/>
  <c r="AI253" i="5"/>
  <c r="AK253" i="5"/>
  <c r="AC87" i="5"/>
  <c r="AB87" i="5"/>
  <c r="AE87" i="5"/>
  <c r="AI132" i="5"/>
  <c r="AJ132" i="5"/>
  <c r="AK132" i="5"/>
  <c r="AK340" i="5"/>
  <c r="AI340" i="5"/>
  <c r="AJ340" i="5"/>
  <c r="AH340" i="5" s="1"/>
  <c r="AA340" i="5" s="1"/>
  <c r="AI268" i="5"/>
  <c r="AH268" i="5" s="1"/>
  <c r="AA268" i="5" s="1"/>
  <c r="AJ268" i="5"/>
  <c r="AK268" i="5"/>
  <c r="AB144" i="5"/>
  <c r="AC144" i="5"/>
  <c r="AE144" i="5"/>
  <c r="AK304" i="5"/>
  <c r="AJ304" i="5"/>
  <c r="AI304" i="5"/>
  <c r="AH304" i="5" s="1"/>
  <c r="AA304" i="5" s="1"/>
  <c r="AK174" i="5"/>
  <c r="AI174" i="5"/>
  <c r="AJ174" i="5"/>
  <c r="AI214" i="5"/>
  <c r="AH214" i="5" s="1"/>
  <c r="AA214" i="5" s="1"/>
  <c r="AJ214" i="5"/>
  <c r="AK214" i="5"/>
  <c r="AI107" i="5"/>
  <c r="AJ107" i="5"/>
  <c r="AK107" i="5"/>
  <c r="AI91" i="5"/>
  <c r="AJ91" i="5"/>
  <c r="AK91" i="5"/>
  <c r="AB69" i="5"/>
  <c r="AE69" i="5"/>
  <c r="AC69" i="5"/>
  <c r="AC235" i="5"/>
  <c r="AE235" i="5"/>
  <c r="AB235" i="5"/>
  <c r="AH141" i="5"/>
  <c r="AA141" i="5" s="1"/>
  <c r="AH182" i="5"/>
  <c r="AA182" i="5" s="1"/>
  <c r="AH303" i="5"/>
  <c r="AA303" i="5" s="1"/>
  <c r="AB341" i="5"/>
  <c r="AC341" i="5"/>
  <c r="AE341" i="5"/>
  <c r="AH207" i="5"/>
  <c r="AA207" i="5" s="1"/>
  <c r="AJ27" i="5"/>
  <c r="AI27" i="5"/>
  <c r="AH27" i="5" s="1"/>
  <c r="AA27" i="5" s="1"/>
  <c r="AK27" i="5"/>
  <c r="AI49" i="5"/>
  <c r="AJ49" i="5"/>
  <c r="AK49" i="5"/>
  <c r="AB166" i="5"/>
  <c r="AC166" i="5"/>
  <c r="AE166" i="5"/>
  <c r="AI218" i="5"/>
  <c r="AJ218" i="5"/>
  <c r="AK218" i="5"/>
  <c r="AH124" i="5"/>
  <c r="AA124" i="5" s="1"/>
  <c r="AH148" i="5"/>
  <c r="AA148" i="5" s="1"/>
  <c r="AK230" i="5"/>
  <c r="AJ230" i="5"/>
  <c r="AI230" i="5"/>
  <c r="AH230" i="5" s="1"/>
  <c r="AA230" i="5" s="1"/>
  <c r="AH314" i="5"/>
  <c r="AA314" i="5" s="1"/>
  <c r="AH329" i="5"/>
  <c r="AA329" i="5" s="1"/>
  <c r="AJ345" i="5"/>
  <c r="AI345" i="5"/>
  <c r="AH345" i="5" s="1"/>
  <c r="AA345" i="5" s="1"/>
  <c r="AK345" i="5"/>
  <c r="AB115" i="5"/>
  <c r="AC115" i="5"/>
  <c r="AE115" i="5"/>
  <c r="AJ131" i="5"/>
  <c r="AI131" i="5"/>
  <c r="AH131" i="5" s="1"/>
  <c r="AA131" i="5" s="1"/>
  <c r="AK131" i="5"/>
  <c r="AH312" i="5"/>
  <c r="AA312" i="5" s="1"/>
  <c r="AH108" i="5"/>
  <c r="AA108" i="5" s="1"/>
  <c r="AB108" i="5" s="1"/>
  <c r="AH324" i="5"/>
  <c r="AA324" i="5" s="1"/>
  <c r="AB324" i="5" s="1"/>
  <c r="AH289" i="5"/>
  <c r="AA289" i="5" s="1"/>
  <c r="AH333" i="5"/>
  <c r="AA333" i="5" s="1"/>
  <c r="AE333" i="5" s="1"/>
  <c r="AH291" i="5"/>
  <c r="AA291" i="5" s="1"/>
  <c r="AB291" i="5" s="1"/>
  <c r="AH247" i="5"/>
  <c r="AA247" i="5" s="1"/>
  <c r="AE247" i="5" s="1"/>
  <c r="AH169" i="5"/>
  <c r="AA169" i="5" s="1"/>
  <c r="AH151" i="5"/>
  <c r="AA151" i="5" s="1"/>
  <c r="AC151" i="5" s="1"/>
  <c r="AH321" i="5"/>
  <c r="AA321" i="5" s="1"/>
  <c r="AC321" i="5" s="1"/>
  <c r="AH305" i="5"/>
  <c r="AA305" i="5" s="1"/>
  <c r="AC305" i="5" s="1"/>
  <c r="AH54" i="5"/>
  <c r="AA54" i="5" s="1"/>
  <c r="AH254" i="5"/>
  <c r="AA254" i="5" s="1"/>
  <c r="AJ189" i="5"/>
  <c r="AK189" i="5"/>
  <c r="AI189" i="5"/>
  <c r="AH55" i="5"/>
  <c r="AA55" i="5" s="1"/>
  <c r="AI145" i="5"/>
  <c r="AJ145" i="5"/>
  <c r="AK145" i="5"/>
  <c r="AH48" i="5"/>
  <c r="AA48" i="5" s="1"/>
  <c r="AI90" i="5"/>
  <c r="AJ90" i="5"/>
  <c r="AK90" i="5"/>
  <c r="AK197" i="5"/>
  <c r="AI197" i="5"/>
  <c r="AJ197" i="5"/>
  <c r="AI136" i="5"/>
  <c r="AJ136" i="5"/>
  <c r="AK136" i="5"/>
  <c r="AI150" i="5"/>
  <c r="AH150" i="5" s="1"/>
  <c r="AA150" i="5" s="1"/>
  <c r="AJ150" i="5"/>
  <c r="AK150" i="5"/>
  <c r="AH259" i="5"/>
  <c r="AA259" i="5" s="1"/>
  <c r="AI228" i="5"/>
  <c r="AH228" i="5" s="1"/>
  <c r="AA228" i="5" s="1"/>
  <c r="AJ228" i="5"/>
  <c r="AK228" i="5"/>
  <c r="AH319" i="5"/>
  <c r="AA319" i="5" s="1"/>
  <c r="AK158" i="5"/>
  <c r="AI158" i="5"/>
  <c r="AJ158" i="5"/>
  <c r="AK313" i="5"/>
  <c r="AJ313" i="5"/>
  <c r="AI313" i="5"/>
  <c r="AB38" i="5"/>
  <c r="AE38" i="5"/>
  <c r="AC38" i="5"/>
  <c r="AH163" i="5"/>
  <c r="AA163" i="5" s="1"/>
  <c r="AE21" i="5"/>
  <c r="AB21" i="5"/>
  <c r="AC21" i="5"/>
  <c r="AH165" i="5"/>
  <c r="AA165" i="5" s="1"/>
  <c r="AC68" i="5"/>
  <c r="AE68" i="5"/>
  <c r="AB68" i="5"/>
  <c r="AJ45" i="5"/>
  <c r="AI45" i="5"/>
  <c r="AH45" i="5" s="1"/>
  <c r="AA45" i="5" s="1"/>
  <c r="AK45" i="5"/>
  <c r="AE265" i="5"/>
  <c r="AC265" i="5"/>
  <c r="AB265" i="5"/>
  <c r="AZ40" i="5"/>
  <c r="AX40" i="5" s="1"/>
  <c r="AH365" i="5"/>
  <c r="AA365" i="5" s="1"/>
  <c r="AB365" i="5" s="1"/>
  <c r="AC250" i="5"/>
  <c r="AB250" i="5"/>
  <c r="AE250" i="5"/>
  <c r="AH301" i="5"/>
  <c r="AA301" i="5" s="1"/>
  <c r="AC351" i="5"/>
  <c r="AB351" i="5"/>
  <c r="AE351" i="5"/>
  <c r="AC300" i="5"/>
  <c r="AB300" i="5"/>
  <c r="AH80" i="5"/>
  <c r="AA80" i="5" s="1"/>
  <c r="AB284" i="5"/>
  <c r="AE284" i="5"/>
  <c r="AB70" i="5"/>
  <c r="AC70" i="5"/>
  <c r="AB106" i="5"/>
  <c r="AC106" i="5"/>
  <c r="AE106" i="5"/>
  <c r="AC44" i="5"/>
  <c r="AE44" i="5"/>
  <c r="AB282" i="5"/>
  <c r="AE282" i="5"/>
  <c r="AH287" i="5"/>
  <c r="AA287" i="5" s="1"/>
  <c r="AH53" i="5"/>
  <c r="AA53" i="5" s="1"/>
  <c r="AC280" i="5"/>
  <c r="AE280" i="5"/>
  <c r="AE71" i="5"/>
  <c r="AC71" i="5"/>
  <c r="AC184" i="5"/>
  <c r="AB184" i="5"/>
  <c r="AE184" i="5"/>
  <c r="AC159" i="5"/>
  <c r="AB159" i="5"/>
  <c r="AE159" i="5"/>
  <c r="AE278" i="5"/>
  <c r="AB278" i="5"/>
  <c r="AC110" i="5"/>
  <c r="AB110" i="5"/>
  <c r="AC358" i="5"/>
  <c r="AB358" i="5"/>
  <c r="AE358" i="5"/>
  <c r="AC94" i="5"/>
  <c r="AE94" i="5"/>
  <c r="AB94" i="5"/>
  <c r="AE140" i="5"/>
  <c r="AC140" i="5"/>
  <c r="AE327" i="5"/>
  <c r="AB327" i="5"/>
  <c r="AC331" i="5"/>
  <c r="AB331" i="5"/>
  <c r="AE331" i="5"/>
  <c r="AB192" i="5"/>
  <c r="AC192" i="5"/>
  <c r="AE192" i="5"/>
  <c r="AE109" i="5"/>
  <c r="AC109" i="5"/>
  <c r="AE349" i="5"/>
  <c r="AB349" i="5"/>
  <c r="AC328" i="5"/>
  <c r="AE328" i="5"/>
  <c r="AB328" i="5"/>
  <c r="AB188" i="5"/>
  <c r="AC188" i="5"/>
  <c r="AE188" i="5"/>
  <c r="AC64" i="5"/>
  <c r="AE64" i="5"/>
  <c r="AB64" i="5"/>
  <c r="AE272" i="5"/>
  <c r="AC272" i="5"/>
  <c r="AB272" i="5"/>
  <c r="AH269" i="5"/>
  <c r="AA269" i="5" s="1"/>
  <c r="AH62" i="5"/>
  <c r="AA62" i="5" s="1"/>
  <c r="AH350" i="5"/>
  <c r="AA350" i="5" s="1"/>
  <c r="AH271" i="5"/>
  <c r="AA271" i="5" s="1"/>
  <c r="AH273" i="5"/>
  <c r="AA273" i="5" s="1"/>
  <c r="AH111" i="5"/>
  <c r="AA111" i="5" s="1"/>
  <c r="AH152" i="5"/>
  <c r="AA152" i="5" s="1"/>
  <c r="AH237" i="5"/>
  <c r="AA237" i="5" s="1"/>
  <c r="AH318" i="5"/>
  <c r="AA318" i="5" s="1"/>
  <c r="AH339" i="5"/>
  <c r="AA339" i="5" s="1"/>
  <c r="AH332" i="5"/>
  <c r="AA332" i="5" s="1"/>
  <c r="AH78" i="5"/>
  <c r="AA78" i="5" s="1"/>
  <c r="AH353" i="5"/>
  <c r="AA353" i="5" s="1"/>
  <c r="AH46" i="5"/>
  <c r="AA46" i="5" s="1"/>
  <c r="AH296" i="5"/>
  <c r="AA296" i="5" s="1"/>
  <c r="AC312" i="5"/>
  <c r="AE312" i="5"/>
  <c r="AB312" i="5"/>
  <c r="AE249" i="5"/>
  <c r="AB249" i="5"/>
  <c r="AC249" i="5"/>
  <c r="AH343" i="5"/>
  <c r="AA343" i="5" s="1"/>
  <c r="AC65" i="5"/>
  <c r="AE65" i="5"/>
  <c r="AB65" i="5"/>
  <c r="AC108" i="5"/>
  <c r="AE108" i="5"/>
  <c r="AB274" i="5"/>
  <c r="AE274" i="5"/>
  <c r="AC274" i="5"/>
  <c r="AC324" i="5"/>
  <c r="AE324" i="5"/>
  <c r="AB289" i="5"/>
  <c r="AC289" i="5"/>
  <c r="AE289" i="5"/>
  <c r="AC333" i="5"/>
  <c r="AB333" i="5"/>
  <c r="AC291" i="5"/>
  <c r="AE291" i="5"/>
  <c r="AB247" i="5"/>
  <c r="AC247" i="5"/>
  <c r="AC169" i="5"/>
  <c r="AB169" i="5"/>
  <c r="AE169" i="5"/>
  <c r="AB151" i="5"/>
  <c r="AE151" i="5"/>
  <c r="AB321" i="5"/>
  <c r="AE321" i="5"/>
  <c r="AE299" i="5"/>
  <c r="AB299" i="5"/>
  <c r="AC299" i="5"/>
  <c r="AB305" i="5"/>
  <c r="AB54" i="5"/>
  <c r="AC54" i="5"/>
  <c r="AE54" i="5"/>
  <c r="AH270" i="5"/>
  <c r="AA270" i="5" s="1"/>
  <c r="AE367" i="5"/>
  <c r="AH112" i="5"/>
  <c r="AA112" i="5" s="1"/>
  <c r="AH293" i="5"/>
  <c r="AA293" i="5" s="1"/>
  <c r="AH76" i="5"/>
  <c r="AA76" i="5" s="1"/>
  <c r="AH307" i="5"/>
  <c r="AA307" i="5" s="1"/>
  <c r="AH74" i="5"/>
  <c r="AA74" i="5" s="1"/>
  <c r="AH302" i="5"/>
  <c r="AA302" i="5" s="1"/>
  <c r="AE229" i="5"/>
  <c r="AC229" i="5"/>
  <c r="AB229" i="5"/>
  <c r="AH245" i="5"/>
  <c r="AA245" i="5" s="1"/>
  <c r="AB367" i="5"/>
  <c r="AC290" i="5"/>
  <c r="AE290" i="5"/>
  <c r="AB290" i="5"/>
  <c r="AC172" i="5"/>
  <c r="AB172" i="5"/>
  <c r="AE172" i="5"/>
  <c r="AH58" i="5"/>
  <c r="AA58" i="5" s="1"/>
  <c r="AE66" i="5"/>
  <c r="AC66" i="5"/>
  <c r="AB66" i="5"/>
  <c r="AE355" i="5"/>
  <c r="AC355" i="5"/>
  <c r="AB355" i="5"/>
  <c r="AH56" i="5"/>
  <c r="AA56" i="5" s="1"/>
  <c r="AC233" i="5"/>
  <c r="AB233" i="5"/>
  <c r="AE233" i="5"/>
  <c r="AH223" i="5"/>
  <c r="AA223" i="5" s="1"/>
  <c r="AH262" i="5"/>
  <c r="AA262" i="5" s="1"/>
  <c r="AH316" i="5"/>
  <c r="AA316" i="5" s="1"/>
  <c r="AH215" i="5"/>
  <c r="AA215" i="5" s="1"/>
  <c r="AH50" i="5"/>
  <c r="AA50" i="5" s="1"/>
  <c r="AH255" i="5"/>
  <c r="AA255" i="5" s="1"/>
  <c r="AH306" i="5"/>
  <c r="AA306" i="5" s="1"/>
  <c r="AH73" i="5"/>
  <c r="AA73" i="5" s="1"/>
  <c r="AH337" i="5"/>
  <c r="AA337" i="5" s="1"/>
  <c r="AH251" i="5"/>
  <c r="AA251" i="5" s="1"/>
  <c r="AH315" i="5"/>
  <c r="AA315" i="5" s="1"/>
  <c r="AH227" i="5"/>
  <c r="AA227" i="5" s="1"/>
  <c r="AH102" i="5"/>
  <c r="AA102" i="5" s="1"/>
  <c r="AH257" i="5"/>
  <c r="AA257" i="5" s="1"/>
  <c r="AH317" i="5"/>
  <c r="AA317" i="5" s="1"/>
  <c r="AH361" i="5"/>
  <c r="AA361" i="5" s="1"/>
  <c r="AH88" i="5"/>
  <c r="AA88" i="5" s="1"/>
  <c r="AH57" i="5"/>
  <c r="AA57" i="5" s="1"/>
  <c r="AH276" i="5"/>
  <c r="AA276" i="5" s="1"/>
  <c r="AH267" i="5"/>
  <c r="AA267" i="5" s="1"/>
  <c r="AH366" i="5"/>
  <c r="AA366" i="5" s="1"/>
  <c r="AC363" i="5"/>
  <c r="AB363" i="5"/>
  <c r="AE363" i="5"/>
  <c r="AH364" i="5"/>
  <c r="AA364" i="5" s="1"/>
  <c r="AC365" i="5"/>
  <c r="AE365" i="5"/>
  <c r="U18" i="1"/>
  <c r="E14" i="1"/>
  <c r="C18" i="1"/>
  <c r="F18" i="1"/>
  <c r="F19" i="1" s="1"/>
  <c r="AC374" i="5" l="1"/>
  <c r="AE374" i="5"/>
  <c r="AB374" i="5"/>
  <c r="AB373" i="5"/>
  <c r="AC373" i="5"/>
  <c r="AE373" i="5"/>
  <c r="AE375" i="5"/>
  <c r="AB375" i="5"/>
  <c r="AC375" i="5"/>
  <c r="AE368" i="5"/>
  <c r="AC368" i="5"/>
  <c r="AB368" i="5"/>
  <c r="AB369" i="5"/>
  <c r="AC369" i="5"/>
  <c r="AE369" i="5"/>
  <c r="AE163" i="5"/>
  <c r="AB163" i="5"/>
  <c r="AC163" i="5"/>
  <c r="AH158" i="5"/>
  <c r="AA158" i="5" s="1"/>
  <c r="AH189" i="5"/>
  <c r="AA189" i="5" s="1"/>
  <c r="AH49" i="5"/>
  <c r="AA49" i="5" s="1"/>
  <c r="AC303" i="5"/>
  <c r="AE303" i="5"/>
  <c r="AB303" i="5"/>
  <c r="AH253" i="5"/>
  <c r="AA253" i="5" s="1"/>
  <c r="AH97" i="5"/>
  <c r="AA97" i="5" s="1"/>
  <c r="AH285" i="5"/>
  <c r="AA285" i="5" s="1"/>
  <c r="AH240" i="5"/>
  <c r="AA240" i="5" s="1"/>
  <c r="AH181" i="5"/>
  <c r="AA181" i="5" s="1"/>
  <c r="AE139" i="5"/>
  <c r="AC139" i="5"/>
  <c r="AB139" i="5"/>
  <c r="AB99" i="5"/>
  <c r="AC99" i="5"/>
  <c r="AE99" i="5"/>
  <c r="AB190" i="5"/>
  <c r="AE190" i="5"/>
  <c r="AC190" i="5"/>
  <c r="AH178" i="5"/>
  <c r="AA178" i="5" s="1"/>
  <c r="AC114" i="5"/>
  <c r="AE114" i="5"/>
  <c r="AB114" i="5"/>
  <c r="AC238" i="5"/>
  <c r="AE238" i="5"/>
  <c r="AB238" i="5"/>
  <c r="AH142" i="5"/>
  <c r="AA142" i="5" s="1"/>
  <c r="AH175" i="5"/>
  <c r="AA175" i="5" s="1"/>
  <c r="AZ17" i="5"/>
  <c r="AX17" i="5" s="1"/>
  <c r="AZ13" i="5"/>
  <c r="AX13" i="5" s="1"/>
  <c r="AZ2" i="5"/>
  <c r="AX2" i="5" s="1"/>
  <c r="AH43" i="5"/>
  <c r="AA43" i="5" s="1"/>
  <c r="AH51" i="5"/>
  <c r="AA51" i="5" s="1"/>
  <c r="AZ31" i="5"/>
  <c r="AX31" i="5" s="1"/>
  <c r="AH211" i="5"/>
  <c r="AA211" i="5" s="1"/>
  <c r="AH362" i="5"/>
  <c r="AA362" i="5" s="1"/>
  <c r="AZ46" i="5"/>
  <c r="AX46" i="5" s="1"/>
  <c r="AH277" i="5"/>
  <c r="AA277" i="5" s="1"/>
  <c r="AZ43" i="5"/>
  <c r="AX43" i="5" s="1"/>
  <c r="AH246" i="5"/>
  <c r="AA246" i="5" s="1"/>
  <c r="AH204" i="5"/>
  <c r="AA204" i="5" s="1"/>
  <c r="AH155" i="5"/>
  <c r="AA155" i="5" s="1"/>
  <c r="AH171" i="5"/>
  <c r="AA171" i="5" s="1"/>
  <c r="AZ34" i="5"/>
  <c r="AX34" i="5" s="1"/>
  <c r="AC150" i="5"/>
  <c r="AE150" i="5"/>
  <c r="AB150" i="5"/>
  <c r="AC131" i="5"/>
  <c r="AE131" i="5"/>
  <c r="AB131" i="5"/>
  <c r="AE329" i="5"/>
  <c r="AB329" i="5"/>
  <c r="AC329" i="5"/>
  <c r="AB182" i="5"/>
  <c r="AE182" i="5"/>
  <c r="AC182" i="5"/>
  <c r="AE214" i="5"/>
  <c r="AC214" i="5"/>
  <c r="AB214" i="5"/>
  <c r="AC186" i="5"/>
  <c r="AB186" i="5"/>
  <c r="AE186" i="5"/>
  <c r="AE196" i="5"/>
  <c r="AB196" i="5"/>
  <c r="AC196" i="5"/>
  <c r="AB92" i="5"/>
  <c r="AC92" i="5"/>
  <c r="AE92" i="5"/>
  <c r="AB100" i="5"/>
  <c r="AC100" i="5"/>
  <c r="AE100" i="5"/>
  <c r="AE292" i="5"/>
  <c r="AB292" i="5"/>
  <c r="AC292" i="5"/>
  <c r="AB322" i="5"/>
  <c r="AE322" i="5"/>
  <c r="AC322" i="5"/>
  <c r="AB356" i="5"/>
  <c r="AE356" i="5"/>
  <c r="AC356" i="5"/>
  <c r="AB89" i="5"/>
  <c r="AC89" i="5"/>
  <c r="AE89" i="5"/>
  <c r="AE208" i="5"/>
  <c r="AB208" i="5"/>
  <c r="AC208" i="5"/>
  <c r="AE28" i="5"/>
  <c r="AB28" i="5"/>
  <c r="AC28" i="5"/>
  <c r="AB119" i="5"/>
  <c r="AC119" i="5"/>
  <c r="AE119" i="5"/>
  <c r="AB256" i="5"/>
  <c r="AC256" i="5"/>
  <c r="AE256" i="5"/>
  <c r="AB346" i="5"/>
  <c r="AC346" i="5"/>
  <c r="AE346" i="5"/>
  <c r="AB84" i="5"/>
  <c r="AC84" i="5"/>
  <c r="AE84" i="5"/>
  <c r="AC105" i="5"/>
  <c r="AB105" i="5"/>
  <c r="AE105" i="5"/>
  <c r="AB77" i="5"/>
  <c r="AC77" i="5"/>
  <c r="AE77" i="5"/>
  <c r="AC360" i="5"/>
  <c r="AB360" i="5"/>
  <c r="AE360" i="5"/>
  <c r="AZ26" i="5"/>
  <c r="AX26" i="5" s="1"/>
  <c r="AC288" i="5"/>
  <c r="AB288" i="5"/>
  <c r="AE288" i="5"/>
  <c r="AC310" i="5"/>
  <c r="AB310" i="5"/>
  <c r="AE310" i="5"/>
  <c r="AC319" i="5"/>
  <c r="AE319" i="5"/>
  <c r="AB319" i="5"/>
  <c r="AH90" i="5"/>
  <c r="AA90" i="5" s="1"/>
  <c r="AB314" i="5"/>
  <c r="AE314" i="5"/>
  <c r="AC314" i="5"/>
  <c r="AH218" i="5"/>
  <c r="AA218" i="5" s="1"/>
  <c r="AB27" i="5"/>
  <c r="AE27" i="5"/>
  <c r="AC27" i="5"/>
  <c r="AE141" i="5"/>
  <c r="AB141" i="5"/>
  <c r="AC141" i="5"/>
  <c r="AB133" i="5"/>
  <c r="AC133" i="5"/>
  <c r="AE133" i="5"/>
  <c r="AC95" i="5"/>
  <c r="AE95" i="5"/>
  <c r="AB95" i="5"/>
  <c r="AE226" i="5"/>
  <c r="AC226" i="5"/>
  <c r="AB226" i="5"/>
  <c r="AC25" i="5"/>
  <c r="AE25" i="5"/>
  <c r="AB25" i="5"/>
  <c r="AE201" i="5"/>
  <c r="AB201" i="5"/>
  <c r="AC201" i="5"/>
  <c r="AB168" i="5"/>
  <c r="AE168" i="5"/>
  <c r="AC168" i="5"/>
  <c r="AH35" i="5"/>
  <c r="AA35" i="5" s="1"/>
  <c r="AC113" i="5"/>
  <c r="AB113" i="5"/>
  <c r="AE113" i="5"/>
  <c r="AB220" i="5"/>
  <c r="AC220" i="5"/>
  <c r="AE220" i="5"/>
  <c r="AB63" i="5"/>
  <c r="AE63" i="5"/>
  <c r="AC63" i="5"/>
  <c r="AE127" i="5"/>
  <c r="AB127" i="5"/>
  <c r="AC127" i="5"/>
  <c r="AZ6" i="5"/>
  <c r="AX6" i="5" s="1"/>
  <c r="AZ60" i="5"/>
  <c r="AX60" i="5" s="1"/>
  <c r="AH308" i="5"/>
  <c r="AA308" i="5" s="1"/>
  <c r="AZ36" i="5"/>
  <c r="AX36" i="5" s="1"/>
  <c r="AZ29" i="5"/>
  <c r="AX29" i="5" s="1"/>
  <c r="AZ32" i="5"/>
  <c r="AX32" i="5" s="1"/>
  <c r="AZ3" i="5"/>
  <c r="AX3" i="5" s="1"/>
  <c r="AB261" i="5"/>
  <c r="AC261" i="5"/>
  <c r="AE261" i="5"/>
  <c r="AB79" i="5"/>
  <c r="AC79" i="5"/>
  <c r="AE79" i="5"/>
  <c r="AE217" i="5"/>
  <c r="AB217" i="5"/>
  <c r="AC217" i="5"/>
  <c r="AB224" i="5"/>
  <c r="AC224" i="5"/>
  <c r="AE224" i="5"/>
  <c r="AC93" i="5"/>
  <c r="AB93" i="5"/>
  <c r="AE93" i="5"/>
  <c r="AB67" i="5"/>
  <c r="AE67" i="5"/>
  <c r="AC67" i="5"/>
  <c r="AE305" i="5"/>
  <c r="AE48" i="5"/>
  <c r="AB48" i="5"/>
  <c r="AC48" i="5"/>
  <c r="AB254" i="5"/>
  <c r="AC254" i="5"/>
  <c r="AE254" i="5"/>
  <c r="AC230" i="5"/>
  <c r="AE230" i="5"/>
  <c r="AB230" i="5"/>
  <c r="AH91" i="5"/>
  <c r="AA91" i="5" s="1"/>
  <c r="AH174" i="5"/>
  <c r="AA174" i="5" s="1"/>
  <c r="AH132" i="5"/>
  <c r="AA132" i="5" s="1"/>
  <c r="AH195" i="5"/>
  <c r="AA195" i="5" s="1"/>
  <c r="AC263" i="5"/>
  <c r="AE263" i="5"/>
  <c r="AB263" i="5"/>
  <c r="AB239" i="5"/>
  <c r="AC239" i="5"/>
  <c r="AE239" i="5"/>
  <c r="AB34" i="5"/>
  <c r="AC34" i="5"/>
  <c r="AE34" i="5"/>
  <c r="AH212" i="5"/>
  <c r="AA212" i="5" s="1"/>
  <c r="AH157" i="5"/>
  <c r="AA157" i="5" s="1"/>
  <c r="AH134" i="5"/>
  <c r="AA134" i="5" s="1"/>
  <c r="AB123" i="5"/>
  <c r="AE123" i="5"/>
  <c r="AC123" i="5"/>
  <c r="AH244" i="5"/>
  <c r="AA244" i="5" s="1"/>
  <c r="AH242" i="5"/>
  <c r="AA242" i="5" s="1"/>
  <c r="AZ42" i="5"/>
  <c r="AX42" i="5" s="1"/>
  <c r="AB37" i="5"/>
  <c r="AC37" i="5"/>
  <c r="AE37" i="5"/>
  <c r="AZ35" i="5"/>
  <c r="AX35" i="5" s="1"/>
  <c r="AZ59" i="5"/>
  <c r="AX59" i="5" s="1"/>
  <c r="AH33" i="5"/>
  <c r="AA33" i="5" s="1"/>
  <c r="AB177" i="5"/>
  <c r="AE177" i="5"/>
  <c r="AC177" i="5"/>
  <c r="AH213" i="5"/>
  <c r="AA213" i="5" s="1"/>
  <c r="AH297" i="5"/>
  <c r="AA297" i="5" s="1"/>
  <c r="AZ9" i="5"/>
  <c r="AX9" i="5" s="1"/>
  <c r="AH200" i="5"/>
  <c r="AA200" i="5" s="1"/>
  <c r="AH32" i="5"/>
  <c r="AA32" i="5" s="1"/>
  <c r="AZ37" i="5"/>
  <c r="AX37" i="5" s="1"/>
  <c r="AZ51" i="5"/>
  <c r="AX51" i="5" s="1"/>
  <c r="AH275" i="5"/>
  <c r="AA275" i="5" s="1"/>
  <c r="AB165" i="5"/>
  <c r="AC165" i="5"/>
  <c r="AE165" i="5"/>
  <c r="AH313" i="5"/>
  <c r="AA313" i="5" s="1"/>
  <c r="AH136" i="5"/>
  <c r="AA136" i="5" s="1"/>
  <c r="AE207" i="5"/>
  <c r="AB207" i="5"/>
  <c r="AC207" i="5"/>
  <c r="AH103" i="5"/>
  <c r="AA103" i="5" s="1"/>
  <c r="AH252" i="5"/>
  <c r="AA252" i="5" s="1"/>
  <c r="AH161" i="5"/>
  <c r="AA161" i="5" s="1"/>
  <c r="AH281" i="5"/>
  <c r="AA281" i="5" s="1"/>
  <c r="AC347" i="5"/>
  <c r="AE347" i="5"/>
  <c r="AB347" i="5"/>
  <c r="AB209" i="5"/>
  <c r="AC209" i="5"/>
  <c r="AE209" i="5"/>
  <c r="AC153" i="5"/>
  <c r="AE153" i="5"/>
  <c r="AB153" i="5"/>
  <c r="AH294" i="5"/>
  <c r="AA294" i="5" s="1"/>
  <c r="AH26" i="5"/>
  <c r="AA26" i="5" s="1"/>
  <c r="AH202" i="5"/>
  <c r="AA202" i="5" s="1"/>
  <c r="AH234" i="5"/>
  <c r="AA234" i="5" s="1"/>
  <c r="AH266" i="5"/>
  <c r="AA266" i="5" s="1"/>
  <c r="AH82" i="5"/>
  <c r="AA82" i="5" s="1"/>
  <c r="AB216" i="5"/>
  <c r="AC216" i="5"/>
  <c r="AE216" i="5"/>
  <c r="AB194" i="5"/>
  <c r="AC194" i="5"/>
  <c r="AE194" i="5"/>
  <c r="AZ56" i="5"/>
  <c r="AX56" i="5" s="1"/>
  <c r="AH334" i="5"/>
  <c r="AA334" i="5" s="1"/>
  <c r="AH122" i="5"/>
  <c r="AA122" i="5" s="1"/>
  <c r="AZ28" i="5"/>
  <c r="AX28" i="5" s="1"/>
  <c r="AZ53" i="5"/>
  <c r="AX53" i="5" s="1"/>
  <c r="AZ4" i="5"/>
  <c r="AX4" i="5" s="1"/>
  <c r="AZ15" i="5"/>
  <c r="AX15" i="5" s="1"/>
  <c r="AH320" i="5"/>
  <c r="AA320" i="5" s="1"/>
  <c r="AH59" i="5"/>
  <c r="AA59" i="5" s="1"/>
  <c r="AZ24" i="5"/>
  <c r="AX24" i="5" s="1"/>
  <c r="AZ16" i="5"/>
  <c r="AX16" i="5" s="1"/>
  <c r="AH335" i="5"/>
  <c r="AA335" i="5" s="1"/>
  <c r="AZ38" i="5"/>
  <c r="AX38" i="5" s="1"/>
  <c r="AH30" i="5"/>
  <c r="AA30" i="5" s="1"/>
  <c r="AZ19" i="5"/>
  <c r="AX19" i="5" s="1"/>
  <c r="AZ14" i="5"/>
  <c r="AX14" i="5" s="1"/>
  <c r="AZ54" i="5"/>
  <c r="AX54" i="5" s="1"/>
  <c r="AH198" i="5"/>
  <c r="AA198" i="5" s="1"/>
  <c r="AH42" i="5"/>
  <c r="AA42" i="5" s="1"/>
  <c r="AH86" i="5"/>
  <c r="AA86" i="5" s="1"/>
  <c r="AB228" i="5"/>
  <c r="AE228" i="5"/>
  <c r="AC228" i="5"/>
  <c r="AC304" i="5"/>
  <c r="AB304" i="5"/>
  <c r="AE304" i="5"/>
  <c r="AB268" i="5"/>
  <c r="AC268" i="5"/>
  <c r="AE268" i="5"/>
  <c r="AB118" i="5"/>
  <c r="AC118" i="5"/>
  <c r="AE118" i="5"/>
  <c r="AB167" i="5"/>
  <c r="AC167" i="5"/>
  <c r="AE167" i="5"/>
  <c r="AE147" i="5"/>
  <c r="AB147" i="5"/>
  <c r="AC147" i="5"/>
  <c r="AE146" i="5"/>
  <c r="AB146" i="5"/>
  <c r="AC146" i="5"/>
  <c r="AC206" i="5"/>
  <c r="AE206" i="5"/>
  <c r="AB206" i="5"/>
  <c r="AC164" i="5"/>
  <c r="AB164" i="5"/>
  <c r="AE164" i="5"/>
  <c r="AE260" i="5"/>
  <c r="AC260" i="5"/>
  <c r="AB260" i="5"/>
  <c r="AE116" i="5"/>
  <c r="AB116" i="5"/>
  <c r="AC116" i="5"/>
  <c r="AB41" i="5"/>
  <c r="AC41" i="5"/>
  <c r="AE41" i="5"/>
  <c r="AE22" i="5"/>
  <c r="AB22" i="5"/>
  <c r="AC22" i="5"/>
  <c r="AB283" i="5"/>
  <c r="AC283" i="5"/>
  <c r="AE283" i="5"/>
  <c r="AC83" i="5"/>
  <c r="AE83" i="5"/>
  <c r="AB83" i="5"/>
  <c r="AB29" i="5"/>
  <c r="AE29" i="5"/>
  <c r="AC29" i="5"/>
  <c r="AE330" i="5"/>
  <c r="AB330" i="5"/>
  <c r="AC330" i="5"/>
  <c r="AB221" i="5"/>
  <c r="AC221" i="5"/>
  <c r="AE221" i="5"/>
  <c r="AC323" i="5"/>
  <c r="AB323" i="5"/>
  <c r="AE323" i="5"/>
  <c r="AB130" i="5"/>
  <c r="AC130" i="5"/>
  <c r="AE130" i="5"/>
  <c r="AC156" i="5"/>
  <c r="AB156" i="5"/>
  <c r="AE156" i="5"/>
  <c r="AB348" i="5"/>
  <c r="AC348" i="5"/>
  <c r="AE348" i="5"/>
  <c r="AC259" i="5"/>
  <c r="AB259" i="5"/>
  <c r="AE259" i="5"/>
  <c r="AH197" i="5"/>
  <c r="AA197" i="5" s="1"/>
  <c r="AH145" i="5"/>
  <c r="AA145" i="5" s="1"/>
  <c r="AB148" i="5"/>
  <c r="AC148" i="5"/>
  <c r="AE148" i="5"/>
  <c r="AH107" i="5"/>
  <c r="AA107" i="5" s="1"/>
  <c r="AB340" i="5"/>
  <c r="AE340" i="5"/>
  <c r="AC340" i="5"/>
  <c r="AH295" i="5"/>
  <c r="AA295" i="5" s="1"/>
  <c r="AH23" i="5"/>
  <c r="AA23" i="5" s="1"/>
  <c r="AB160" i="5"/>
  <c r="AE160" i="5"/>
  <c r="AC160" i="5"/>
  <c r="AB236" i="5"/>
  <c r="AE236" i="5"/>
  <c r="AC236" i="5"/>
  <c r="AC126" i="5"/>
  <c r="AE126" i="5"/>
  <c r="AB126" i="5"/>
  <c r="AC187" i="5"/>
  <c r="AE187" i="5"/>
  <c r="AB187" i="5"/>
  <c r="AE75" i="5"/>
  <c r="AB75" i="5"/>
  <c r="AC75" i="5"/>
  <c r="AE179" i="5"/>
  <c r="AB179" i="5"/>
  <c r="AC179" i="5"/>
  <c r="AH81" i="5"/>
  <c r="AA81" i="5" s="1"/>
  <c r="AH352" i="5"/>
  <c r="AA352" i="5" s="1"/>
  <c r="AC191" i="5"/>
  <c r="AB191" i="5"/>
  <c r="AE191" i="5"/>
  <c r="AH121" i="5"/>
  <c r="AA121" i="5" s="1"/>
  <c r="AB176" i="5"/>
  <c r="AC176" i="5"/>
  <c r="AE176" i="5"/>
  <c r="AH222" i="5"/>
  <c r="AA222" i="5" s="1"/>
  <c r="AC24" i="5"/>
  <c r="AE24" i="5"/>
  <c r="AB24" i="5"/>
  <c r="AC47" i="5"/>
  <c r="AE47" i="5"/>
  <c r="AB47" i="5"/>
  <c r="AB342" i="5"/>
  <c r="AE342" i="5"/>
  <c r="AC342" i="5"/>
  <c r="AH101" i="5"/>
  <c r="AA101" i="5" s="1"/>
  <c r="AB359" i="5"/>
  <c r="AC359" i="5"/>
  <c r="AE359" i="5"/>
  <c r="AB357" i="5"/>
  <c r="AC357" i="5"/>
  <c r="AE357" i="5"/>
  <c r="AZ30" i="5"/>
  <c r="AX30" i="5" s="1"/>
  <c r="AC45" i="5"/>
  <c r="AB45" i="5"/>
  <c r="AE45" i="5"/>
  <c r="AB55" i="5"/>
  <c r="AC55" i="5"/>
  <c r="AE55" i="5"/>
  <c r="AE345" i="5"/>
  <c r="AB345" i="5"/>
  <c r="AC345" i="5"/>
  <c r="AC124" i="5"/>
  <c r="AB124" i="5"/>
  <c r="AE124" i="5"/>
  <c r="AC40" i="5"/>
  <c r="AE40" i="5"/>
  <c r="AB40" i="5"/>
  <c r="AC154" i="5"/>
  <c r="AE154" i="5"/>
  <c r="AB154" i="5"/>
  <c r="AC203" i="5"/>
  <c r="AE203" i="5"/>
  <c r="AB203" i="5"/>
  <c r="AB60" i="5"/>
  <c r="AC60" i="5"/>
  <c r="AE60" i="5"/>
  <c r="AB125" i="5"/>
  <c r="AC125" i="5"/>
  <c r="AE125" i="5"/>
  <c r="AB279" i="5"/>
  <c r="AC279" i="5"/>
  <c r="AE279" i="5"/>
  <c r="AH298" i="5"/>
  <c r="AA298" i="5" s="1"/>
  <c r="AB248" i="5"/>
  <c r="AE248" i="5"/>
  <c r="AC248" i="5"/>
  <c r="AH162" i="5"/>
  <c r="AA162" i="5" s="1"/>
  <c r="AC231" i="5"/>
  <c r="AE231" i="5"/>
  <c r="AB231" i="5"/>
  <c r="AB336" i="5"/>
  <c r="AE336" i="5"/>
  <c r="AC336" i="5"/>
  <c r="AC170" i="5"/>
  <c r="AE170" i="5"/>
  <c r="AB170" i="5"/>
  <c r="AZ52" i="5"/>
  <c r="AX52" i="5" s="1"/>
  <c r="AH185" i="5"/>
  <c r="AA185" i="5" s="1"/>
  <c r="AZ10" i="5"/>
  <c r="AX10" i="5" s="1"/>
  <c r="AZ20" i="5"/>
  <c r="AX20" i="5" s="1"/>
  <c r="AZ33" i="5"/>
  <c r="AX33" i="5" s="1"/>
  <c r="AE199" i="5"/>
  <c r="AB199" i="5"/>
  <c r="AC199" i="5"/>
  <c r="AH129" i="5"/>
  <c r="AA129" i="5" s="1"/>
  <c r="AH210" i="5"/>
  <c r="AA210" i="5" s="1"/>
  <c r="AH264" i="5"/>
  <c r="AA264" i="5" s="1"/>
  <c r="AH52" i="5"/>
  <c r="AA52" i="5" s="1"/>
  <c r="AH143" i="5"/>
  <c r="AA143" i="5" s="1"/>
  <c r="AZ45" i="5"/>
  <c r="AX45" i="5" s="1"/>
  <c r="AE317" i="5"/>
  <c r="AB317" i="5"/>
  <c r="AC317" i="5"/>
  <c r="AC306" i="5"/>
  <c r="AB306" i="5"/>
  <c r="AE306" i="5"/>
  <c r="AB76" i="5"/>
  <c r="AC76" i="5"/>
  <c r="AE76" i="5"/>
  <c r="AB353" i="5"/>
  <c r="AC353" i="5"/>
  <c r="AE353" i="5"/>
  <c r="AB273" i="5"/>
  <c r="AC273" i="5"/>
  <c r="AE273" i="5"/>
  <c r="AE257" i="5"/>
  <c r="AC257" i="5"/>
  <c r="AB257" i="5"/>
  <c r="AC255" i="5"/>
  <c r="AE255" i="5"/>
  <c r="AB255" i="5"/>
  <c r="AB58" i="5"/>
  <c r="AE58" i="5"/>
  <c r="AC58" i="5"/>
  <c r="AE245" i="5"/>
  <c r="AC245" i="5"/>
  <c r="AB245" i="5"/>
  <c r="AC293" i="5"/>
  <c r="AB293" i="5"/>
  <c r="AE293" i="5"/>
  <c r="AC78" i="5"/>
  <c r="AE78" i="5"/>
  <c r="AB78" i="5"/>
  <c r="AB271" i="5"/>
  <c r="AE271" i="5"/>
  <c r="AC271" i="5"/>
  <c r="AE102" i="5"/>
  <c r="AC102" i="5"/>
  <c r="AB102" i="5"/>
  <c r="AC50" i="5"/>
  <c r="AB50" i="5"/>
  <c r="AE50" i="5"/>
  <c r="AB56" i="5"/>
  <c r="AC56" i="5"/>
  <c r="AE56" i="5"/>
  <c r="AC112" i="5"/>
  <c r="AE112" i="5"/>
  <c r="AB112" i="5"/>
  <c r="AC332" i="5"/>
  <c r="AB332" i="5"/>
  <c r="AE332" i="5"/>
  <c r="AB350" i="5"/>
  <c r="AC350" i="5"/>
  <c r="AE350" i="5"/>
  <c r="AB267" i="5"/>
  <c r="AE267" i="5"/>
  <c r="AC267" i="5"/>
  <c r="AE227" i="5"/>
  <c r="AB227" i="5"/>
  <c r="AC227" i="5"/>
  <c r="AC215" i="5"/>
  <c r="AE215" i="5"/>
  <c r="AB215" i="5"/>
  <c r="AC339" i="5"/>
  <c r="AE339" i="5"/>
  <c r="AB339" i="5"/>
  <c r="AE62" i="5"/>
  <c r="AC62" i="5"/>
  <c r="AB62" i="5"/>
  <c r="AC53" i="5"/>
  <c r="AB53" i="5"/>
  <c r="AE53" i="5"/>
  <c r="AE301" i="5"/>
  <c r="AB301" i="5"/>
  <c r="AC301" i="5"/>
  <c r="AB276" i="5"/>
  <c r="AC276" i="5"/>
  <c r="AE276" i="5"/>
  <c r="AB315" i="5"/>
  <c r="AC315" i="5"/>
  <c r="AE315" i="5"/>
  <c r="AC316" i="5"/>
  <c r="AE316" i="5"/>
  <c r="AB316" i="5"/>
  <c r="AE270" i="5"/>
  <c r="AB270" i="5"/>
  <c r="AC270" i="5"/>
  <c r="AC318" i="5"/>
  <c r="AE318" i="5"/>
  <c r="AB318" i="5"/>
  <c r="AC269" i="5"/>
  <c r="AE269" i="5"/>
  <c r="AB269" i="5"/>
  <c r="AE287" i="5"/>
  <c r="AB287" i="5"/>
  <c r="AC287" i="5"/>
  <c r="AC80" i="5"/>
  <c r="AE80" i="5"/>
  <c r="AB80" i="5"/>
  <c r="AE57" i="5"/>
  <c r="AC57" i="5"/>
  <c r="AB57" i="5"/>
  <c r="AB251" i="5"/>
  <c r="AE251" i="5"/>
  <c r="AC251" i="5"/>
  <c r="AB262" i="5"/>
  <c r="AE262" i="5"/>
  <c r="AC262" i="5"/>
  <c r="AC302" i="5"/>
  <c r="AE302" i="5"/>
  <c r="AB302" i="5"/>
  <c r="AB237" i="5"/>
  <c r="AE237" i="5"/>
  <c r="AC237" i="5"/>
  <c r="AE88" i="5"/>
  <c r="AB88" i="5"/>
  <c r="AC88" i="5"/>
  <c r="AB337" i="5"/>
  <c r="AC337" i="5"/>
  <c r="AE337" i="5"/>
  <c r="AB223" i="5"/>
  <c r="AC223" i="5"/>
  <c r="AE223" i="5"/>
  <c r="AB74" i="5"/>
  <c r="AC74" i="5"/>
  <c r="AE74" i="5"/>
  <c r="AE296" i="5"/>
  <c r="AC296" i="5"/>
  <c r="AB296" i="5"/>
  <c r="AC152" i="5"/>
  <c r="AE152" i="5"/>
  <c r="AB152" i="5"/>
  <c r="AC361" i="5"/>
  <c r="AE361" i="5"/>
  <c r="AB361" i="5"/>
  <c r="AE73" i="5"/>
  <c r="AB73" i="5"/>
  <c r="AC73" i="5"/>
  <c r="AC307" i="5"/>
  <c r="AB307" i="5"/>
  <c r="AE307" i="5"/>
  <c r="AB343" i="5"/>
  <c r="AE343" i="5"/>
  <c r="AC343" i="5"/>
  <c r="AC46" i="5"/>
  <c r="AE46" i="5"/>
  <c r="AB46" i="5"/>
  <c r="AE111" i="5"/>
  <c r="AC111" i="5"/>
  <c r="AB111" i="5"/>
  <c r="AB364" i="5"/>
  <c r="AC364" i="5"/>
  <c r="AE364" i="5"/>
  <c r="AB366" i="5"/>
  <c r="AC366" i="5"/>
  <c r="AE366" i="5"/>
  <c r="AC210" i="5" l="1"/>
  <c r="AE210" i="5"/>
  <c r="AB210" i="5"/>
  <c r="AC185" i="5"/>
  <c r="AB185" i="5"/>
  <c r="AE185" i="5"/>
  <c r="AB81" i="5"/>
  <c r="AC81" i="5"/>
  <c r="AE81" i="5"/>
  <c r="AB107" i="5"/>
  <c r="AC107" i="5"/>
  <c r="AE107" i="5"/>
  <c r="AB202" i="5"/>
  <c r="AC202" i="5"/>
  <c r="AE202" i="5"/>
  <c r="AC275" i="5"/>
  <c r="AE275" i="5"/>
  <c r="AB275" i="5"/>
  <c r="AE157" i="5"/>
  <c r="AC157" i="5"/>
  <c r="AB157" i="5"/>
  <c r="AB362" i="5"/>
  <c r="AC362" i="5"/>
  <c r="AE362" i="5"/>
  <c r="AC175" i="5"/>
  <c r="AE175" i="5"/>
  <c r="AB175" i="5"/>
  <c r="AB178" i="5"/>
  <c r="AE178" i="5"/>
  <c r="AC178" i="5"/>
  <c r="AB129" i="5"/>
  <c r="AC129" i="5"/>
  <c r="AE129" i="5"/>
  <c r="AC30" i="5"/>
  <c r="AE30" i="5"/>
  <c r="AB30" i="5"/>
  <c r="AB26" i="5"/>
  <c r="AC26" i="5"/>
  <c r="AE26" i="5"/>
  <c r="AC212" i="5"/>
  <c r="AE212" i="5"/>
  <c r="AB212" i="5"/>
  <c r="AE171" i="5"/>
  <c r="AC171" i="5"/>
  <c r="AB171" i="5"/>
  <c r="AE211" i="5"/>
  <c r="AB211" i="5"/>
  <c r="AC211" i="5"/>
  <c r="AE142" i="5"/>
  <c r="AB142" i="5"/>
  <c r="AC142" i="5"/>
  <c r="AB294" i="5"/>
  <c r="AE294" i="5"/>
  <c r="AC294" i="5"/>
  <c r="AB242" i="5"/>
  <c r="AC242" i="5"/>
  <c r="AE242" i="5"/>
  <c r="AC155" i="5"/>
  <c r="AE155" i="5"/>
  <c r="AB155" i="5"/>
  <c r="AC181" i="5"/>
  <c r="AE181" i="5"/>
  <c r="AB181" i="5"/>
  <c r="AE49" i="5"/>
  <c r="AB49" i="5"/>
  <c r="AC49" i="5"/>
  <c r="AC162" i="5"/>
  <c r="AE162" i="5"/>
  <c r="AB162" i="5"/>
  <c r="AC121" i="5"/>
  <c r="AE121" i="5"/>
  <c r="AB121" i="5"/>
  <c r="AC23" i="5"/>
  <c r="AB23" i="5"/>
  <c r="AE23" i="5"/>
  <c r="AB86" i="5"/>
  <c r="AC86" i="5"/>
  <c r="AE86" i="5"/>
  <c r="AC335" i="5"/>
  <c r="AB335" i="5"/>
  <c r="AE335" i="5"/>
  <c r="AE136" i="5"/>
  <c r="AC136" i="5"/>
  <c r="AB136" i="5"/>
  <c r="AB32" i="5"/>
  <c r="AC32" i="5"/>
  <c r="AE32" i="5"/>
  <c r="AE33" i="5"/>
  <c r="AC33" i="5"/>
  <c r="AB33" i="5"/>
  <c r="AB244" i="5"/>
  <c r="AE244" i="5"/>
  <c r="AC244" i="5"/>
  <c r="AB195" i="5"/>
  <c r="AE195" i="5"/>
  <c r="AC195" i="5"/>
  <c r="AC90" i="5"/>
  <c r="AE90" i="5"/>
  <c r="AB90" i="5"/>
  <c r="AC204" i="5"/>
  <c r="AB204" i="5"/>
  <c r="AE204" i="5"/>
  <c r="AB51" i="5"/>
  <c r="AE51" i="5"/>
  <c r="AC51" i="5"/>
  <c r="AE240" i="5"/>
  <c r="AC240" i="5"/>
  <c r="AB240" i="5"/>
  <c r="AB189" i="5"/>
  <c r="AC189" i="5"/>
  <c r="AE189" i="5"/>
  <c r="AE295" i="5"/>
  <c r="AB295" i="5"/>
  <c r="AC295" i="5"/>
  <c r="AB145" i="5"/>
  <c r="AC145" i="5"/>
  <c r="AE145" i="5"/>
  <c r="AE42" i="5"/>
  <c r="AB42" i="5"/>
  <c r="AC42" i="5"/>
  <c r="AC122" i="5"/>
  <c r="AE122" i="5"/>
  <c r="AB122" i="5"/>
  <c r="AC281" i="5"/>
  <c r="AE281" i="5"/>
  <c r="AB281" i="5"/>
  <c r="AB313" i="5"/>
  <c r="AC313" i="5"/>
  <c r="AE313" i="5"/>
  <c r="AC200" i="5"/>
  <c r="AB200" i="5"/>
  <c r="AE200" i="5"/>
  <c r="AE132" i="5"/>
  <c r="AB132" i="5"/>
  <c r="AC132" i="5"/>
  <c r="AC246" i="5"/>
  <c r="AE246" i="5"/>
  <c r="AB246" i="5"/>
  <c r="AE43" i="5"/>
  <c r="AB43" i="5"/>
  <c r="AC43" i="5"/>
  <c r="AE285" i="5"/>
  <c r="AB285" i="5"/>
  <c r="AC285" i="5"/>
  <c r="AB158" i="5"/>
  <c r="AC158" i="5"/>
  <c r="AE158" i="5"/>
  <c r="AB143" i="5"/>
  <c r="AE143" i="5"/>
  <c r="AC143" i="5"/>
  <c r="AE101" i="5"/>
  <c r="AB101" i="5"/>
  <c r="AC101" i="5"/>
  <c r="AE197" i="5"/>
  <c r="AB197" i="5"/>
  <c r="AC197" i="5"/>
  <c r="AB198" i="5"/>
  <c r="AC198" i="5"/>
  <c r="AE198" i="5"/>
  <c r="AB334" i="5"/>
  <c r="AC334" i="5"/>
  <c r="AE334" i="5"/>
  <c r="AC82" i="5"/>
  <c r="AE82" i="5"/>
  <c r="AB82" i="5"/>
  <c r="AC161" i="5"/>
  <c r="AB161" i="5"/>
  <c r="AE161" i="5"/>
  <c r="AE174" i="5"/>
  <c r="AC174" i="5"/>
  <c r="AB174" i="5"/>
  <c r="AE97" i="5"/>
  <c r="AB97" i="5"/>
  <c r="AC97" i="5"/>
  <c r="AB52" i="5"/>
  <c r="AC52" i="5"/>
  <c r="AE52" i="5"/>
  <c r="AB59" i="5"/>
  <c r="AC59" i="5"/>
  <c r="AE59" i="5"/>
  <c r="AC266" i="5"/>
  <c r="AE266" i="5"/>
  <c r="AB266" i="5"/>
  <c r="AB252" i="5"/>
  <c r="AC252" i="5"/>
  <c r="AE252" i="5"/>
  <c r="AC297" i="5"/>
  <c r="AE297" i="5"/>
  <c r="AB297" i="5"/>
  <c r="AB91" i="5"/>
  <c r="AC91" i="5"/>
  <c r="AE91" i="5"/>
  <c r="AC35" i="5"/>
  <c r="AB35" i="5"/>
  <c r="AE35" i="5"/>
  <c r="AC277" i="5"/>
  <c r="AE277" i="5"/>
  <c r="AB277" i="5"/>
  <c r="AE253" i="5"/>
  <c r="AB253" i="5"/>
  <c r="AC253" i="5"/>
  <c r="AB264" i="5"/>
  <c r="AE264" i="5"/>
  <c r="AC264" i="5"/>
  <c r="AE298" i="5"/>
  <c r="AB298" i="5"/>
  <c r="AC298" i="5"/>
  <c r="AE222" i="5"/>
  <c r="AB222" i="5"/>
  <c r="AC222" i="5"/>
  <c r="AC352" i="5"/>
  <c r="AE352" i="5"/>
  <c r="AB352" i="5"/>
  <c r="AE320" i="5"/>
  <c r="AB320" i="5"/>
  <c r="AC320" i="5"/>
  <c r="AE234" i="5"/>
  <c r="AB234" i="5"/>
  <c r="AC234" i="5"/>
  <c r="AE103" i="5"/>
  <c r="AB103" i="5"/>
  <c r="AC103" i="5"/>
  <c r="AE213" i="5"/>
  <c r="AB213" i="5"/>
  <c r="AC213" i="5"/>
  <c r="AC134" i="5"/>
  <c r="AE134" i="5"/>
  <c r="AB134" i="5"/>
  <c r="AB308" i="5"/>
  <c r="AC308" i="5"/>
  <c r="AE308" i="5"/>
  <c r="AC218" i="5"/>
  <c r="AE218" i="5"/>
  <c r="AB218" i="5"/>
  <c r="AD11" i="5" l="1"/>
</calcChain>
</file>

<file path=xl/sharedStrings.xml><?xml version="1.0" encoding="utf-8"?>
<sst xmlns="http://schemas.openxmlformats.org/spreadsheetml/2006/main" count="8078" uniqueCount="1629">
  <si>
    <t>BX Peg / GSC 02197-01458</t>
  </si>
  <si>
    <t>Samec, R.G., 1990, AJ 100, #3, 808 ff</t>
  </si>
  <si>
    <t>System Type:</t>
  </si>
  <si>
    <t>EW</t>
  </si>
  <si>
    <t>OMT = "Observed Minima Timings of Eclipsing Binaries" by the AAVSO, available from www.aavso.org</t>
  </si>
  <si>
    <t>GCVS 4 Eph.</t>
  </si>
  <si>
    <t>My time zone &gt;&gt;&gt;&gt;&gt;</t>
  </si>
  <si>
    <t>(PST=8, PDT=MDT=7, MDT=CST=6, etc.)</t>
  </si>
  <si>
    <t>--- Working ----</t>
  </si>
  <si>
    <t>Use these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</si>
  <si>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</si>
  <si>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</si>
  <si>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</si>
  <si>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</si>
  <si>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</si>
  <si>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</si>
  <si>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</si>
  <si>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</si>
  <si>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Sum diff² =</t>
  </si>
  <si>
    <t>Samec 1990</t>
  </si>
  <si>
    <t>New epoch =</t>
  </si>
  <si>
    <t>Add cycle</t>
  </si>
  <si>
    <t>Samec wt</t>
  </si>
  <si>
    <t>New Period =</t>
  </si>
  <si>
    <t>JD today</t>
  </si>
  <si>
    <t>OMT wt</t>
  </si>
  <si>
    <t># of data points:</t>
  </si>
  <si>
    <t>Old Cycle</t>
  </si>
  <si>
    <t>RHN wt</t>
  </si>
  <si>
    <t>Linear Ephemeris =</t>
  </si>
  <si>
    <t>New Cycle</t>
  </si>
  <si>
    <t>O-C</t>
  </si>
  <si>
    <t>Sum</t>
  </si>
  <si>
    <t>Quad. Ephemeris =</t>
  </si>
  <si>
    <t>Next ToM</t>
  </si>
  <si>
    <t>Data</t>
  </si>
  <si>
    <t>Quad.</t>
  </si>
  <si>
    <t>Quad</t>
  </si>
  <si>
    <t>Weight</t>
  </si>
  <si>
    <t>Wt*diff²</t>
  </si>
  <si>
    <t>Wt^2</t>
  </si>
  <si>
    <t>Source</t>
  </si>
  <si>
    <t>Type</t>
  </si>
  <si>
    <t>ToM</t>
  </si>
  <si>
    <t>error</t>
  </si>
  <si>
    <t>n'</t>
  </si>
  <si>
    <t>n</t>
  </si>
  <si>
    <t>pg</t>
  </si>
  <si>
    <t>vis</t>
  </si>
  <si>
    <t>PE</t>
  </si>
  <si>
    <t>CCD</t>
  </si>
  <si>
    <t>s5</t>
  </si>
  <si>
    <t>s6</t>
  </si>
  <si>
    <t>Misc</t>
  </si>
  <si>
    <t>Lin.Fit</t>
  </si>
  <si>
    <t>Q.fit</t>
  </si>
  <si>
    <t>Date</t>
  </si>
  <si>
    <t>BAD</t>
  </si>
  <si>
    <t>diff²</t>
  </si>
  <si>
    <t>wt</t>
  </si>
  <si>
    <t>wt.diff²</t>
  </si>
  <si>
    <t> HA 90.4 </t>
  </si>
  <si>
    <t>II</t>
  </si>
  <si>
    <t> IODE 4.2.288 </t>
  </si>
  <si>
    <t>B</t>
  </si>
  <si>
    <t>I</t>
  </si>
  <si>
    <t> AA 9.52 </t>
  </si>
  <si>
    <t> AA 8.48 </t>
  </si>
  <si>
    <t>phe</t>
  </si>
  <si>
    <t>v</t>
  </si>
  <si>
    <t> AC 174.17 </t>
  </si>
  <si>
    <t> AC 174.18 </t>
  </si>
  <si>
    <t>BBSAG Bull...33</t>
  </si>
  <si>
    <t>K</t>
  </si>
  <si>
    <t>OMT #2</t>
  </si>
  <si>
    <t>na</t>
  </si>
  <si>
    <t>IBVS 3392</t>
  </si>
  <si>
    <t>AJ 100,808</t>
  </si>
  <si>
    <t>IBVS 2999</t>
  </si>
  <si>
    <t>Locher K</t>
  </si>
  <si>
    <t>Paschke A</t>
  </si>
  <si>
    <t>BRNO 26</t>
  </si>
  <si>
    <t>BAAVSS 59,16</t>
  </si>
  <si>
    <t>Peter H</t>
  </si>
  <si>
    <t>BAAVSS 60,15</t>
  </si>
  <si>
    <t>BAV-M 38</t>
  </si>
  <si>
    <t>BAAVSS 61,14</t>
  </si>
  <si>
    <t>BRNO 27</t>
  </si>
  <si>
    <t>BAV-M 43</t>
  </si>
  <si>
    <t>BRNO 28</t>
  </si>
  <si>
    <t>BBSAG Bull.79</t>
  </si>
  <si>
    <t>BAV-M 50</t>
  </si>
  <si>
    <t>BBSAG Bull.86</t>
  </si>
  <si>
    <t>BBSAG Bull.89</t>
  </si>
  <si>
    <t>BRNO 30</t>
  </si>
  <si>
    <t>IBVS 3578</t>
  </si>
  <si>
    <t>IBVS 3582</t>
  </si>
  <si>
    <t>IBVS 3581</t>
  </si>
  <si>
    <t>OEJV 0060</t>
  </si>
  <si>
    <t>IBVS 4887</t>
  </si>
  <si>
    <t>IBVS 4888</t>
  </si>
  <si>
    <t>OEJV 0074</t>
  </si>
  <si>
    <t>IBVS 5040</t>
  </si>
  <si>
    <t>IBVS 5224</t>
  </si>
  <si>
    <t>IBVS 5220</t>
  </si>
  <si>
    <t>IBVS 5296</t>
  </si>
  <si>
    <t>IBVS 5583</t>
  </si>
  <si>
    <t>IBVS 5438</t>
  </si>
  <si>
    <t>BAD?</t>
  </si>
  <si>
    <t>IBVS 5484</t>
  </si>
  <si>
    <t>IBVS 5371</t>
  </si>
  <si>
    <t>IBVS 5443</t>
  </si>
  <si>
    <t>IBVS 5657</t>
  </si>
  <si>
    <t>IBVS 5592</t>
  </si>
  <si>
    <t>IBVS 5643</t>
  </si>
  <si>
    <t>IBVS 5494</t>
  </si>
  <si>
    <t>IBVS 5668</t>
  </si>
  <si>
    <t>Pribulla et al. (2005)</t>
  </si>
  <si>
    <t>IBVS 5684</t>
  </si>
  <si>
    <t>IBVS 5653</t>
  </si>
  <si>
    <t>Zejda et al. (2006)</t>
  </si>
  <si>
    <t>IBVS 5731</t>
  </si>
  <si>
    <t>CCD+I</t>
  </si>
  <si>
    <t>CCD+R</t>
  </si>
  <si>
    <t>Nagai (2006  )</t>
  </si>
  <si>
    <t>IBVS 5898</t>
  </si>
  <si>
    <t>Nagai (2007  )</t>
  </si>
  <si>
    <t>IBVS 5761</t>
  </si>
  <si>
    <t>IBVS 5746</t>
  </si>
  <si>
    <t>IBVS 5843</t>
  </si>
  <si>
    <t>OEJV 0073</t>
  </si>
  <si>
    <t>Nagai (2008  )</t>
  </si>
  <si>
    <t>JAVSO..36..171</t>
  </si>
  <si>
    <t>JAVSO..36..186</t>
  </si>
  <si>
    <t>JAVSO..37...44</t>
  </si>
  <si>
    <t>Lee et al 2009PASP..121.1366</t>
  </si>
  <si>
    <t>OEJV 0137</t>
  </si>
  <si>
    <t>JAVSO..38..183</t>
  </si>
  <si>
    <t>IBVS 5920</t>
  </si>
  <si>
    <t>IBVS 5960</t>
  </si>
  <si>
    <t>OEJV 0160</t>
  </si>
  <si>
    <t>2012JAVSO..40..975</t>
  </si>
  <si>
    <t>JAVSO..40....1</t>
  </si>
  <si>
    <t>IBVS 6011</t>
  </si>
  <si>
    <t>IBVS 6084</t>
  </si>
  <si>
    <t>IBVS 6044</t>
  </si>
  <si>
    <t>2013JAVSO..41..122</t>
  </si>
  <si>
    <t>IBVS 6042</t>
  </si>
  <si>
    <t>2013JAVSO..41..328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</si>
  <si>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</si>
  <si>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</si>
  <si>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</si>
  <si>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</si>
  <si>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</si>
  <si>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</si>
  <si>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</si>
  <si>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</si>
  <si>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</si>
  <si>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</si>
  <si>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</si>
  <si>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</si>
  <si>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</si>
  <si>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</si>
  <si>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</si>
  <si>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</si>
  <si>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</si>
  <si>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</si>
  <si>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</si>
  <si>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</si>
  <si>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</si>
  <si>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Qian et al 2005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</si>
  <si>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</si>
  <si>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</si>
  <si>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</si>
  <si>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</si>
  <si>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</si>
  <si>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(arg per) =</t>
    </r>
  </si>
  <si>
    <t>radians</t>
  </si>
  <si>
    <t xml:space="preserve">To = </t>
  </si>
  <si>
    <t>HJD</t>
  </si>
  <si>
    <t>1-e^2</t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</si>
  <si>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</si>
  <si>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</si>
  <si>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t>a12 sin I =</t>
  </si>
  <si>
    <t>km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</si>
  <si>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</si>
  <si>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</si>
  <si>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</si>
  <si>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</si>
  <si>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 xml:space="preserve">P3 = </t>
  </si>
  <si>
    <t>years</t>
  </si>
  <si>
    <t xml:space="preserve">dP/dt = </t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</si>
  <si>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</si>
  <si>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</si>
  <si>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</si>
  <si>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S Resid</t>
  </si>
  <si>
    <t>Q+S resid</t>
  </si>
  <si>
    <t>Sin2 fit</t>
  </si>
  <si>
    <r>
      <t>wt.diff</t>
    </r>
    <r>
      <rPr>
        <b/>
        <vertAlign val="superscript"/>
        <sz val="10"/>
        <rFont val="Arial"/>
        <family val="2"/>
      </rPr>
      <t>2</t>
    </r>
  </si>
  <si>
    <t xml:space="preserve"> e sin nu</t>
  </si>
  <si>
    <t>IBVS 5984</t>
  </si>
  <si>
    <t>JAVSO..40..975</t>
  </si>
  <si>
    <t>IBVS 6230</t>
  </si>
  <si>
    <t>JAVSO..41..122</t>
  </si>
  <si>
    <t>JAVSO..41..328</t>
  </si>
  <si>
    <t>OEJV 0165</t>
  </si>
  <si>
    <t>JAVSO..42..426</t>
  </si>
  <si>
    <t>OEJV 0168</t>
  </si>
  <si>
    <t>JAVSO..44..164</t>
  </si>
  <si>
    <t>IBVS 6167</t>
  </si>
  <si>
    <t>OEJV 0179</t>
  </si>
  <si>
    <t>IBVS 6209</t>
  </si>
  <si>
    <t>JAVSO..43..238</t>
  </si>
  <si>
    <t>IBVS 6191</t>
  </si>
  <si>
    <t>IBVS 6196</t>
  </si>
  <si>
    <t>JAVSO..44…69</t>
  </si>
  <si>
    <t>JAVSO..45..121</t>
  </si>
  <si>
    <t>VSB-063</t>
  </si>
  <si>
    <t>JAVSO..45..215</t>
  </si>
  <si>
    <t>JAVSO..46…79 (2018)</t>
  </si>
  <si>
    <t>JAVSO..47..105</t>
  </si>
  <si>
    <t>OEJV 0203</t>
  </si>
  <si>
    <t>JAVSO..46..184</t>
  </si>
  <si>
    <t>JAVSO..47..263</t>
  </si>
  <si>
    <t>JAVSO..48..256</t>
  </si>
  <si>
    <t>VSB 067</t>
  </si>
  <si>
    <t>VSB 069</t>
  </si>
  <si>
    <t xml:space="preserve">G. </t>
  </si>
  <si>
    <t>Wedemayer</t>
  </si>
  <si>
    <t>Samolyk</t>
  </si>
  <si>
    <t>G.</t>
  </si>
  <si>
    <t>ll</t>
  </si>
  <si>
    <t>M.</t>
  </si>
  <si>
    <t>Baldwin</t>
  </si>
  <si>
    <t>-140Ð.5</t>
  </si>
  <si>
    <t>O.OÐ9</t>
  </si>
  <si>
    <t>Hanson</t>
  </si>
  <si>
    <t>D.</t>
  </si>
  <si>
    <t>Williams</t>
  </si>
  <si>
    <t>O.QOl</t>
  </si>
  <si>
    <t>O.Oll</t>
  </si>
  <si>
    <t>0.Q03</t>
  </si>
  <si>
    <t>l3</t>
  </si>
  <si>
    <t>O.OQ6</t>
  </si>
  <si>
    <t>SamQlyk</t>
  </si>
  <si>
    <t>-0.Ð10</t>
  </si>
  <si>
    <t>_x000C_</t>
  </si>
  <si>
    <t>O-C Gateway</t>
  </si>
  <si>
    <t>Hughes</t>
  </si>
  <si>
    <t>D</t>
  </si>
  <si>
    <t>,,D,Lich,HA</t>
  </si>
  <si>
    <t>90.4,</t>
  </si>
  <si>
    <t>Zessewitsch</t>
  </si>
  <si>
    <t>V</t>
  </si>
  <si>
    <t>,,D,Lich,IODE</t>
  </si>
  <si>
    <t>4.2.288,</t>
  </si>
  <si>
    <t>Smak</t>
  </si>
  <si>
    <t>J</t>
  </si>
  <si>
    <t>,,D,Lich,AA</t>
  </si>
  <si>
    <t>9.52,</t>
  </si>
  <si>
    <t>Pacholczyk</t>
  </si>
  <si>
    <t>A</t>
  </si>
  <si>
    <t>K,0008,,,p.48,</t>
  </si>
  <si>
    <t>Paczynski</t>
  </si>
  <si>
    <t>Zonn</t>
  </si>
  <si>
    <t>W</t>
  </si>
  <si>
    <t>,,D,Lich,AC</t>
  </si>
  <si>
    <t>174.17,</t>
  </si>
  <si>
    <t>174.18,</t>
  </si>
  <si>
    <t>Chou</t>
  </si>
  <si>
    <t>C</t>
  </si>
  <si>
    <t>,,D,Lich,SAC</t>
  </si>
  <si>
    <t>37,</t>
  </si>
  <si>
    <t>Locher</t>
  </si>
  <si>
    <t>Kurt</t>
  </si>
  <si>
    <t>B,..33,,,Ori</t>
  </si>
  <si>
    <t>128,</t>
  </si>
  <si>
    <t>Samec</t>
  </si>
  <si>
    <t>pe</t>
  </si>
  <si>
    <t>Ronald</t>
  </si>
  <si>
    <t>0,home,,,,</t>
  </si>
  <si>
    <t>Leung</t>
  </si>
  <si>
    <t>I,3392,,,,</t>
  </si>
  <si>
    <t>Hoffmann</t>
  </si>
  <si>
    <t>I,2999,,,,</t>
  </si>
  <si>
    <t>I,2999,0,GCVS,,</t>
  </si>
  <si>
    <t>Carbol</t>
  </si>
  <si>
    <t>C,0026,,,,</t>
  </si>
  <si>
    <t>Brelstaff</t>
  </si>
  <si>
    <t>T</t>
  </si>
  <si>
    <t>R,0005,,,,</t>
  </si>
  <si>
    <t>R,0006,,,,</t>
  </si>
  <si>
    <t>Frank</t>
  </si>
  <si>
    <t>Peter</t>
  </si>
  <si>
    <t>D,0038,,,,</t>
  </si>
  <si>
    <t>Agerer</t>
  </si>
  <si>
    <t>Franz</t>
  </si>
  <si>
    <t>D,0038,I,2999,,</t>
  </si>
  <si>
    <t>Gerry</t>
  </si>
  <si>
    <t>R,0007,,,VSSC</t>
  </si>
  <si>
    <t>61.16,</t>
  </si>
  <si>
    <t>Svoboda</t>
  </si>
  <si>
    <t>P</t>
  </si>
  <si>
    <t>Pr</t>
  </si>
  <si>
    <t>C,0027,,,,</t>
  </si>
  <si>
    <t>Safar</t>
  </si>
  <si>
    <t>Jan</t>
  </si>
  <si>
    <t>Hajek</t>
  </si>
  <si>
    <t>Lutcha</t>
  </si>
  <si>
    <t>Cervinka</t>
  </si>
  <si>
    <t>Varady</t>
  </si>
  <si>
    <t>Berka</t>
  </si>
  <si>
    <t>Hanzl</t>
  </si>
  <si>
    <t>Dalibor</t>
  </si>
  <si>
    <t>R,0012,,,,</t>
  </si>
  <si>
    <t>Braune</t>
  </si>
  <si>
    <t>D,0043,D,0046,,</t>
  </si>
  <si>
    <t>Vielmetter</t>
  </si>
  <si>
    <t>H</t>
  </si>
  <si>
    <t>C,0028,,,,</t>
  </si>
  <si>
    <t>Brazda</t>
  </si>
  <si>
    <t>R</t>
  </si>
  <si>
    <t>Kucera</t>
  </si>
  <si>
    <t>Petr</t>
  </si>
  <si>
    <t>ZD</t>
  </si>
  <si>
    <t>Dvoracek</t>
  </si>
  <si>
    <t>Lenz</t>
  </si>
  <si>
    <t>I,2999,I,3392,,</t>
  </si>
  <si>
    <t>Paschke</t>
  </si>
  <si>
    <t>Anton</t>
  </si>
  <si>
    <t>B,0079,,,,</t>
  </si>
  <si>
    <t>D,0050,,,,</t>
  </si>
  <si>
    <t>B,0086,,,,</t>
  </si>
  <si>
    <t>B,0089,,,,</t>
  </si>
  <si>
    <t>Dedoch</t>
  </si>
  <si>
    <t>C,0030,,,,</t>
  </si>
  <si>
    <t>Moschner</t>
  </si>
  <si>
    <t>Wolfg</t>
  </si>
  <si>
    <t>D,0052,,,,</t>
  </si>
  <si>
    <t>B,0090,,,,</t>
  </si>
  <si>
    <t>D,0056,,,,</t>
  </si>
  <si>
    <t>R,0015,,,VSSC</t>
  </si>
  <si>
    <t>73,</t>
  </si>
  <si>
    <t>ccd</t>
  </si>
  <si>
    <t>Blaettler</t>
  </si>
  <si>
    <t>Ernst</t>
  </si>
  <si>
    <t>B,0093,,,,</t>
  </si>
  <si>
    <t>Hroch</t>
  </si>
  <si>
    <t>F</t>
  </si>
  <si>
    <t>C,0031,,,,</t>
  </si>
  <si>
    <t>Lubena</t>
  </si>
  <si>
    <t>L</t>
  </si>
  <si>
    <t>Sliz</t>
  </si>
  <si>
    <t>Tichy</t>
  </si>
  <si>
    <t>Mar</t>
  </si>
  <si>
    <t>Dvorak</t>
  </si>
  <si>
    <t>J.,</t>
  </si>
  <si>
    <t>Z.</t>
  </si>
  <si>
    <t>B,0096,,,,</t>
  </si>
  <si>
    <t>DeYoung</t>
  </si>
  <si>
    <t>James</t>
  </si>
  <si>
    <t>I,3578,,,,</t>
  </si>
  <si>
    <t>D,0060,,,,</t>
  </si>
  <si>
    <t>D,0062,,,,</t>
  </si>
  <si>
    <t>Marek</t>
  </si>
  <si>
    <t>Pata</t>
  </si>
  <si>
    <t>C,0100,,,,</t>
  </si>
  <si>
    <t>Santolikova</t>
  </si>
  <si>
    <t>Santolik</t>
  </si>
  <si>
    <t>O</t>
  </si>
  <si>
    <t>D,0068,,,,</t>
  </si>
  <si>
    <t>Stuhl</t>
  </si>
  <si>
    <t>B,0105,,,,</t>
  </si>
  <si>
    <t>Zejda</t>
  </si>
  <si>
    <t>Miloslav</t>
  </si>
  <si>
    <t>C,0032,,,,RF150</t>
  </si>
  <si>
    <t>Surova</t>
  </si>
  <si>
    <t>C,0032,,,,RF100</t>
  </si>
  <si>
    <t>Parimucha</t>
  </si>
  <si>
    <t>S</t>
  </si>
  <si>
    <t>Rusnak</t>
  </si>
  <si>
    <t>Kramarova</t>
  </si>
  <si>
    <t>Rusinko</t>
  </si>
  <si>
    <t>C,0032,I,4887,,RF150</t>
  </si>
  <si>
    <t>C,0032,I,4887,,</t>
  </si>
  <si>
    <t>Kral</t>
  </si>
  <si>
    <t>C,0032,,,,RF70</t>
  </si>
  <si>
    <t>Nevaril</t>
  </si>
  <si>
    <t>C,0032,,,,RL200</t>
  </si>
  <si>
    <t>C,0032,,,,RF80</t>
  </si>
  <si>
    <t>Adamova</t>
  </si>
  <si>
    <t>C,0032,,,,SB</t>
  </si>
  <si>
    <t>Brat</t>
  </si>
  <si>
    <t>Lubos</t>
  </si>
  <si>
    <t>C,0032,,,,RL170</t>
  </si>
  <si>
    <t>0,home,,,,Rotse</t>
  </si>
  <si>
    <t>Jindra</t>
  </si>
  <si>
    <t>C,0032,,,,RL180</t>
  </si>
  <si>
    <t>Major</t>
  </si>
  <si>
    <t>Suchan</t>
  </si>
  <si>
    <t>Citriak</t>
  </si>
  <si>
    <t>C,0034,E,0074,,</t>
  </si>
  <si>
    <t>Bilanska</t>
  </si>
  <si>
    <t>Derenik</t>
  </si>
  <si>
    <t>s</t>
  </si>
  <si>
    <t>Sura</t>
  </si>
  <si>
    <t>Nelson</t>
  </si>
  <si>
    <t>Robert</t>
  </si>
  <si>
    <t>I,5040,,,,</t>
  </si>
  <si>
    <t>C,0034,E,0074,,RL400</t>
  </si>
  <si>
    <t>I,5224,,,,BYO</t>
  </si>
  <si>
    <t>Baldinelli</t>
  </si>
  <si>
    <t>Luigi</t>
  </si>
  <si>
    <t>B,0127,I,5220,,</t>
  </si>
  <si>
    <t>D,0152,I,5296,,ST-6</t>
  </si>
  <si>
    <t>I,5583,,,,RL400</t>
  </si>
  <si>
    <t>B,0126,,,,</t>
  </si>
  <si>
    <t>Hirjak</t>
  </si>
  <si>
    <t>C,0034,E,0074,,RL150</t>
  </si>
  <si>
    <t>Novotna</t>
  </si>
  <si>
    <t>Pe</t>
  </si>
  <si>
    <t>C,0034,E,0074,,RF160</t>
  </si>
  <si>
    <t>D,0158,I,5484,,</t>
  </si>
  <si>
    <t>Netolicky</t>
  </si>
  <si>
    <t>I,5583,,,,RF80</t>
  </si>
  <si>
    <t>I,5371,,,,</t>
  </si>
  <si>
    <t>Nakajima</t>
  </si>
  <si>
    <t>Kazuhir</t>
  </si>
  <si>
    <t>W,0687,J,0040,,</t>
  </si>
  <si>
    <t>Guerdemir</t>
  </si>
  <si>
    <t>I,5443,,,,</t>
  </si>
  <si>
    <t>D,0173,I,5657,,</t>
  </si>
  <si>
    <t>Krajci</t>
  </si>
  <si>
    <t>I,5592,,,,</t>
  </si>
  <si>
    <t>D,0172,I,5643,,</t>
  </si>
  <si>
    <t>B,0130,I,5543,,</t>
  </si>
  <si>
    <t>Proksch</t>
  </si>
  <si>
    <t>Willi</t>
  </si>
  <si>
    <t>Vrastak</t>
  </si>
  <si>
    <t>C,0034,E,0074,,RL240</t>
  </si>
  <si>
    <t>Macejewski</t>
  </si>
  <si>
    <t>Graci</t>
  </si>
  <si>
    <t>I,5494,,,,</t>
  </si>
  <si>
    <t>Machon</t>
  </si>
  <si>
    <t>C,0034,E,0074,,RL114</t>
  </si>
  <si>
    <t>Ehrenberger</t>
  </si>
  <si>
    <t>C,0034,E,0074,,RL100</t>
  </si>
  <si>
    <t>Szasz</t>
  </si>
  <si>
    <t>Gabriel</t>
  </si>
  <si>
    <t>I,5668,,,,HL</t>
  </si>
  <si>
    <t>0,priv,,,Uni</t>
  </si>
  <si>
    <t>Komenske,ST-9XE</t>
  </si>
  <si>
    <t>Raetz</t>
  </si>
  <si>
    <t>Manfred</t>
  </si>
  <si>
    <t>Csizmadia</t>
  </si>
  <si>
    <t>I,5684,,,,Pi100</t>
  </si>
  <si>
    <t>Bialozynski</t>
  </si>
  <si>
    <t>A,0012,,,,</t>
  </si>
  <si>
    <t>G</t>
  </si>
  <si>
    <t>B,0131,I,5653,,</t>
  </si>
  <si>
    <t>I,5741,,,,RL200</t>
  </si>
  <si>
    <t>D,0178,I,5731,,</t>
  </si>
  <si>
    <t>I,5741,,,,RL400</t>
  </si>
  <si>
    <t>Poschinger</t>
  </si>
  <si>
    <t>Smelcer</t>
  </si>
  <si>
    <t>C,0034,E,0074,,RL280</t>
  </si>
  <si>
    <t>Kubotera</t>
  </si>
  <si>
    <t>Katsua</t>
  </si>
  <si>
    <t>J,0044,,,,16L+BJ41L</t>
  </si>
  <si>
    <t>I,5898,,,,256mm</t>
  </si>
  <si>
    <t>Newton</t>
  </si>
  <si>
    <t>Maehara</t>
  </si>
  <si>
    <t>Hiroyuki</t>
  </si>
  <si>
    <t>J,0045,,,,20L+ST-7E</t>
  </si>
  <si>
    <t>D,0183,I,5761,,ST-6</t>
  </si>
  <si>
    <t>Dogru</t>
  </si>
  <si>
    <t>I,5746,,,,UG301</t>
  </si>
  <si>
    <t>Ogloza</t>
  </si>
  <si>
    <t>Waldemar</t>
  </si>
  <si>
    <t>I,5843,,,,Pi</t>
  </si>
  <si>
    <t>of</t>
  </si>
  <si>
    <t>Sky</t>
  </si>
  <si>
    <t>Walter</t>
  </si>
  <si>
    <t>D,0183,I,5761,,Pictor</t>
  </si>
  <si>
    <t>416XT</t>
  </si>
  <si>
    <t>C,0034,E,0074,,RL96/400</t>
  </si>
  <si>
    <t>Schmidt</t>
  </si>
  <si>
    <t>U</t>
  </si>
  <si>
    <t>D,0183,I,5761,,ST-7</t>
  </si>
  <si>
    <t>E,0073,,,,Takahashi</t>
  </si>
  <si>
    <t>C,0034,E,0074,,RL200,</t>
  </si>
  <si>
    <t>f/10</t>
  </si>
  <si>
    <t>Fischerova</t>
  </si>
  <si>
    <t>Z</t>
  </si>
  <si>
    <t>C,0034,E,0074,,ED80/600</t>
  </si>
  <si>
    <t>+</t>
  </si>
  <si>
    <t>Turan</t>
  </si>
  <si>
    <t>C,0034,E,0074,,Meade</t>
  </si>
  <si>
    <t>DSI</t>
  </si>
  <si>
    <t>Itoh</t>
  </si>
  <si>
    <t>Hiroshi</t>
  </si>
  <si>
    <t>J,0046,,,,30SC+DSI-Pro</t>
  </si>
  <si>
    <t>A,0079,,,,</t>
  </si>
  <si>
    <t>Menzies</t>
  </si>
  <si>
    <t>A,0086,,,,</t>
  </si>
  <si>
    <t>Dubovsky</t>
  </si>
  <si>
    <t>Pavol</t>
  </si>
  <si>
    <t>I,5898,,,,70/180mm</t>
  </si>
  <si>
    <t>Baludansky</t>
  </si>
  <si>
    <t>I,5898,,,,70/700mm</t>
  </si>
  <si>
    <t>Lee</t>
  </si>
  <si>
    <t>Jae</t>
  </si>
  <si>
    <t>Woo</t>
  </si>
  <si>
    <t>,,,,ph-0910.3977,</t>
  </si>
  <si>
    <t>Jungbluth</t>
  </si>
  <si>
    <t>D,0203,I,5889,,ST-7</t>
  </si>
  <si>
    <t>C,0037,E,0137,,280mm+ST7</t>
  </si>
  <si>
    <t>Stefan</t>
  </si>
  <si>
    <t>I,5980,,,,265mm+MeadeD</t>
  </si>
  <si>
    <t>Shiokawa</t>
  </si>
  <si>
    <t>Kazuhik</t>
  </si>
  <si>
    <t>J,0050,,,,35SC+ST-9E</t>
  </si>
  <si>
    <t>Diethelm</t>
  </si>
  <si>
    <t>Roger</t>
  </si>
  <si>
    <t>I,5920,,,,</t>
  </si>
  <si>
    <t>I,5960,,,,</t>
  </si>
  <si>
    <t>D,0215,I,5984,,Sigma</t>
  </si>
  <si>
    <t>I,5980,,,,lens+StarLig</t>
  </si>
  <si>
    <t>I,6044,,,,K1-M</t>
  </si>
  <si>
    <t>L.</t>
  </si>
  <si>
    <t>C,0038,E,0160,,28cm+G2</t>
  </si>
  <si>
    <t>I,6011,,,,Astrokolchoz</t>
  </si>
  <si>
    <t>Stephan</t>
  </si>
  <si>
    <t>Chris</t>
  </si>
  <si>
    <t>J,0053,,,,</t>
  </si>
  <si>
    <t>,,I,6084,,G2-1600</t>
  </si>
  <si>
    <t>D,0232,I,6084,,G2-1600</t>
  </si>
  <si>
    <t>J,0055,,,,35SC+ST-9E</t>
  </si>
  <si>
    <t>J,0055,,,,30SC+ST-9XE</t>
  </si>
  <si>
    <t>I,6044,,,,K1-G</t>
  </si>
  <si>
    <t>Boehme</t>
  </si>
  <si>
    <t>D,0232,I,6084,,DSI</t>
  </si>
  <si>
    <t>Pro3</t>
  </si>
  <si>
    <t>,,I,6084,,DSI</t>
  </si>
  <si>
    <t>I,6042,,,,Astrokolchoz</t>
  </si>
  <si>
    <t>J,0055,,,,</t>
  </si>
  <si>
    <t>A,0042,,,JAAVSO</t>
  </si>
  <si>
    <t>42,</t>
  </si>
  <si>
    <t>J,0056,,,,30SC+ST-9XE</t>
  </si>
  <si>
    <t>J,0056,,,,</t>
  </si>
  <si>
    <t>C,0038,E,0160,,25cm+G2</t>
  </si>
  <si>
    <t>C,0038,E,0160,,35cm+G2</t>
  </si>
  <si>
    <t>B.R.N.O.</t>
  </si>
  <si>
    <t>data:</t>
  </si>
  <si>
    <t>Šafář</t>
  </si>
  <si>
    <t>J.</t>
  </si>
  <si>
    <t>RL400</t>
  </si>
  <si>
    <t>35/17</t>
  </si>
  <si>
    <t>R.</t>
  </si>
  <si>
    <t>RL100</t>
  </si>
  <si>
    <t>CCD+C</t>
  </si>
  <si>
    <t>47/24</t>
  </si>
  <si>
    <t>70/36</t>
  </si>
  <si>
    <t>60/25</t>
  </si>
  <si>
    <t>CCD+Clear</t>
  </si>
  <si>
    <t>315/195</t>
  </si>
  <si>
    <t>Fischerová</t>
  </si>
  <si>
    <t>ED80/600</t>
  </si>
  <si>
    <t>MEADE</t>
  </si>
  <si>
    <t>Pro</t>
  </si>
  <si>
    <t>350/179</t>
  </si>
  <si>
    <t>I.</t>
  </si>
  <si>
    <t>Meade</t>
  </si>
  <si>
    <t>Pro,</t>
  </si>
  <si>
    <t>newton</t>
  </si>
  <si>
    <t>119/500</t>
  </si>
  <si>
    <t>CG5</t>
  </si>
  <si>
    <t>203/80</t>
  </si>
  <si>
    <t>Šmelcer</t>
  </si>
  <si>
    <t>RL280</t>
  </si>
  <si>
    <t>73/37</t>
  </si>
  <si>
    <t>87/59</t>
  </si>
  <si>
    <t>Brát</t>
  </si>
  <si>
    <t>RL200,</t>
  </si>
  <si>
    <t>ST8</t>
  </si>
  <si>
    <t>82/51</t>
  </si>
  <si>
    <t>155/80</t>
  </si>
  <si>
    <t>112/80</t>
  </si>
  <si>
    <t>70/35</t>
  </si>
  <si>
    <t>RL96/400</t>
  </si>
  <si>
    <t>Š.</t>
  </si>
  <si>
    <t>Rusnák</t>
  </si>
  <si>
    <t>RL150</t>
  </si>
  <si>
    <t>Vrašťák</t>
  </si>
  <si>
    <t>RL240</t>
  </si>
  <si>
    <t>Netolický</t>
  </si>
  <si>
    <t>RF160</t>
  </si>
  <si>
    <t>Bilanský</t>
  </si>
  <si>
    <t>F.</t>
  </si>
  <si>
    <t>P.</t>
  </si>
  <si>
    <t>Dereník</t>
  </si>
  <si>
    <t>Novotná</t>
  </si>
  <si>
    <t>Pe.</t>
  </si>
  <si>
    <t>Machoň</t>
  </si>
  <si>
    <t>RL114</t>
  </si>
  <si>
    <t>Lee, J.W., Kim, S.-L., Lee,C.-U. &amp; Youn, J.-H, 2009, PASP, 121, 1366</t>
  </si>
  <si>
    <t>Zejda (2004  )</t>
  </si>
  <si>
    <t>−0.00056</t>
  </si>
  <si>
    <t>Hübscher et al. (2005)</t>
  </si>
  <si>
    <t>Hübscher</t>
  </si>
  <si>
    <t>et</t>
  </si>
  <si>
    <t>al.</t>
  </si>
  <si>
    <t>Krajci (2005  )</t>
  </si>
  <si>
    <t>−0.00008</t>
  </si>
  <si>
    <t>Hübscher (2005  )</t>
  </si>
  <si>
    <t>−0.00035</t>
  </si>
  <si>
    <t>−0.00049</t>
  </si>
  <si>
    <t>−0.00157</t>
  </si>
  <si>
    <t>−0.00092</t>
  </si>
  <si>
    <t>Pribulla</t>
  </si>
  <si>
    <t>−0.00034</t>
  </si>
  <si>
    <t>−0.00040</t>
  </si>
  <si>
    <t>−0.00004</t>
  </si>
  <si>
    <t>−0.00010</t>
  </si>
  <si>
    <t>−0.00023</t>
  </si>
  <si>
    <t>−0.00065</t>
  </si>
  <si>
    <t>−0.00031</t>
  </si>
  <si>
    <t>−0.00071</t>
  </si>
  <si>
    <t>−0.00067</t>
  </si>
  <si>
    <t>−0.00011</t>
  </si>
  <si>
    <t>−0.00006</t>
  </si>
  <si>
    <t>−0.00044</t>
  </si>
  <si>
    <t>−0.00038</t>
  </si>
  <si>
    <t>−0.00215</t>
  </si>
  <si>
    <t>−0.00254</t>
  </si>
  <si>
    <t>−0.00249</t>
  </si>
  <si>
    <t>−0.00003</t>
  </si>
  <si>
    <t>−0.00039</t>
  </si>
  <si>
    <t>−0.00029</t>
  </si>
  <si>
    <t>Diethelm (2005  )</t>
  </si>
  <si>
    <t>−0.00097</t>
  </si>
  <si>
    <t>−0.00126</t>
  </si>
  <si>
    <t>−0.00106</t>
  </si>
  <si>
    <t>Hübscher et al. (2006)</t>
  </si>
  <si>
    <t>−0.00027</t>
  </si>
  <si>
    <t>−0.00083</t>
  </si>
  <si>
    <t>−0.00081</t>
  </si>
  <si>
    <t>−0.00013</t>
  </si>
  <si>
    <t>−0.00064</t>
  </si>
  <si>
    <t>−0.00059</t>
  </si>
  <si>
    <t>−0.00022</t>
  </si>
  <si>
    <t>−0.00054</t>
  </si>
  <si>
    <t>−0.00047</t>
  </si>
  <si>
    <t>−0.00028</t>
  </si>
  <si>
    <t>Hübscher &amp; Walter (2007)</t>
  </si>
  <si>
    <t>−0.00055</t>
  </si>
  <si>
    <t>&amp;</t>
  </si>
  <si>
    <t>−0.00136</t>
  </si>
  <si>
    <t>−0.00103</t>
  </si>
  <si>
    <t>−0.00079</t>
  </si>
  <si>
    <t>Doğru et al. (2007)</t>
  </si>
  <si>
    <t>−0.00025</t>
  </si>
  <si>
    <t>Doğru</t>
  </si>
  <si>
    <t>−0.00209</t>
  </si>
  <si>
    <t>−0.00174</t>
  </si>
  <si>
    <t>−0.00152</t>
  </si>
  <si>
    <t>−0.00212</t>
  </si>
  <si>
    <t>−0.00178</t>
  </si>
  <si>
    <t>−0.00156</t>
  </si>
  <si>
    <t>Samolyk (2008a)  )</t>
  </si>
  <si>
    <t>(2008a)</t>
  </si>
  <si>
    <t>−0.00017</t>
  </si>
  <si>
    <t>−0.00018</t>
  </si>
  <si>
    <t>Samolyk (2008b)  )</t>
  </si>
  <si>
    <t>−0.00021</t>
  </si>
  <si>
    <t>(2008b)</t>
  </si>
  <si>
    <t>Brát et al. (2007)</t>
  </si>
  <si>
    <t>Diethelm (2004  )</t>
  </si>
  <si>
    <t>−0.00016</t>
  </si>
  <si>
    <t>−0.00052</t>
  </si>
  <si>
    <t>−0.00053</t>
  </si>
  <si>
    <t>−0.00032</t>
  </si>
  <si>
    <t>−0.00073</t>
  </si>
  <si>
    <t>−0.00072</t>
  </si>
  <si>
    <t>−0.00127</t>
  </si>
  <si>
    <t>−0.00168</t>
  </si>
  <si>
    <t>−0.00166</t>
  </si>
  <si>
    <t>−0.00019</t>
  </si>
  <si>
    <t>−0.00048</t>
  </si>
  <si>
    <t>−0.00075</t>
  </si>
  <si>
    <t>−0.00012</t>
  </si>
  <si>
    <t>−0.00222</t>
  </si>
  <si>
    <t>−0.00220</t>
  </si>
  <si>
    <t>−0.00184</t>
  </si>
  <si>
    <t>−0.00026</t>
  </si>
  <si>
    <t>−0.00111</t>
  </si>
  <si>
    <t>−0.00107</t>
  </si>
  <si>
    <t>Nagai</t>
  </si>
  <si>
    <t>−0.00062</t>
  </si>
  <si>
    <t>−0.00058</t>
  </si>
  <si>
    <t>−0.00043</t>
  </si>
  <si>
    <t>−0.00001</t>
  </si>
  <si>
    <t>−0.00123</t>
  </si>
  <si>
    <t>−0.00116</t>
  </si>
  <si>
    <t>−0.00080</t>
  </si>
  <si>
    <t>−0.00177</t>
  </si>
  <si>
    <t>−0.00129</t>
  </si>
  <si>
    <t>−0.00098</t>
  </si>
  <si>
    <t>Ogloza et al. (2008)</t>
  </si>
  <si>
    <t>−0.00269</t>
  </si>
  <si>
    <t>−0.00234</t>
  </si>
  <si>
    <t>−0.00213</t>
  </si>
  <si>
    <t>Paschke   (2007)</t>
  </si>
  <si>
    <t>−0.00050</t>
  </si>
  <si>
    <t>−0.00147</t>
  </si>
  <si>
    <t>−0.00105</t>
  </si>
  <si>
    <t>−0.00102</t>
  </si>
  <si>
    <t>−0.00077</t>
  </si>
  <si>
    <t>This article  )</t>
  </si>
  <si>
    <t>This</t>
  </si>
  <si>
    <t>article</t>
  </si>
  <si>
    <t>−0.00045</t>
  </si>
  <si>
    <t>−0.00015</t>
  </si>
  <si>
    <t>Minima of BX Peg from the Lichtenknecker Database of the BAV</t>
  </si>
  <si>
    <t>http://www.bav-astro.de/LkDB/index.php</t>
  </si>
  <si>
    <t> SAC 37 </t>
  </si>
  <si>
    <t> 18.10.1960 03:03 </t>
  </si>
  <si>
    <t> -0.0309 </t>
  </si>
  <si>
    <t>?</t>
  </si>
  <si>
    <t> K.C.Chou </t>
  </si>
  <si>
    <t> ORI 129 </t>
  </si>
  <si>
    <t> 24.10.1971 18:37 </t>
  </si>
  <si>
    <t> -0.000 </t>
  </si>
  <si>
    <t> L.Locher </t>
  </si>
  <si>
    <t> AJ 90.515 </t>
  </si>
  <si>
    <t> 08.10.1978 16:05 </t>
  </si>
  <si>
    <t> 0.0018 </t>
  </si>
  <si>
    <t> K.-C.Leung </t>
  </si>
  <si>
    <t> AA 32.133 </t>
  </si>
  <si>
    <t> 17.11.1979 17:41 </t>
  </si>
  <si>
    <t> 0.0004 </t>
  </si>
  <si>
    <t> M.Hoffmann </t>
  </si>
  <si>
    <t> 17.11.1979 21:03 </t>
  </si>
  <si>
    <t> 0.0000 </t>
  </si>
  <si>
    <t> BRNO 26 </t>
  </si>
  <si>
    <t> 05.08.1981 21:40 </t>
  </si>
  <si>
    <t> 0.005 </t>
  </si>
  <si>
    <t> K.Carbol </t>
  </si>
  <si>
    <t> VSSC 59.19 </t>
  </si>
  <si>
    <t> 26.08.1981 22:09 </t>
  </si>
  <si>
    <t> -0.007 </t>
  </si>
  <si>
    <t> T.Brelstaff </t>
  </si>
  <si>
    <t> 27.08.1981 01:46 </t>
  </si>
  <si>
    <t> 0.004 </t>
  </si>
  <si>
    <t> 27.08.1981 21:48 </t>
  </si>
  <si>
    <t> -0.002 </t>
  </si>
  <si>
    <t> 21.09.1981 21:00 </t>
  </si>
  <si>
    <t> 0.007 </t>
  </si>
  <si>
    <t> VSSC 60.22 </t>
  </si>
  <si>
    <t> 24.07.1982 23:02 </t>
  </si>
  <si>
    <t> 0.012 </t>
  </si>
  <si>
    <t> 09.08.1982 22:19 </t>
  </si>
  <si>
    <t> 14.08.1982 00:00 </t>
  </si>
  <si>
    <t> 0.002 </t>
  </si>
  <si>
    <t> 15.08.1982 22:56 </t>
  </si>
  <si>
    <t> -0.005 </t>
  </si>
  <si>
    <t> 14.08.1983 22:42 </t>
  </si>
  <si>
    <t> -0.001 </t>
  </si>
  <si>
    <t> 19.08.1983 23:41 </t>
  </si>
  <si>
    <t> -0.008 </t>
  </si>
  <si>
    <t> 26.08.1983 20:58 </t>
  </si>
  <si>
    <t> 0.009 </t>
  </si>
  <si>
    <t> 29.08.1983 22:49 </t>
  </si>
  <si>
    <t> 0.001 </t>
  </si>
  <si>
    <t> 30.08.1983 22:37 </t>
  </si>
  <si>
    <t>BAVM 38 </t>
  </si>
  <si>
    <t> 27.09.1983 20:02 </t>
  </si>
  <si>
    <t> P.Frank </t>
  </si>
  <si>
    <t> 27.09.1983 23:25 </t>
  </si>
  <si>
    <t> 0.003 </t>
  </si>
  <si>
    <t> 13.10.1983 19:36 </t>
  </si>
  <si>
    <t> 0.000 </t>
  </si>
  <si>
    <t> 13.10.1983 22:59 </t>
  </si>
  <si>
    <t> 01.11.1983 17:52 </t>
  </si>
  <si>
    <t> -0.0008 </t>
  </si>
  <si>
    <t> F.Agerer </t>
  </si>
  <si>
    <t> 07.11.1983 18:35 </t>
  </si>
  <si>
    <t> 0.0003 </t>
  </si>
  <si>
    <t> 12.11.1983 19:43 </t>
  </si>
  <si>
    <t> VSSC 61.19 </t>
  </si>
  <si>
    <t> 12.08.1984 22:39 </t>
  </si>
  <si>
    <t> 0.011 </t>
  </si>
  <si>
    <t> 19.08.1984 22:35 </t>
  </si>
  <si>
    <t> -0.003 </t>
  </si>
  <si>
    <t> 20.08.1984 22:16 </t>
  </si>
  <si>
    <t> 29.08.1984 21:46 </t>
  </si>
  <si>
    <t> 0.008 </t>
  </si>
  <si>
    <t> BRNO 27 </t>
  </si>
  <si>
    <t> 24.07.1985 23:39 </t>
  </si>
  <si>
    <t> 0.014 </t>
  </si>
  <si>
    <t> P.Svoboda </t>
  </si>
  <si>
    <t> 11.08.1985 22:37 </t>
  </si>
  <si>
    <t> 0.024 </t>
  </si>
  <si>
    <t> 15.08.1985 00:21 </t>
  </si>
  <si>
    <t> J.Safar </t>
  </si>
  <si>
    <t> 15.08.1985 00:33 </t>
  </si>
  <si>
    <t> 0.019 </t>
  </si>
  <si>
    <t> 15.08.1985 00:36 </t>
  </si>
  <si>
    <t> 0.021 </t>
  </si>
  <si>
    <t> P.Hajek </t>
  </si>
  <si>
    <t> 15.08.1985 00:38 </t>
  </si>
  <si>
    <t> 0.023 </t>
  </si>
  <si>
    <t> T.Cervinka </t>
  </si>
  <si>
    <t> P.Lutcha </t>
  </si>
  <si>
    <t> M.Varady </t>
  </si>
  <si>
    <t> 15.08.1985 00:40 </t>
  </si>
  <si>
    <t> M.Berka </t>
  </si>
  <si>
    <t> D.Hanzl </t>
  </si>
  <si>
    <t>BAVM 43 </t>
  </si>
  <si>
    <t> 09.09.1985 19:29 </t>
  </si>
  <si>
    <t> W.Braune </t>
  </si>
  <si>
    <t> 10.09.1985 22:09 </t>
  </si>
  <si>
    <t> H.Vielmetter </t>
  </si>
  <si>
    <t> 18.09.1985 18:51 </t>
  </si>
  <si>
    <t> 0.010 </t>
  </si>
  <si>
    <t> BRNO 28 </t>
  </si>
  <si>
    <t> 30.06.1986 23:42 </t>
  </si>
  <si>
    <t> 30.06.1986 23:45 </t>
  </si>
  <si>
    <t> 0.026 </t>
  </si>
  <si>
    <t> R.Brazda </t>
  </si>
  <si>
    <t> 07.07.1986 23:29 </t>
  </si>
  <si>
    <t> M.Dvoracek </t>
  </si>
  <si>
    <t> P.Kucera </t>
  </si>
  <si>
    <t> 07.07.1986 23:32 </t>
  </si>
  <si>
    <t> 0.006 </t>
  </si>
  <si>
    <t> M.Lenz </t>
  </si>
  <si>
    <t> 04.09.1986 20:54 </t>
  </si>
  <si>
    <t> 04.09.1986 21:02 </t>
  </si>
  <si>
    <t> 04.09.1986 21:11 </t>
  </si>
  <si>
    <t> 0.020 </t>
  </si>
  <si>
    <t> 05.09.1986 00:36 </t>
  </si>
  <si>
    <t> 0.022 </t>
  </si>
  <si>
    <t> P.Hanzl </t>
  </si>
  <si>
    <t> 05.09.1986 00:37 </t>
  </si>
  <si>
    <t> 05.09.1986 00:38 </t>
  </si>
  <si>
    <t>IBVS 2999 </t>
  </si>
  <si>
    <t> 28.09.1986 06:41 </t>
  </si>
  <si>
    <t> 0.0005 </t>
  </si>
  <si>
    <t> Samec &amp; Bookmyer </t>
  </si>
  <si>
    <t> 30.09.1986 05:46 </t>
  </si>
  <si>
    <t> -0.0003 </t>
  </si>
  <si>
    <t> 30.09.1986 09:06 </t>
  </si>
  <si>
    <t> -0.0017 </t>
  </si>
  <si>
    <t> 01.10.1986 05:20 </t>
  </si>
  <si>
    <t> 0.0001 </t>
  </si>
  <si>
    <t> 24.10.1986 18:48 </t>
  </si>
  <si>
    <t> BBS 83 </t>
  </si>
  <si>
    <t> 08.11.1986 18:47 </t>
  </si>
  <si>
    <t> A.Paschke </t>
  </si>
  <si>
    <t>BAVM 50 </t>
  </si>
  <si>
    <t> 01.09.1987 01:09 </t>
  </si>
  <si>
    <t> BBS 86 </t>
  </si>
  <si>
    <t> 16.09.1987 21:21 </t>
  </si>
  <si>
    <t> 17.09.1987 20:38 </t>
  </si>
  <si>
    <t> -0.010 </t>
  </si>
  <si>
    <t> 18.09.1987 20:21 </t>
  </si>
  <si>
    <t> -0.004 </t>
  </si>
  <si>
    <t>IBVS 3392 </t>
  </si>
  <si>
    <t> 21.06.1988 08:09 </t>
  </si>
  <si>
    <t> -0.0067 </t>
  </si>
  <si>
    <t> R.G.Samec </t>
  </si>
  <si>
    <t> BBS 89 </t>
  </si>
  <si>
    <t> 19.07.1988 22:50 </t>
  </si>
  <si>
    <t> H.Peter </t>
  </si>
  <si>
    <t> 31.07.1988 20:38 </t>
  </si>
  <si>
    <t> 04.08.1988 22:22 </t>
  </si>
  <si>
    <t> 07.08.1988 21:28 </t>
  </si>
  <si>
    <t> 0.017 </t>
  </si>
  <si>
    <t> BRNO 30 </t>
  </si>
  <si>
    <t> 14.08.1988 00:59 </t>
  </si>
  <si>
    <t> -0.006 </t>
  </si>
  <si>
    <t> A.Dedoch </t>
  </si>
  <si>
    <t> 16.10.1988 03:12 </t>
  </si>
  <si>
    <t> -0.0081 </t>
  </si>
  <si>
    <t> 17.10.1988 06:08 </t>
  </si>
  <si>
    <t> -0.0080 </t>
  </si>
  <si>
    <t>IBVS 3578 </t>
  </si>
  <si>
    <t> 10.10.1990 00:43 </t>
  </si>
  <si>
    <t> -0.0180 </t>
  </si>
  <si>
    <t> DeYoung et al. </t>
  </si>
  <si>
    <t> 18.11.1990 00:13 </t>
  </si>
  <si>
    <t> -0.0173 </t>
  </si>
  <si>
    <t> 30.11.1990 01:36 </t>
  </si>
  <si>
    <t> -0.0176 </t>
  </si>
  <si>
    <t>IBVS 4887 </t>
  </si>
  <si>
    <t> 20.08.1996 20:39 </t>
  </si>
  <si>
    <t> -0.0416 </t>
  </si>
  <si>
    <t> 21.08.1996 00:00 </t>
  </si>
  <si>
    <t> -0.0422 </t>
  </si>
  <si>
    <t> M.Zejda </t>
  </si>
  <si>
    <t> 16.09.1997 01:12 </t>
  </si>
  <si>
    <t> -0.0391 </t>
  </si>
  <si>
    <t> 21.09.1997 19:04 </t>
  </si>
  <si>
    <t> -0.0434 </t>
  </si>
  <si>
    <t>IBVS 4888 </t>
  </si>
  <si>
    <t> 15.01.1998 17:53 </t>
  </si>
  <si>
    <t> -0.0467 </t>
  </si>
  <si>
    <t>VSB 46 </t>
  </si>
  <si>
    <t> 20.10.2007 10:04 </t>
  </si>
  <si>
    <t> -0.08 </t>
  </si>
  <si>
    <t> H.Itoh </t>
  </si>
  <si>
    <t>OEJV 0073 </t>
  </si>
  <si>
    <t> 28.06.2007 03:31 </t>
  </si>
  <si>
    <t> -0.083 </t>
  </si>
  <si>
    <t>o</t>
  </si>
  <si>
    <t>IBVS 5920 </t>
  </si>
  <si>
    <t> 17.10.2009 05:44 </t>
  </si>
  <si>
    <t> -0.094 </t>
  </si>
  <si>
    <t> R.Diethelm </t>
  </si>
  <si>
    <t> AOEB 9 </t>
  </si>
  <si>
    <t> 19.10.2001 02:43 </t>
  </si>
  <si>
    <t> -0.0580 </t>
  </si>
  <si>
    <t>ns</t>
  </si>
  <si>
    <t> S.Dvorak </t>
  </si>
  <si>
    <t> 27.11.2001 02:12 </t>
  </si>
  <si>
    <t> -0.0582 </t>
  </si>
  <si>
    <t> 22.07.2002 21:15 </t>
  </si>
  <si>
    <t> -0.0612 </t>
  </si>
  <si>
    <t> Baldinelli &amp; Maitan </t>
  </si>
  <si>
    <t> 10.08.2002 02:42 </t>
  </si>
  <si>
    <t> G.Samolyk </t>
  </si>
  <si>
    <t> 14.08.2002 21:04 </t>
  </si>
  <si>
    <t> -0.0629 </t>
  </si>
  <si>
    <t> 18.10.2002 02:18 </t>
  </si>
  <si>
    <t> -0.0611 </t>
  </si>
  <si>
    <t> 24.11.2002 02:40 </t>
  </si>
  <si>
    <t> -0.0619 </t>
  </si>
  <si>
    <t> 16.06.2003 06:06 </t>
  </si>
  <si>
    <t> -0.0648 </t>
  </si>
  <si>
    <t> C.Limbach </t>
  </si>
  <si>
    <t> 19.08.2003 04:33 </t>
  </si>
  <si>
    <t> -0.0652 </t>
  </si>
  <si>
    <t> R.Poklar </t>
  </si>
  <si>
    <t> 08.10.2003 02:28 </t>
  </si>
  <si>
    <t> -0.0673 </t>
  </si>
  <si>
    <t> 13.12.2003 00:02 </t>
  </si>
  <si>
    <t> -0.0672 </t>
  </si>
  <si>
    <t> AOEB 12 </t>
  </si>
  <si>
    <t> 04.09.2004 02:48 </t>
  </si>
  <si>
    <t>32299</t>
  </si>
  <si>
    <t> -0.0714 </t>
  </si>
  <si>
    <t> J.Bialozynski </t>
  </si>
  <si>
    <t> 29.09.2004 01:47 </t>
  </si>
  <si>
    <t>32388</t>
  </si>
  <si>
    <t> 07.08.2005 04:15 </t>
  </si>
  <si>
    <t>33501</t>
  </si>
  <si>
    <t> -0.0766 </t>
  </si>
  <si>
    <t>BAVM 178 </t>
  </si>
  <si>
    <t> 18.08.2005 22:57 </t>
  </si>
  <si>
    <t>33543</t>
  </si>
  <si>
    <t> -0.0751 </t>
  </si>
  <si>
    <t>-I</t>
  </si>
  <si>
    <t> 30.08.2005 20:58 </t>
  </si>
  <si>
    <t>33585.5</t>
  </si>
  <si>
    <t> -0.0758 </t>
  </si>
  <si>
    <t> 31.08.2005 00:22 </t>
  </si>
  <si>
    <t>33586</t>
  </si>
  <si>
    <t> -0.0742 </t>
  </si>
  <si>
    <t> 31.08.2005 23:55 </t>
  </si>
  <si>
    <t>33589.5</t>
  </si>
  <si>
    <t> -0.0746 </t>
  </si>
  <si>
    <t> v.Poschinger </t>
  </si>
  <si>
    <t> 04.10.2005 22:15 </t>
  </si>
  <si>
    <t>33710.5</t>
  </si>
  <si>
    <t> -0.0753 </t>
  </si>
  <si>
    <t> 07.10.2005 20:54 </t>
  </si>
  <si>
    <t> -0.0755 </t>
  </si>
  <si>
    <t> 08.10.2005 00:15 </t>
  </si>
  <si>
    <t> -0.0760 </t>
  </si>
  <si>
    <t> 15.10.2005 20:42 </t>
  </si>
  <si>
    <t> 16.10.2005 00:04 </t>
  </si>
  <si>
    <t>IBVS 5898 </t>
  </si>
  <si>
    <t> 11.07.2006 22:07 </t>
  </si>
  <si>
    <t> -0.0805 </t>
  </si>
  <si>
    <t> S.Parimucha et al. </t>
  </si>
  <si>
    <t>BAVM 183 </t>
  </si>
  <si>
    <t> 18.08.2006 22:05 </t>
  </si>
  <si>
    <t> -0.0794 </t>
  </si>
  <si>
    <t> 19.08.2006 01:25 </t>
  </si>
  <si>
    <t> -0.0802 </t>
  </si>
  <si>
    <t>IBVS 5843 </t>
  </si>
  <si>
    <t> 09.09.2006 09:53 </t>
  </si>
  <si>
    <t> -0.0400 </t>
  </si>
  <si>
    <t> W.Ogloza et al. </t>
  </si>
  <si>
    <t> 11.09.2006 04:42 </t>
  </si>
  <si>
    <t> -0.0786 </t>
  </si>
  <si>
    <t> 13.09.2006 20:34 </t>
  </si>
  <si>
    <t> -0.0812 </t>
  </si>
  <si>
    <t> F.Walter </t>
  </si>
  <si>
    <t> 23.09.2006 22:51 </t>
  </si>
  <si>
    <t> -0.0813 </t>
  </si>
  <si>
    <t> U.Schmidt </t>
  </si>
  <si>
    <t> 10.12.2006 01:36 </t>
  </si>
  <si>
    <t> -0.0826 </t>
  </si>
  <si>
    <t> 30.06.2007 06:00 </t>
  </si>
  <si>
    <t> -0.0824 </t>
  </si>
  <si>
    <t> 15.07.2007 22:53 </t>
  </si>
  <si>
    <t> -0.0827 </t>
  </si>
  <si>
    <t> 16.09.2007 11:41 </t>
  </si>
  <si>
    <t> -0.0829 </t>
  </si>
  <si>
    <t>JAAVSO 36(2);171 </t>
  </si>
  <si>
    <t> 13.10.2007 03:04 </t>
  </si>
  <si>
    <t> -0.0821 </t>
  </si>
  <si>
    <t> 16.11.2007 01:21 </t>
  </si>
  <si>
    <t> -0.0845 </t>
  </si>
  <si>
    <t>JAAVSO 36(2);186 </t>
  </si>
  <si>
    <t> 03.07.2008 06:43 </t>
  </si>
  <si>
    <t> -0.0867 </t>
  </si>
  <si>
    <t> K.Menzies </t>
  </si>
  <si>
    <t> 30.07.2008 21:37 </t>
  </si>
  <si>
    <t> -0.0873 </t>
  </si>
  <si>
    <t> 11.08.2008 23:02 </t>
  </si>
  <si>
    <t> -0.0858 </t>
  </si>
  <si>
    <t> 24.08.2008 03:47 </t>
  </si>
  <si>
    <t> -0.0866 </t>
  </si>
  <si>
    <t>JAAVSO 37(1);44 </t>
  </si>
  <si>
    <t> 12.09.2008 05:25 </t>
  </si>
  <si>
    <t> -0.0870 </t>
  </si>
  <si>
    <t>BAVM 203 </t>
  </si>
  <si>
    <t> 17.10.2008 20:08 </t>
  </si>
  <si>
    <t> -0.0874 </t>
  </si>
  <si>
    <t> H.Jungbluth </t>
  </si>
  <si>
    <t>OEJV 0137 </t>
  </si>
  <si>
    <t> 17.06.2009 23:00 </t>
  </si>
  <si>
    <t> -0.0927 </t>
  </si>
  <si>
    <t> L.Šmelcer </t>
  </si>
  <si>
    <t> -0.0924 </t>
  </si>
  <si>
    <t>IBVS 5980 </t>
  </si>
  <si>
    <t> 13.08.2009 21:12 </t>
  </si>
  <si>
    <t> -0.0931 </t>
  </si>
  <si>
    <t>VSB 50 </t>
  </si>
  <si>
    <t> 17.08.2009 12:43 </t>
  </si>
  <si>
    <t> -0.0923 </t>
  </si>
  <si>
    <t> K.Shiokawa </t>
  </si>
  <si>
    <t> 17.08.2009 16:05 </t>
  </si>
  <si>
    <t> -0.0920 </t>
  </si>
  <si>
    <t> 07.09.2009 13:38 </t>
  </si>
  <si>
    <t> -0.0853 </t>
  </si>
  <si>
    <t> JAAVSO 38;120 </t>
  </si>
  <si>
    <t> 13.09.2009 04:02 </t>
  </si>
  <si>
    <t> -0.0938 </t>
  </si>
  <si>
    <t> C.Hesseltine </t>
  </si>
  <si>
    <t> 02.10.2009 19:06 </t>
  </si>
  <si>
    <t> -0.0958 </t>
  </si>
  <si>
    <t> Y.Ogmen </t>
  </si>
  <si>
    <t> 17.10.2009 02:27 </t>
  </si>
  <si>
    <t> -0.0907 </t>
  </si>
  <si>
    <t> 11.11.2009 01:22 </t>
  </si>
  <si>
    <t> -0.0934 </t>
  </si>
  <si>
    <t>IBVS 5960 </t>
  </si>
  <si>
    <t> 06.07.2010 06:58 </t>
  </si>
  <si>
    <t> -0.0962 </t>
  </si>
  <si>
    <t>BAVM 215 </t>
  </si>
  <si>
    <t> 11.10.2010 20:55 </t>
  </si>
  <si>
    <t> -0.1011 </t>
  </si>
  <si>
    <t> 12.10.2010 00:23 </t>
  </si>
  <si>
    <t> -0.0966 </t>
  </si>
  <si>
    <t> 12.10.2010 20:32 </t>
  </si>
  <si>
    <t> -0.0984 </t>
  </si>
  <si>
    <t>IBVS 6044 </t>
  </si>
  <si>
    <t> 03.08.2011 20:29 </t>
  </si>
  <si>
    <t> -0.1033 </t>
  </si>
  <si>
    <t> JAAVSO 40;975 </t>
  </si>
  <si>
    <t> 04.10.2011 02:57 </t>
  </si>
  <si>
    <t> -0.1058 </t>
  </si>
  <si>
    <t> 11.10.2011 03:13 </t>
  </si>
  <si>
    <t> -0.1055 </t>
  </si>
  <si>
    <t>IBVS 6011 </t>
  </si>
  <si>
    <t> 15.10.2011 04:51 </t>
  </si>
  <si>
    <t> -0.1037 </t>
  </si>
  <si>
    <t> 16.10.2011 04:20 </t>
  </si>
  <si>
    <t> -0.1063 </t>
  </si>
  <si>
    <t>BAVM 232 </t>
  </si>
  <si>
    <t> 01.08.2012 23:25 </t>
  </si>
  <si>
    <t> -0.1078 </t>
  </si>
  <si>
    <t> K. &amp; M.Rätz </t>
  </si>
  <si>
    <t>VSB 55 </t>
  </si>
  <si>
    <t> 20.08.2012 14:58 </t>
  </si>
  <si>
    <t> -0.1073 </t>
  </si>
  <si>
    <t>Rc</t>
  </si>
  <si>
    <t> 20.08.2012 18:19 </t>
  </si>
  <si>
    <t> -0.1081 </t>
  </si>
  <si>
    <t> 21.08.2012 14:30 </t>
  </si>
  <si>
    <t> -0.1085 </t>
  </si>
  <si>
    <t> 21.08.2012 17:53 </t>
  </si>
  <si>
    <t> -0.1075 </t>
  </si>
  <si>
    <t> 07.09.2012 20:25 </t>
  </si>
  <si>
    <t> -0.1079 </t>
  </si>
  <si>
    <t> 09.09.2012 19:32 </t>
  </si>
  <si>
    <t> -0.1077 </t>
  </si>
  <si>
    <t> 10.09.2012 19:04 </t>
  </si>
  <si>
    <t> -0.1084 </t>
  </si>
  <si>
    <t> 16.09.2012 19:47 </t>
  </si>
  <si>
    <t>-Ir</t>
  </si>
  <si>
    <t> D.Böhme </t>
  </si>
  <si>
    <t> JAAVSO 41;122 </t>
  </si>
  <si>
    <t> 26.09.2012 05:15 </t>
  </si>
  <si>
    <t>42798</t>
  </si>
  <si>
    <t> -0.1074 </t>
  </si>
  <si>
    <t> B.Manske </t>
  </si>
  <si>
    <t>IBVS 6042 </t>
  </si>
  <si>
    <t> 14.10.2012 03:55 </t>
  </si>
  <si>
    <t>42862</t>
  </si>
  <si>
    <t> -0.1096 </t>
  </si>
  <si>
    <t> 19.10.2012 05:04 </t>
  </si>
  <si>
    <t>42880</t>
  </si>
  <si>
    <t> -0.1094 </t>
  </si>
  <si>
    <t> JAAVSO 41;328 </t>
  </si>
  <si>
    <t> 14.07.2013 07:03 </t>
  </si>
  <si>
    <t>43836</t>
  </si>
  <si>
    <t> -0.1092 </t>
  </si>
  <si>
    <t>VSB 56 </t>
  </si>
  <si>
    <t> 10.08.2013 15:15 </t>
  </si>
  <si>
    <t>43933.5</t>
  </si>
  <si>
    <t> -0.1082 </t>
  </si>
  <si>
    <t> 10.08.2013 18:36 </t>
  </si>
  <si>
    <t>43934</t>
  </si>
  <si>
    <t> -0.1090 </t>
  </si>
  <si>
    <t> 19.09.2013 00:50 </t>
  </si>
  <si>
    <t>44074</t>
  </si>
  <si>
    <t>OEJV 0074 </t>
  </si>
  <si>
    <t> 20.12.2000 19:44 </t>
  </si>
  <si>
    <t> -0.05523 </t>
  </si>
  <si>
    <t> J.Šafár </t>
  </si>
  <si>
    <t> 12.11.2003 20:37 </t>
  </si>
  <si>
    <t> -0.06477 </t>
  </si>
  <si>
    <t> R.Ehrenberger </t>
  </si>
  <si>
    <t> 10.08.2004 20:40 </t>
  </si>
  <si>
    <t>32212.5</t>
  </si>
  <si>
    <t> -0.07094 </t>
  </si>
  <si>
    <t> 31.08.2005 20:33 </t>
  </si>
  <si>
    <t>33589</t>
  </si>
  <si>
    <t> -0.07473 </t>
  </si>
  <si>
    <t> 02.09.2005 22:58 </t>
  </si>
  <si>
    <t>33596.5</t>
  </si>
  <si>
    <t> -0.07719 </t>
  </si>
  <si>
    <t> 03.09.2005 22:34 </t>
  </si>
  <si>
    <t>33600</t>
  </si>
  <si>
    <t> -0.07533 </t>
  </si>
  <si>
    <t> -0.07582 </t>
  </si>
  <si>
    <t> 13.09.2006 20:42 </t>
  </si>
  <si>
    <t> -0.07580 </t>
  </si>
  <si>
    <t> 21.09.2006 20:22 </t>
  </si>
  <si>
    <t> -0.08189 </t>
  </si>
  <si>
    <t> 14.08.2007 22:59 </t>
  </si>
  <si>
    <t> -0.08336 </t>
  </si>
  <si>
    <t> L.Brát </t>
  </si>
  <si>
    <t> 15.08.2007 22:31 </t>
  </si>
  <si>
    <t> -0.08429 </t>
  </si>
  <si>
    <t> Z.Fischerová </t>
  </si>
  <si>
    <t> 15.08.2007 22:32 </t>
  </si>
  <si>
    <t> -0.08363 </t>
  </si>
  <si>
    <t> 18.08.2007 01:01 </t>
  </si>
  <si>
    <t> -0.08324 </t>
  </si>
  <si>
    <t> I.Turan </t>
  </si>
  <si>
    <t> 18.08.2007 01:02 </t>
  </si>
  <si>
    <t> -0.08295 </t>
  </si>
  <si>
    <t> arXiv 0910.3977 </t>
  </si>
  <si>
    <t> 27.09.2008 05:28 </t>
  </si>
  <si>
    <t> -0.08741 </t>
  </si>
  <si>
    <t> J.W.Lee et al. </t>
  </si>
  <si>
    <t> 27.09.2008 08:49 </t>
  </si>
  <si>
    <t> -0.08776 </t>
  </si>
  <si>
    <t> 28.09.2008 05:01 </t>
  </si>
  <si>
    <t> -0.08787 </t>
  </si>
  <si>
    <t> 28.09.2008 08:23 </t>
  </si>
  <si>
    <t> -0.08733 </t>
  </si>
  <si>
    <t> 29.09.2008 04:35 </t>
  </si>
  <si>
    <t> -0.08738 </t>
  </si>
  <si>
    <t> 20.10.2008 05:20 </t>
  </si>
  <si>
    <t> -0.08757 </t>
  </si>
  <si>
    <t> 21.10.2008 04:52 </t>
  </si>
  <si>
    <t> -0.08833 </t>
  </si>
  <si>
    <t> 22.10.2008 04:27 </t>
  </si>
  <si>
    <t> -0.08749 </t>
  </si>
  <si>
    <t>OEJV 0160 </t>
  </si>
  <si>
    <t> 29.09.2011 22:00 </t>
  </si>
  <si>
    <t> -0.10603 </t>
  </si>
  <si>
    <t> 29.09.2011 22:01 </t>
  </si>
  <si>
    <t> -0.10543 </t>
  </si>
  <si>
    <t> -0.10533 </t>
  </si>
  <si>
    <t> 05.09.2013 20:26 </t>
  </si>
  <si>
    <t>44027</t>
  </si>
  <si>
    <t> -0.11209 </t>
  </si>
  <si>
    <t> 05.09.2013 20:31 </t>
  </si>
  <si>
    <t> -0.10877 </t>
  </si>
  <si>
    <t> -0.10862 </t>
  </si>
  <si>
    <t> 05.09.2013 23:54 </t>
  </si>
  <si>
    <t>44027.5</t>
  </si>
  <si>
    <t> -0.10765 </t>
  </si>
  <si>
    <t> -0.10758 </t>
  </si>
  <si>
    <t> -0.10745 </t>
  </si>
  <si>
    <t> BBS 105 </t>
  </si>
  <si>
    <t> 19.09.1993 20:25 </t>
  </si>
  <si>
    <t> -0.032 </t>
  </si>
  <si>
    <t> 19.09.1993 23:47 </t>
  </si>
  <si>
    <t> BBS 130 </t>
  </si>
  <si>
    <t> 05.09.2003 00:21 </t>
  </si>
  <si>
    <t> -0.066 </t>
  </si>
  <si>
    <t>IBVS 5494 </t>
  </si>
  <si>
    <t> 02.10.2003 05:09 </t>
  </si>
  <si>
    <t> Karska&amp;Maciejewski </t>
  </si>
  <si>
    <t>BAVM 56 </t>
  </si>
  <si>
    <t> 22.10.1989 19:51 </t>
  </si>
  <si>
    <t> -0.0121 </t>
  </si>
  <si>
    <t>B;V</t>
  </si>
  <si>
    <t> 16.11.1989 18:49 </t>
  </si>
  <si>
    <t> -0.0129 </t>
  </si>
  <si>
    <t> 26.10.1990 23:58 </t>
  </si>
  <si>
    <t> -0.0148 </t>
  </si>
  <si>
    <t> 30.11.1990 01:37 </t>
  </si>
  <si>
    <t> -0.0171 </t>
  </si>
  <si>
    <t>BAVM 60 </t>
  </si>
  <si>
    <t> 22.08.1991 21:38 </t>
  </si>
  <si>
    <t> -0.0221 </t>
  </si>
  <si>
    <t> 22.08.1991 21:39 </t>
  </si>
  <si>
    <t> -0.0215 </t>
  </si>
  <si>
    <t>BAVM 68 </t>
  </si>
  <si>
    <t> 02.07.1993 21:56 </t>
  </si>
  <si>
    <t> -0.0300 </t>
  </si>
  <si>
    <t> W.Moschner </t>
  </si>
  <si>
    <t> 03.07.1993 01:19 </t>
  </si>
  <si>
    <t> -0.0295 </t>
  </si>
  <si>
    <t> 28.08.1993 20:08 </t>
  </si>
  <si>
    <t> -0.0302 </t>
  </si>
  <si>
    <t> 25.11.1993 17:33 </t>
  </si>
  <si>
    <t> -0.0313 </t>
  </si>
  <si>
    <t> BRNO 32 </t>
  </si>
  <si>
    <t> 11.09.1997 23:01 </t>
  </si>
  <si>
    <t> -0.0639 </t>
  </si>
  <si>
    <t> L.Kral </t>
  </si>
  <si>
    <t> 05.08.1998 22:17 </t>
  </si>
  <si>
    <t> -0.0463 </t>
  </si>
  <si>
    <t> Hajek&amp;Koss </t>
  </si>
  <si>
    <t> 06.08.1998 21:48 </t>
  </si>
  <si>
    <t> -0.0478 </t>
  </si>
  <si>
    <t> Hajek et al. </t>
  </si>
  <si>
    <t>IBVS 5040 </t>
  </si>
  <si>
    <t> 05.08.2000 09:58 </t>
  </si>
  <si>
    <t> -0.0560 </t>
  </si>
  <si>
    <t> R.H.Nelson </t>
  </si>
  <si>
    <t>IBVS 5224 </t>
  </si>
  <si>
    <t> 16.04.2001 11:24 </t>
  </si>
  <si>
    <t> -0.0578 </t>
  </si>
  <si>
    <t>IBVS 5220/PRIV </t>
  </si>
  <si>
    <t> 30.07.2001 21:59 </t>
  </si>
  <si>
    <t> -0.0546 </t>
  </si>
  <si>
    <t> Baldinelli&amp;Maitan </t>
  </si>
  <si>
    <t>BAVM 152 </t>
  </si>
  <si>
    <t> 15.08.2001 21:31 </t>
  </si>
  <si>
    <t> -0.0581 </t>
  </si>
  <si>
    <t> 16.08.2001 00:52 </t>
  </si>
  <si>
    <t> -0.0587 </t>
  </si>
  <si>
    <t>IBVS 5583 </t>
  </si>
  <si>
    <t> 24.08.2001 00:41 </t>
  </si>
  <si>
    <t> -0.0583 </t>
  </si>
  <si>
    <t> BBS 126 </t>
  </si>
  <si>
    <t> 11.10.2001 19:42 </t>
  </si>
  <si>
    <t> -0.0589 </t>
  </si>
  <si>
    <t> E.Blättler </t>
  </si>
  <si>
    <t> BBS 129 </t>
  </si>
  <si>
    <t> 15.08.2002 03:00 </t>
  </si>
  <si>
    <t> -0.0960 </t>
  </si>
  <si>
    <t> T.Sahin </t>
  </si>
  <si>
    <t>BAVM 158 </t>
  </si>
  <si>
    <t> 18.08.2002 22:41 </t>
  </si>
  <si>
    <t> -0.0620 </t>
  </si>
  <si>
    <t> 19.08.2002 02:03 </t>
  </si>
  <si>
    <t> -0.0616 </t>
  </si>
  <si>
    <t> 23.08.2002 23:48 </t>
  </si>
  <si>
    <t> -0.0626 </t>
  </si>
  <si>
    <t> 28.08.2002 03:59 </t>
  </si>
  <si>
    <t> -0.0949 </t>
  </si>
  <si>
    <t> Sahin&amp;Yesilyaprak </t>
  </si>
  <si>
    <t> 03.09.2002 22:17 </t>
  </si>
  <si>
    <t> -0.0625 </t>
  </si>
  <si>
    <t> 04.09.2002 01:40 </t>
  </si>
  <si>
    <t> -0.0618 </t>
  </si>
  <si>
    <t>IBVS 5371 </t>
  </si>
  <si>
    <t> 29.09.2002 04:00 </t>
  </si>
  <si>
    <t> -0.0622 </t>
  </si>
  <si>
    <t> R.Nelson </t>
  </si>
  <si>
    <t>VSB 40 </t>
  </si>
  <si>
    <t> 13.10.2002 11:20 </t>
  </si>
  <si>
    <t> -0.0579 </t>
  </si>
  <si>
    <t> Nakajima </t>
  </si>
  <si>
    <t> 13.10.2002 14:41 </t>
  </si>
  <si>
    <t> -0.0585 </t>
  </si>
  <si>
    <t>IBVS 5443 </t>
  </si>
  <si>
    <t> 24.06.2003 22:43 </t>
  </si>
  <si>
    <t> -0.0656 </t>
  </si>
  <si>
    <t> B.Gürol et al. </t>
  </si>
  <si>
    <t> 24.06.2003 22:48 </t>
  </si>
  <si>
    <t>BAVM 173 </t>
  </si>
  <si>
    <t> 26.08.2003 21:38 </t>
  </si>
  <si>
    <t> 27.08.2003 01:01 </t>
  </si>
  <si>
    <t> -0.0647 </t>
  </si>
  <si>
    <t>IBVS 5592 </t>
  </si>
  <si>
    <t> 03.09.2003 21:26 </t>
  </si>
  <si>
    <t> -0.0655 </t>
  </si>
  <si>
    <t> T.Krajci </t>
  </si>
  <si>
    <t>BAVM 172 </t>
  </si>
  <si>
    <t> 04.09.2003 21:00 </t>
  </si>
  <si>
    <t> -0.0657 </t>
  </si>
  <si>
    <t> 19.09.2003 21:01 </t>
  </si>
  <si>
    <t> -0.0671 </t>
  </si>
  <si>
    <t> W.Proksch </t>
  </si>
  <si>
    <t> 02.10.2003 08:33 </t>
  </si>
  <si>
    <t> -0.0653 </t>
  </si>
  <si>
    <t> 16.10.2003 22:28 </t>
  </si>
  <si>
    <t> -0.0668 </t>
  </si>
  <si>
    <t> 17.10.2003 01:54 </t>
  </si>
  <si>
    <t> -0.0645 </t>
  </si>
  <si>
    <t> 22.07.2004 22:23 </t>
  </si>
  <si>
    <t> -0.0705 </t>
  </si>
  <si>
    <t> 30.07.2004 22:13 </t>
  </si>
  <si>
    <t> -0.0695 </t>
  </si>
  <si>
    <t> 03.08.2004 00:16 </t>
  </si>
  <si>
    <t> -0.0691 </t>
  </si>
  <si>
    <t> K.&amp; M. Rätz </t>
  </si>
  <si>
    <t> 03.08.2004 23:49 </t>
  </si>
  <si>
    <t>32188</t>
  </si>
  <si>
    <t> -0.0690 </t>
  </si>
  <si>
    <t> 09.08.2004 00:56 </t>
  </si>
  <si>
    <t>32206</t>
  </si>
  <si>
    <t> -0.0702 </t>
  </si>
  <si>
    <t> 15.08.2004 21:49 </t>
  </si>
  <si>
    <t>32230.5</t>
  </si>
  <si>
    <t> 16.08.2004 01:10 </t>
  </si>
  <si>
    <t>32231</t>
  </si>
  <si>
    <t> -0.0711 </t>
  </si>
  <si>
    <t> 01.09.2004 20:59 </t>
  </si>
  <si>
    <t>32291</t>
  </si>
  <si>
    <t>IBVS 5684 </t>
  </si>
  <si>
    <t> 02.09.2004 00:12 </t>
  </si>
  <si>
    <t>32291.5</t>
  </si>
  <si>
    <t> -0.0770 </t>
  </si>
  <si>
    <t> I.Biro et al. </t>
  </si>
  <si>
    <t> 02.09.2004 00:20 </t>
  </si>
  <si>
    <t> 06.09.2004 22:07 </t>
  </si>
  <si>
    <t>32309</t>
  </si>
  <si>
    <t> -0.0708 </t>
  </si>
  <si>
    <t> 07.09.2004 01:30 </t>
  </si>
  <si>
    <t>32309.5</t>
  </si>
  <si>
    <t> -0.0701 </t>
  </si>
  <si>
    <t> 08.09.2004 21:13 </t>
  </si>
  <si>
    <t>32316</t>
  </si>
  <si>
    <t> -0.0712 </t>
  </si>
  <si>
    <t> 09.09.2004 00:32 </t>
  </si>
  <si>
    <t>32316.5</t>
  </si>
  <si>
    <t> -0.0733 </t>
  </si>
  <si>
    <t> 03.10.2004 20:12 </t>
  </si>
  <si>
    <t>32405</t>
  </si>
  <si>
    <t> 03.10.2004 23:36 </t>
  </si>
  <si>
    <t>32405.5</t>
  </si>
  <si>
    <t> -0.0699 </t>
  </si>
  <si>
    <t>IBVS 5653 </t>
  </si>
  <si>
    <t> 01.12.2004 17:29 </t>
  </si>
  <si>
    <t>32615</t>
  </si>
  <si>
    <t> -0.0730 </t>
  </si>
  <si>
    <t>IBVS 5741 </t>
  </si>
  <si>
    <t> 20.12.2004 19:08 </t>
  </si>
  <si>
    <t>32683</t>
  </si>
  <si>
    <t> -0.0727 </t>
  </si>
  <si>
    <t> M.Zejda et al. </t>
  </si>
  <si>
    <t> 31.08.2005 00:21 </t>
  </si>
  <si>
    <t>VSB 44 </t>
  </si>
  <si>
    <t> 18.09.2005 12:31 </t>
  </si>
  <si>
    <t>33652</t>
  </si>
  <si>
    <t> -0.0763 </t>
  </si>
  <si>
    <t> Kubotera </t>
  </si>
  <si>
    <t> 18.09.2005 15:53 </t>
  </si>
  <si>
    <t>33652.5</t>
  </si>
  <si>
    <t> 20.10.2005 11:44 </t>
  </si>
  <si>
    <t> -0.0767 </t>
  </si>
  <si>
    <t>VSB 45 </t>
  </si>
  <si>
    <t> 03.08.2006 15:15 </t>
  </si>
  <si>
    <t> -0.0807 </t>
  </si>
  <si>
    <t> K.Nagai et al. </t>
  </si>
  <si>
    <t> 03.08.2006 18:38 </t>
  </si>
  <si>
    <t> -0.0799 </t>
  </si>
  <si>
    <t>IBVS 5746 </t>
  </si>
  <si>
    <t> 06.09.2006 23:44 </t>
  </si>
  <si>
    <t> -0.0793 </t>
  </si>
  <si>
    <t> S.Dogru et al. </t>
  </si>
  <si>
    <t>BAVM 52 </t>
  </si>
  <si>
    <t> 31.08.1988 23:47 </t>
  </si>
  <si>
    <t> Moschner&amp;Kleikamp </t>
  </si>
  <si>
    <t> 19.07.1989 21:47 </t>
  </si>
  <si>
    <t> -0.009 </t>
  </si>
  <si>
    <t> 20.07.1989 01:09 </t>
  </si>
  <si>
    <t> 20.09.1989 20:35 </t>
  </si>
  <si>
    <t> -0.014 </t>
  </si>
  <si>
    <t> 22.10.1989 19:50 </t>
  </si>
  <si>
    <t> -0.013 </t>
  </si>
  <si>
    <t>BAVM 62 </t>
  </si>
  <si>
    <t> 31.08.1991 00:57 </t>
  </si>
  <si>
    <t> -0.016 </t>
  </si>
  <si>
    <t> 28.09.1926 02:24 </t>
  </si>
  <si>
    <t> -0.15 </t>
  </si>
  <si>
    <t> E.M.Hughes </t>
  </si>
  <si>
    <t> 20.08.1944 18:40 </t>
  </si>
  <si>
    <t> W.Zessewitsch </t>
  </si>
  <si>
    <t> 20.08.1944 22:04 </t>
  </si>
  <si>
    <t> -0.082 </t>
  </si>
  <si>
    <t> 24.08.1954 22:40 </t>
  </si>
  <si>
    <t> -0.043 </t>
  </si>
  <si>
    <t> J.Smak </t>
  </si>
  <si>
    <t> 24.08.1954 22:42 </t>
  </si>
  <si>
    <t> -0.042 </t>
  </si>
  <si>
    <t> A.Kruszewski </t>
  </si>
  <si>
    <t> 25.08.1954 01:50 </t>
  </si>
  <si>
    <t> -0.051 </t>
  </si>
  <si>
    <t> 25.08.1954 02:02 </t>
  </si>
  <si>
    <t> A.Pacholczyk </t>
  </si>
  <si>
    <t> 04.09.1954 21:12 </t>
  </si>
  <si>
    <t> -0.040 </t>
  </si>
  <si>
    <t> B.Paczynski </t>
  </si>
  <si>
    <t> 05.09.1954 00:25 </t>
  </si>
  <si>
    <t> -0.046 </t>
  </si>
  <si>
    <t> W.Zonn </t>
  </si>
  <si>
    <t> 25.08.1955 21:37 </t>
  </si>
  <si>
    <t> -0.036 </t>
  </si>
  <si>
    <t> 26.08.1955 00:54 </t>
  </si>
  <si>
    <t> -0.039 </t>
  </si>
  <si>
    <t> VSSC 68.33 </t>
  </si>
  <si>
    <t> 19.08.1985 21:56 </t>
  </si>
  <si>
    <t> 12.10.1985 21:36 </t>
  </si>
  <si>
    <t> 13.10.1985 18:51 </t>
  </si>
  <si>
    <t> 0.052 </t>
  </si>
  <si>
    <t> 10.11.1985 18:40 </t>
  </si>
  <si>
    <t> 29.07.1986 23:41 </t>
  </si>
  <si>
    <t> 16.08.1986 22:26 </t>
  </si>
  <si>
    <t> 24.08.1986 22:09 </t>
  </si>
  <si>
    <t> 14.09.1986 22:59 </t>
  </si>
  <si>
    <t> 16.08.1988 00:20 </t>
  </si>
  <si>
    <t> BBS 90 </t>
  </si>
  <si>
    <t> 28.12.1988 17:48 </t>
  </si>
  <si>
    <t> 26.07.1989 22:45 </t>
  </si>
  <si>
    <t> BBS 92 </t>
  </si>
  <si>
    <t> 03.08.1989 22:36 </t>
  </si>
  <si>
    <t> VSSC 73 </t>
  </si>
  <si>
    <t> 18.08.1989 21:47 </t>
  </si>
  <si>
    <t> 23.08.1989 22:56 </t>
  </si>
  <si>
    <t> 13.10.1989 20:29 </t>
  </si>
  <si>
    <t> -0.012 </t>
  </si>
  <si>
    <t> BBS 93 </t>
  </si>
  <si>
    <t> 17.10.1989 19:12 </t>
  </si>
  <si>
    <t> 07.11.1989 19:56 </t>
  </si>
  <si>
    <t> 16.11.1989 18:50 </t>
  </si>
  <si>
    <t> 23.11.1989 19:10 </t>
  </si>
  <si>
    <t> 28.11.1989 20:38 </t>
  </si>
  <si>
    <t> BRNO 31 </t>
  </si>
  <si>
    <t> 13.07.1990 00:11 </t>
  </si>
  <si>
    <t> F.Hroch </t>
  </si>
  <si>
    <t> 16.08.1990 21:56 </t>
  </si>
  <si>
    <t> L.Lubena </t>
  </si>
  <si>
    <t> 16.08.1990 22:06 </t>
  </si>
  <si>
    <t> J.Sliz </t>
  </si>
  <si>
    <t> 16.08.1990 22:09 </t>
  </si>
  <si>
    <t> M.Tichy </t>
  </si>
  <si>
    <t> 16.08.1990 22:19 </t>
  </si>
  <si>
    <t> 16.08.1990 22:20 </t>
  </si>
  <si>
    <t> 16.08.1990 22:22 </t>
  </si>
  <si>
    <t> J.Dvorak Z. </t>
  </si>
  <si>
    <t> BBS 96 </t>
  </si>
  <si>
    <t> 17.08.1990 22:03 </t>
  </si>
  <si>
    <t> 22.08.1990 23:00 </t>
  </si>
  <si>
    <t> 12.09.1990 19:55 </t>
  </si>
  <si>
    <t> -0.017 </t>
  </si>
  <si>
    <t> 09.10.1990 18:34 </t>
  </si>
  <si>
    <t> 22.10.1990 18:50 </t>
  </si>
  <si>
    <t> -0.022 </t>
  </si>
  <si>
    <t> 24.10.1990 21:12 </t>
  </si>
  <si>
    <t> -0.027 </t>
  </si>
  <si>
    <t> 12.06.1991 00:00 </t>
  </si>
  <si>
    <t> BBS 98 </t>
  </si>
  <si>
    <t> 30.06.1991 22:53 </t>
  </si>
  <si>
    <t> 0.030 </t>
  </si>
  <si>
    <t> 01.07.1991 21:40 </t>
  </si>
  <si>
    <t> 06.07.1991 22:49 </t>
  </si>
  <si>
    <t> 10.08.1991 21:01 </t>
  </si>
  <si>
    <t> 31.08.1991 21:38 </t>
  </si>
  <si>
    <t> BBS 99 </t>
  </si>
  <si>
    <t> 07.09.1991 22:04 </t>
  </si>
  <si>
    <t> 18.09.1991 20:38 </t>
  </si>
  <si>
    <t> 0.016 </t>
  </si>
  <si>
    <t> 24.07.1992 22:59 </t>
  </si>
  <si>
    <t> T.Marek </t>
  </si>
  <si>
    <t> 30.07.1992 23:55 </t>
  </si>
  <si>
    <t> H.Santolikova </t>
  </si>
  <si>
    <t> 30.07.1992 23:57 </t>
  </si>
  <si>
    <t> -0.021 </t>
  </si>
  <si>
    <t> O.Santolik </t>
  </si>
  <si>
    <t> BBS 102 </t>
  </si>
  <si>
    <t> 02.08.1992 23:31 </t>
  </si>
  <si>
    <t> 27.08.1992 22:01 </t>
  </si>
  <si>
    <t> 16.09.1992 20:36 </t>
  </si>
  <si>
    <t> 0.029 </t>
  </si>
  <si>
    <t> 17.09.1992 20:06 </t>
  </si>
  <si>
    <t> 19.11.1992 18:36 </t>
  </si>
  <si>
    <t> 14.08.1993 22:48 </t>
  </si>
  <si>
    <t> A.Stuhl </t>
  </si>
  <si>
    <t> 19.08.1993 00:30 </t>
  </si>
  <si>
    <t> -0.034 </t>
  </si>
  <si>
    <t> BBS 107 </t>
  </si>
  <si>
    <t> 03.08.1994 21:27 </t>
  </si>
  <si>
    <t> BBS 109 </t>
  </si>
  <si>
    <t> 28.06.1995 23:00 </t>
  </si>
  <si>
    <t> 20.10.1996 04:06 </t>
  </si>
  <si>
    <t> 05.10.1997 03:33 </t>
  </si>
  <si>
    <t> 28.09.1998 02:06 </t>
  </si>
  <si>
    <t> 09.12.1998 00:07 </t>
  </si>
  <si>
    <t> -0.038 </t>
  </si>
  <si>
    <t> 01.08.2000 22:07 </t>
  </si>
  <si>
    <t> -0.044 </t>
  </si>
  <si>
    <t> P.Citriak </t>
  </si>
  <si>
    <t> 01.08.2000 22:09 </t>
  </si>
  <si>
    <t> M.Bilanský </t>
  </si>
  <si>
    <t> 01.08.2000 22:13 </t>
  </si>
  <si>
    <t> D.Dereník </t>
  </si>
  <si>
    <t> 01.08.2000 22:20 </t>
  </si>
  <si>
    <t> -0.035 </t>
  </si>
  <si>
    <t> S.Parimucha </t>
  </si>
  <si>
    <t> 01.08.2000 22:26 </t>
  </si>
  <si>
    <t> -0.031 </t>
  </si>
  <si>
    <t> F.Sura </t>
  </si>
  <si>
    <t> 20.10.2000 03:15 </t>
  </si>
  <si>
    <t> -0.049 </t>
  </si>
  <si>
    <t> 12.08.2001 06:23 </t>
  </si>
  <si>
    <t> 06.11.2001 01:23 </t>
  </si>
  <si>
    <t> -0.060 </t>
  </si>
  <si>
    <t> 09.07.2002 23:21 </t>
  </si>
  <si>
    <t> -0.074 </t>
  </si>
  <si>
    <t> M.Hirjak </t>
  </si>
  <si>
    <t> 09.07.2002 23:22 </t>
  </si>
  <si>
    <t> -0.073 </t>
  </si>
  <si>
    <t> M.Rusnák </t>
  </si>
  <si>
    <t> 17.08.2002 23:24 </t>
  </si>
  <si>
    <t> P.Novotná </t>
  </si>
  <si>
    <t> 31.08.2002 00:23 </t>
  </si>
  <si>
    <t> M.Netolický </t>
  </si>
  <si>
    <t> 25.09.2003 21:38 </t>
  </si>
  <si>
    <t> -0.070 </t>
  </si>
  <si>
    <t> M.Vrašták </t>
  </si>
  <si>
    <t> 18.10.2003 21:25 </t>
  </si>
  <si>
    <t> M.Machon </t>
  </si>
  <si>
    <t> 28.10.2003 20:28 </t>
  </si>
  <si>
    <t> -0.068 </t>
  </si>
  <si>
    <t>VSB 53 </t>
  </si>
  <si>
    <t> 22.10.2011 01:19 </t>
  </si>
  <si>
    <t> -0.121 </t>
  </si>
  <si>
    <t> C.Stephan </t>
  </si>
  <si>
    <t> 03.11.2012 01:49 </t>
  </si>
  <si>
    <t>42933</t>
  </si>
  <si>
    <t> -0.107 </t>
  </si>
  <si>
    <t> 10.11.2012 02:02 </t>
  </si>
  <si>
    <t>42958</t>
  </si>
  <si>
    <t> -0.109 </t>
  </si>
  <si>
    <t> 30.08.2013 02:58 </t>
  </si>
  <si>
    <t>44003</t>
  </si>
  <si>
    <t> -0.110 </t>
  </si>
  <si>
    <t> 22.07.1995 01:19 </t>
  </si>
  <si>
    <t> -0.0334 </t>
  </si>
  <si>
    <t> 24.07.1995 23:48 </t>
  </si>
  <si>
    <t> -0.0410 </t>
  </si>
  <si>
    <t> 17.07.1996 22:24 </t>
  </si>
  <si>
    <t> -0.0375 </t>
  </si>
  <si>
    <t> L.Surova </t>
  </si>
  <si>
    <t> 17.07.1996 22:25 </t>
  </si>
  <si>
    <t> -0.0368 </t>
  </si>
  <si>
    <t> 17.07.1996 22:29 </t>
  </si>
  <si>
    <t> -0.0341 </t>
  </si>
  <si>
    <t> M.Rusnak </t>
  </si>
  <si>
    <t> 17.07.1996 22:32 </t>
  </si>
  <si>
    <t> -0.0320 </t>
  </si>
  <si>
    <t> M.Karamarova </t>
  </si>
  <si>
    <t> 17.07.1996 22:37 </t>
  </si>
  <si>
    <t> -0.0285 </t>
  </si>
  <si>
    <t> J.Rusinko </t>
  </si>
  <si>
    <t> 25.06.1998 23:28 </t>
  </si>
  <si>
    <t> -0.0556 </t>
  </si>
  <si>
    <t> F.Nevaril </t>
  </si>
  <si>
    <t> 26.07.1998 23:17 </t>
  </si>
  <si>
    <t> -0.0500 </t>
  </si>
  <si>
    <t> 26.07.1998 23:20 </t>
  </si>
  <si>
    <t> -0.0479 </t>
  </si>
  <si>
    <t> L.Adamova </t>
  </si>
  <si>
    <t> 26.07.1998 23:24 </t>
  </si>
  <si>
    <t> -0.0451 </t>
  </si>
  <si>
    <t> L.Brat </t>
  </si>
  <si>
    <t> 10.09.1999 22:09 </t>
  </si>
  <si>
    <t> -0.0539 </t>
  </si>
  <si>
    <t> J.Jindra </t>
  </si>
  <si>
    <t> 10.09.1999 22:12 </t>
  </si>
  <si>
    <t> -0.0518 </t>
  </si>
  <si>
    <t> M.Major </t>
  </si>
  <si>
    <t> 10.09.1999 22:20 </t>
  </si>
  <si>
    <t> -0.0462 </t>
  </si>
  <si>
    <t> P.Suchan </t>
  </si>
  <si>
    <t> 11.09.1999 21:44 </t>
  </si>
  <si>
    <t> -0.0527 </t>
  </si>
  <si>
    <t> J.Svoboda </t>
  </si>
  <si>
    <t> 11.09.1999 21:47 </t>
  </si>
  <si>
    <t> -0.0506 </t>
  </si>
  <si>
    <t> 11.09.1999 21:54 </t>
  </si>
  <si>
    <t> -0.0458 </t>
  </si>
  <si>
    <t> 11.09.1999 21:59 </t>
  </si>
  <si>
    <t> -0.0423 </t>
  </si>
  <si>
    <t> M.Hajek </t>
  </si>
  <si>
    <t> 13.09.1999 00:33 </t>
  </si>
  <si>
    <t> -0.0571 </t>
  </si>
  <si>
    <t>JAVSO 49, 108</t>
  </si>
  <si>
    <t>JAVSO 49, 106</t>
  </si>
  <si>
    <t>VSB, 91</t>
  </si>
  <si>
    <t>JAVSO, 50, 133</t>
  </si>
  <si>
    <t xml:space="preserve">V </t>
  </si>
  <si>
    <t>JAAVSO 51, 134</t>
  </si>
  <si>
    <t>JAAVSO52#1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</si>
</sst>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\$#,##0_);&quot;($&quot;#,##0\)"/>
    <numFmt numFmtId="165" formatCode="0.0000"/>
    <numFmt numFmtId="166" formatCode="0E+00"/>
    <numFmt numFmtId="167" formatCode="m/d/yyyy\ h:mm"/>
    <numFmt numFmtId="168" formatCode="m/d/yyyy"/>
    <numFmt numFmtId="169" formatCode="0.00000"/>
    <numFmt numFmtId="170" formatCode="mm/dd/yy\ hh:mm\ AM/PM"/>
    <numFmt numFmtId="171" formatCode="0.000"/>
    <numFmt numFmtId="172" formatCode="0.0"/>
    <numFmt numFmtId="173" formatCode="dd/mm/yyyy"/>
  </numFmts>
  <fonts count="27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30"/>
      <name val="Arial"/>
      <family val="2"/>
    </font>
    <font>
      <sz val="9"/>
      <color indexed="8"/>
      <name val="CourierNewPSMT"/>
      <family val="3"/>
    </font>
    <font>
      <sz val="10"/>
      <color indexed="14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thin">
        <color indexed="22"/>
      </top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thick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4" fontId="25" fillId="2" borderId="0"/>
    <xf numFmtId="3" fontId="25" fillId="2" borderId="0"/>
    <xf numFmtId="164" fontId="25" fillId="2" borderId="0"/>
    <xf numFmtId="0" fontId="25" fillId="2" borderId="0"/>
    <xf numFmtId="2" fontId="25" fillId="2" borderId="0"/>
    <xf numFmtId="0" fontId="24" fillId="0" borderId="0" applyNumberFormat="0" applyFill="0" applyBorder="0" applyAlignment="0" applyProtection="0"/>
    <xf numFmtId="0" fontId="25" fillId="0" borderId="0"/>
    <xf numFmtId="0" fontId="1" fillId="0" borderId="0"/>
  </cellStyleXfs>
  <cellXfs count="344">
    <xf numFmtId="0" fontId="0" fillId="0" borderId="0" xfId="0"/>
    <xf numFmtId="0" fontId="0" fillId="2" borderId="1" xfId="0" applyFill="1" applyBorder="1"/>
    <xf numFmtId="165" fontId="0" fillId="2" borderId="1" xfId="0" applyNumberFormat="1" applyFill="1" applyBorder="1"/>
    <xf numFmtId="0" fontId="2" fillId="2" borderId="1" xfId="0" applyFont="1" applyFill="1" applyBorder="1"/>
    <xf numFmtId="0" fontId="0" fillId="0" borderId="1" xfId="0" applyBorder="1"/>
    <xf numFmtId="0" fontId="3" fillId="2" borderId="1" xfId="0" applyFont="1" applyFill="1" applyBorder="1"/>
    <xf numFmtId="0" fontId="0" fillId="2" borderId="2" xfId="0" applyFill="1" applyBorder="1"/>
    <xf numFmtId="0" fontId="4" fillId="0" borderId="0" xfId="0" applyFont="1"/>
    <xf numFmtId="0" fontId="0" fillId="0" borderId="3" xfId="0" applyBorder="1"/>
    <xf numFmtId="0" fontId="0" fillId="2" borderId="4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6" xfId="0" applyFill="1" applyBorder="1"/>
    <xf numFmtId="0" fontId="5" fillId="0" borderId="0" xfId="0" applyFont="1"/>
    <xf numFmtId="0" fontId="6" fillId="0" borderId="0" xfId="0" applyFont="1"/>
    <xf numFmtId="165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horizontal="right"/>
    </xf>
    <xf numFmtId="0" fontId="0" fillId="0" borderId="7" xfId="0" applyBorder="1" applyAlignment="1">
      <alignment horizontal="center"/>
    </xf>
    <xf numFmtId="0" fontId="4" fillId="2" borderId="1" xfId="0" applyFont="1" applyFill="1" applyBorder="1"/>
    <xf numFmtId="166" fontId="0" fillId="2" borderId="1" xfId="0" applyNumberFormat="1" applyFill="1" applyBorder="1"/>
    <xf numFmtId="0" fontId="7" fillId="0" borderId="0" xfId="0" applyFont="1"/>
    <xf numFmtId="0" fontId="0" fillId="2" borderId="3" xfId="0" applyFill="1" applyBorder="1"/>
    <xf numFmtId="0" fontId="4" fillId="2" borderId="8" xfId="0" applyFont="1" applyFill="1" applyBorder="1"/>
    <xf numFmtId="0" fontId="4" fillId="2" borderId="9" xfId="0" applyFont="1" applyFill="1" applyBorder="1"/>
    <xf numFmtId="166" fontId="0" fillId="2" borderId="6" xfId="0" applyNumberFormat="1" applyFill="1" applyBorder="1"/>
    <xf numFmtId="0" fontId="4" fillId="2" borderId="10" xfId="0" applyFont="1" applyFill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0" fillId="0" borderId="11" xfId="0" applyBorder="1"/>
    <xf numFmtId="0" fontId="0" fillId="0" borderId="12" xfId="0" applyBorder="1"/>
    <xf numFmtId="11" fontId="0" fillId="2" borderId="1" xfId="0" applyNumberFormat="1" applyFill="1" applyBorder="1"/>
    <xf numFmtId="0" fontId="0" fillId="0" borderId="13" xfId="0" applyBorder="1"/>
    <xf numFmtId="0" fontId="0" fillId="0" borderId="14" xfId="0" applyBorder="1"/>
    <xf numFmtId="167" fontId="8" fillId="0" borderId="0" xfId="0" applyNumberFormat="1" applyFont="1"/>
    <xf numFmtId="0" fontId="9" fillId="2" borderId="1" xfId="0" applyFont="1" applyFill="1" applyBorder="1"/>
    <xf numFmtId="0" fontId="10" fillId="2" borderId="1" xfId="0" applyFont="1" applyFill="1" applyBorder="1"/>
    <xf numFmtId="0" fontId="0" fillId="2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0" fontId="7" fillId="2" borderId="16" xfId="0" applyFont="1" applyFill="1" applyBorder="1"/>
    <xf numFmtId="165" fontId="7" fillId="2" borderId="16" xfId="0" applyNumberFormat="1" applyFont="1" applyFill="1" applyBorder="1" applyAlignment="1">
      <alignment horizontal="left"/>
    </xf>
    <xf numFmtId="0" fontId="10" fillId="0" borderId="0" xfId="0" applyFont="1"/>
    <xf numFmtId="0" fontId="10" fillId="0" borderId="16" xfId="0" applyFont="1" applyBorder="1"/>
    <xf numFmtId="0" fontId="0" fillId="2" borderId="16" xfId="0" applyFill="1" applyBorder="1"/>
    <xf numFmtId="0" fontId="10" fillId="2" borderId="16" xfId="0" applyFont="1" applyFill="1" applyBorder="1"/>
    <xf numFmtId="168" fontId="10" fillId="2" borderId="16" xfId="0" applyNumberFormat="1" applyFont="1" applyFill="1" applyBorder="1"/>
    <xf numFmtId="0" fontId="7" fillId="2" borderId="1" xfId="0" applyFont="1" applyFill="1" applyBorder="1"/>
    <xf numFmtId="165" fontId="7" fillId="2" borderId="1" xfId="0" applyNumberFormat="1" applyFont="1" applyFill="1" applyBorder="1" applyAlignment="1">
      <alignment horizontal="left"/>
    </xf>
    <xf numFmtId="0" fontId="10" fillId="0" borderId="1" xfId="0" applyFont="1" applyBorder="1"/>
    <xf numFmtId="165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168" fontId="0" fillId="2" borderId="16" xfId="0" applyNumberFormat="1" applyFill="1" applyBorder="1"/>
    <xf numFmtId="0" fontId="10" fillId="2" borderId="1" xfId="0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center"/>
    </xf>
    <xf numFmtId="165" fontId="10" fillId="2" borderId="0" xfId="0" applyNumberFormat="1" applyFont="1" applyFill="1" applyAlignment="1">
      <alignment horizontal="left"/>
    </xf>
    <xf numFmtId="165" fontId="10" fillId="2" borderId="17" xfId="0" applyNumberFormat="1" applyFont="1" applyFill="1" applyBorder="1" applyAlignment="1">
      <alignment horizontal="left"/>
    </xf>
    <xf numFmtId="0" fontId="10" fillId="2" borderId="15" xfId="0" applyFont="1" applyFill="1" applyBorder="1"/>
    <xf numFmtId="168" fontId="10" fillId="2" borderId="1" xfId="0" applyNumberFormat="1" applyFont="1" applyFill="1" applyBorder="1"/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8" fillId="2" borderId="1" xfId="0" applyFont="1" applyFill="1" applyBorder="1"/>
    <xf numFmtId="0" fontId="10" fillId="2" borderId="2" xfId="0" applyFont="1" applyFill="1" applyBorder="1"/>
    <xf numFmtId="0" fontId="10" fillId="0" borderId="2" xfId="0" applyFont="1" applyBorder="1" applyAlignment="1">
      <alignment horizontal="center"/>
    </xf>
    <xf numFmtId="165" fontId="10" fillId="2" borderId="2" xfId="0" applyNumberFormat="1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2" fillId="2" borderId="0" xfId="0" applyFont="1" applyFill="1"/>
    <xf numFmtId="0" fontId="10" fillId="0" borderId="0" xfId="0" applyFont="1" applyAlignment="1">
      <alignment horizontal="center"/>
    </xf>
    <xf numFmtId="169" fontId="10" fillId="2" borderId="0" xfId="0" applyNumberFormat="1" applyFont="1" applyFill="1" applyAlignment="1">
      <alignment horizontal="left"/>
    </xf>
    <xf numFmtId="165" fontId="12" fillId="2" borderId="0" xfId="1" applyNumberFormat="1" applyFont="1" applyAlignment="1">
      <alignment horizontal="left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8" fillId="0" borderId="1" xfId="0" applyFont="1" applyBorder="1"/>
    <xf numFmtId="0" fontId="8" fillId="0" borderId="16" xfId="0" applyFont="1" applyBorder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vertical="center"/>
    </xf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left"/>
    </xf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0" fillId="0" borderId="0" xfId="0" applyFont="1" applyAlignment="1">
      <alignment horizontal="left" wrapText="1"/>
    </xf>
    <xf numFmtId="0" fontId="14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0" fontId="4" fillId="0" borderId="13" xfId="0" applyFont="1" applyBorder="1"/>
    <xf numFmtId="0" fontId="0" fillId="0" borderId="18" xfId="0" applyBorder="1"/>
    <xf numFmtId="0" fontId="4" fillId="0" borderId="18" xfId="0" applyFont="1" applyBorder="1" applyAlignment="1">
      <alignment horizontal="center"/>
    </xf>
    <xf numFmtId="0" fontId="4" fillId="0" borderId="18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0" fillId="0" borderId="19" xfId="0" applyBorder="1"/>
    <xf numFmtId="0" fontId="8" fillId="0" borderId="20" xfId="0" applyFont="1" applyBorder="1"/>
    <xf numFmtId="0" fontId="0" fillId="0" borderId="20" xfId="0" applyBorder="1" applyAlignment="1">
      <alignment horizontal="right"/>
    </xf>
    <xf numFmtId="0" fontId="0" fillId="0" borderId="21" xfId="0" applyBorder="1"/>
    <xf numFmtId="0" fontId="13" fillId="0" borderId="22" xfId="0" applyFont="1" applyBorder="1"/>
    <xf numFmtId="0" fontId="0" fillId="3" borderId="19" xfId="0" applyFill="1" applyBorder="1"/>
    <xf numFmtId="0" fontId="0" fillId="3" borderId="21" xfId="0" applyFill="1" applyBorder="1"/>
    <xf numFmtId="0" fontId="0" fillId="0" borderId="23" xfId="0" applyBorder="1"/>
    <xf numFmtId="0" fontId="0" fillId="0" borderId="22" xfId="0" applyBorder="1"/>
    <xf numFmtId="0" fontId="13" fillId="0" borderId="24" xfId="0" applyFont="1" applyBorder="1"/>
    <xf numFmtId="0" fontId="0" fillId="3" borderId="25" xfId="0" applyFill="1" applyBorder="1"/>
    <xf numFmtId="0" fontId="0" fillId="3" borderId="23" xfId="0" applyFill="1" applyBorder="1"/>
    <xf numFmtId="0" fontId="0" fillId="0" borderId="24" xfId="0" applyBorder="1"/>
    <xf numFmtId="0" fontId="6" fillId="0" borderId="24" xfId="0" applyFont="1" applyBorder="1"/>
    <xf numFmtId="11" fontId="0" fillId="0" borderId="0" xfId="0" applyNumberFormat="1"/>
    <xf numFmtId="0" fontId="13" fillId="0" borderId="26" xfId="0" applyFont="1" applyBorder="1"/>
    <xf numFmtId="0" fontId="0" fillId="3" borderId="27" xfId="0" applyFill="1" applyBorder="1"/>
    <xf numFmtId="0" fontId="0" fillId="3" borderId="28" xfId="0" applyFill="1" applyBorder="1"/>
    <xf numFmtId="0" fontId="0" fillId="0" borderId="26" xfId="0" applyBorder="1"/>
    <xf numFmtId="0" fontId="0" fillId="0" borderId="25" xfId="0" applyBorder="1"/>
    <xf numFmtId="0" fontId="0" fillId="0" borderId="25" xfId="0" applyBorder="1" applyAlignment="1">
      <alignment horizontal="left"/>
    </xf>
    <xf numFmtId="0" fontId="7" fillId="0" borderId="25" xfId="0" applyFont="1" applyBorder="1"/>
    <xf numFmtId="11" fontId="8" fillId="0" borderId="0" xfId="0" applyNumberFormat="1" applyFont="1"/>
    <xf numFmtId="170" fontId="8" fillId="0" borderId="0" xfId="0" applyNumberFormat="1" applyFont="1"/>
    <xf numFmtId="0" fontId="0" fillId="0" borderId="27" xfId="0" applyBorder="1"/>
    <xf numFmtId="0" fontId="8" fillId="0" borderId="7" xfId="0" applyFont="1" applyBorder="1"/>
    <xf numFmtId="0" fontId="0" fillId="0" borderId="7" xfId="0" applyBorder="1"/>
    <xf numFmtId="0" fontId="0" fillId="0" borderId="28" xfId="0" applyBorder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16" xfId="0" applyBorder="1"/>
    <xf numFmtId="165" fontId="0" fillId="2" borderId="16" xfId="0" applyNumberFormat="1" applyFill="1" applyBorder="1" applyAlignment="1">
      <alignment horizontal="left"/>
    </xf>
    <xf numFmtId="0" fontId="0" fillId="2" borderId="16" xfId="0" applyFill="1" applyBorder="1" applyAlignment="1">
      <alignment horizontal="left"/>
    </xf>
    <xf numFmtId="168" fontId="0" fillId="0" borderId="0" xfId="0" applyNumberFormat="1"/>
    <xf numFmtId="0" fontId="0" fillId="0" borderId="0" xfId="0" applyAlignment="1">
      <alignment horizontal="center"/>
    </xf>
    <xf numFmtId="0" fontId="0" fillId="3" borderId="0" xfId="0" applyFill="1"/>
    <xf numFmtId="0" fontId="12" fillId="2" borderId="1" xfId="0" applyFont="1" applyFill="1" applyBorder="1"/>
    <xf numFmtId="169" fontId="10" fillId="2" borderId="1" xfId="0" applyNumberFormat="1" applyFont="1" applyFill="1" applyBorder="1" applyAlignment="1">
      <alignment horizontal="left"/>
    </xf>
    <xf numFmtId="165" fontId="12" fillId="2" borderId="1" xfId="1" applyNumberFormat="1" applyFont="1" applyBorder="1" applyAlignment="1">
      <alignment horizontal="left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left" wrapText="1"/>
    </xf>
    <xf numFmtId="0" fontId="10" fillId="0" borderId="15" xfId="0" applyFont="1" applyBorder="1" applyAlignment="1">
      <alignment horizontal="left" vertical="center"/>
    </xf>
    <xf numFmtId="0" fontId="8" fillId="2" borderId="16" xfId="0" applyFont="1" applyFill="1" applyBorder="1"/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0" fontId="8" fillId="4" borderId="0" xfId="0" applyFont="1" applyFill="1"/>
    <xf numFmtId="0" fontId="7" fillId="3" borderId="0" xfId="0" applyFont="1" applyFill="1"/>
    <xf numFmtId="0" fontId="3" fillId="2" borderId="1" xfId="0" applyFont="1" applyFill="1" applyBorder="1" applyAlignment="1">
      <alignment horizontal="center"/>
    </xf>
    <xf numFmtId="0" fontId="20" fillId="0" borderId="1" xfId="7" applyFont="1" applyBorder="1" applyAlignment="1">
      <alignment horizontal="left" vertical="center" wrapText="1"/>
    </xf>
    <xf numFmtId="0" fontId="20" fillId="0" borderId="1" xfId="7" applyFont="1" applyBorder="1" applyAlignment="1">
      <alignment horizontal="center" vertical="center" wrapText="1"/>
    </xf>
    <xf numFmtId="0" fontId="20" fillId="0" borderId="1" xfId="7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/>
    </xf>
    <xf numFmtId="0" fontId="10" fillId="0" borderId="0" xfId="7" applyFont="1"/>
    <xf numFmtId="0" fontId="10" fillId="0" borderId="0" xfId="7" applyFont="1" applyAlignment="1">
      <alignment horizontal="center"/>
    </xf>
    <xf numFmtId="0" fontId="10" fillId="0" borderId="0" xfId="7" applyFont="1" applyAlignment="1">
      <alignment horizontal="left"/>
    </xf>
    <xf numFmtId="0" fontId="10" fillId="0" borderId="0" xfId="8" applyFont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left" wrapText="1"/>
    </xf>
    <xf numFmtId="168" fontId="22" fillId="2" borderId="1" xfId="0" applyNumberFormat="1" applyFont="1" applyFill="1" applyBorder="1"/>
    <xf numFmtId="0" fontId="10" fillId="0" borderId="0" xfId="8" applyFont="1"/>
    <xf numFmtId="0" fontId="22" fillId="0" borderId="1" xfId="0" applyFont="1" applyBorder="1"/>
    <xf numFmtId="0" fontId="14" fillId="0" borderId="0" xfId="7" applyFont="1" applyAlignment="1">
      <alignment horizontal="left"/>
    </xf>
    <xf numFmtId="0" fontId="14" fillId="0" borderId="0" xfId="7" applyFont="1" applyAlignment="1">
      <alignment horizontal="center"/>
    </xf>
    <xf numFmtId="0" fontId="20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20" fillId="0" borderId="0" xfId="7" applyFont="1" applyAlignment="1">
      <alignment horizontal="left"/>
    </xf>
    <xf numFmtId="0" fontId="20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13" fillId="0" borderId="0" xfId="7" applyFont="1" applyAlignment="1">
      <alignment horizontal="center" wrapText="1"/>
    </xf>
    <xf numFmtId="0" fontId="13" fillId="0" borderId="0" xfId="7" applyFont="1" applyAlignment="1">
      <alignment horizontal="left" wrapText="1"/>
    </xf>
    <xf numFmtId="0" fontId="14" fillId="0" borderId="0" xfId="7" applyFont="1"/>
    <xf numFmtId="171" fontId="0" fillId="2" borderId="1" xfId="0" applyNumberFormat="1" applyFill="1" applyBorder="1"/>
    <xf numFmtId="172" fontId="0" fillId="2" borderId="1" xfId="0" applyNumberFormat="1" applyFill="1" applyBorder="1" applyAlignment="1">
      <alignment horizontal="center"/>
    </xf>
    <xf numFmtId="171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/>
    <xf numFmtId="16" fontId="0" fillId="2" borderId="1" xfId="0" applyNumberFormat="1" applyFill="1" applyBorder="1" applyAlignment="1">
      <alignment horizontal="center"/>
    </xf>
    <xf numFmtId="0" fontId="23" fillId="2" borderId="1" xfId="0" applyFont="1" applyFill="1" applyBorder="1" applyAlignment="1">
      <alignment horizontal="left"/>
    </xf>
    <xf numFmtId="0" fontId="24" fillId="2" borderId="1" xfId="6" applyNumberFormat="1" applyFill="1" applyBorder="1" applyAlignment="1" applyProtection="1">
      <alignment horizontal="left"/>
    </xf>
    <xf numFmtId="0" fontId="10" fillId="2" borderId="2" xfId="0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left" vertical="top" wrapText="1" indent="1"/>
    </xf>
    <xf numFmtId="0" fontId="10" fillId="2" borderId="2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right" vertical="top" wrapText="1"/>
    </xf>
    <xf numFmtId="0" fontId="10" fillId="2" borderId="29" xfId="0" applyFont="1" applyFill="1" applyBorder="1" applyAlignment="1">
      <alignment horizontal="left" vertical="top" wrapText="1"/>
    </xf>
    <xf numFmtId="0" fontId="10" fillId="2" borderId="29" xfId="0" applyFont="1" applyFill="1" applyBorder="1" applyAlignment="1">
      <alignment horizontal="left" vertical="top" wrapText="1" indent="1"/>
    </xf>
    <xf numFmtId="0" fontId="10" fillId="2" borderId="29" xfId="0" applyFont="1" applyFill="1" applyBorder="1" applyAlignment="1">
      <alignment horizontal="center" vertical="top" wrapText="1"/>
    </xf>
    <xf numFmtId="0" fontId="10" fillId="2" borderId="29" xfId="0" applyFont="1" applyFill="1" applyBorder="1" applyAlignment="1">
      <alignment horizontal="right" vertical="top" wrapText="1"/>
    </xf>
    <xf numFmtId="0" fontId="24" fillId="2" borderId="29" xfId="6" applyNumberFormat="1" applyFill="1" applyBorder="1" applyAlignment="1" applyProtection="1">
      <alignment horizontal="left" vertical="top" wrapText="1"/>
    </xf>
    <xf numFmtId="0" fontId="0" fillId="2" borderId="29" xfId="0" applyFill="1" applyBorder="1" applyAlignment="1">
      <alignment horizontal="left"/>
    </xf>
    <xf numFmtId="0" fontId="0" fillId="2" borderId="29" xfId="0" applyFill="1" applyBorder="1"/>
    <xf numFmtId="173" fontId="10" fillId="2" borderId="16" xfId="0" applyNumberFormat="1" applyFont="1" applyFill="1" applyBorder="1"/>
    <xf numFmtId="173" fontId="0" fillId="2" borderId="16" xfId="0" applyNumberFormat="1" applyFill="1" applyBorder="1"/>
    <xf numFmtId="173" fontId="10" fillId="2" borderId="1" xfId="0" applyNumberFormat="1" applyFont="1" applyFill="1" applyBorder="1"/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 applyProtection="1">
      <alignment horizontal="left" vertical="center" wrapText="1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0" fontId="7" fillId="2" borderId="16" xfId="0" applyFont="1" applyFill="1" applyBorder="1" applyAlignment="1">
      <alignment horizontal="left"/>
    </xf>
    <xf numFmtId="169" fontId="26" fillId="0" borderId="0" xfId="0" applyNumberFormat="1" applyFont="1" applyAlignment="1">
      <alignment horizontal="left" vertical="center" wrapText="1"/>
    </xf>
    <xf numFmtId="165" fontId="7" fillId="2" borderId="16" xfId="0" applyNumberFormat="1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165" fontId="7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165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165" fontId="10" fillId="2" borderId="0" xfId="0" applyNumberFormat="1" applyFont="1" applyFill="1" applyAlignment="1">
      <alignment horizontal="left" vertical="center"/>
    </xf>
    <xf numFmtId="165" fontId="10" fillId="2" borderId="17" xfId="0" applyNumberFormat="1" applyFont="1" applyFill="1" applyBorder="1" applyAlignment="1">
      <alignment horizontal="left" vertical="center"/>
    </xf>
    <xf numFmtId="165" fontId="10" fillId="2" borderId="2" xfId="0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169" fontId="10" fillId="2" borderId="0" xfId="0" applyNumberFormat="1" applyFont="1" applyFill="1" applyAlignment="1">
      <alignment horizontal="left" vertical="center"/>
    </xf>
    <xf numFmtId="165" fontId="12" fillId="2" borderId="0" xfId="1" applyNumberFormat="1" applyFont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0" fillId="0" borderId="0" xfId="7" applyFont="1" applyAlignment="1">
      <alignment horizontal="left" vertical="center"/>
    </xf>
    <xf numFmtId="0" fontId="10" fillId="0" borderId="0" xfId="8" applyFont="1" applyAlignment="1">
      <alignment horizontal="left" vertical="center" wrapText="1"/>
    </xf>
    <xf numFmtId="0" fontId="14" fillId="0" borderId="0" xfId="7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3" fillId="0" borderId="0" xfId="7" applyFont="1" applyAlignment="1">
      <alignment horizontal="left" vertical="center" wrapText="1"/>
    </xf>
    <xf numFmtId="0" fontId="7" fillId="2" borderId="16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20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1" xfId="0" applyBorder="1" applyAlignment="1">
      <alignment vertical="center"/>
    </xf>
    <xf numFmtId="0" fontId="4" fillId="0" borderId="0" xfId="0" applyFont="1" applyAlignment="1">
      <alignment vertical="center"/>
    </xf>
    <xf numFmtId="0" fontId="0" fillId="2" borderId="2" xfId="0" applyFill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horizontal="right" vertical="center"/>
    </xf>
    <xf numFmtId="0" fontId="0" fillId="2" borderId="5" xfId="0" applyFill="1" applyBorder="1" applyAlignment="1">
      <alignment horizontal="right" vertical="center"/>
    </xf>
    <xf numFmtId="0" fontId="0" fillId="2" borderId="6" xfId="0" applyFill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5" fontId="0" fillId="2" borderId="1" xfId="0" applyNumberForma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0" fontId="6" fillId="0" borderId="24" xfId="0" applyFont="1" applyBorder="1" applyAlignment="1">
      <alignment vertical="center"/>
    </xf>
    <xf numFmtId="0" fontId="0" fillId="2" borderId="1" xfId="0" applyFill="1" applyBorder="1" applyAlignment="1">
      <alignment horizontal="right" vertical="center"/>
    </xf>
    <xf numFmtId="11" fontId="0" fillId="0" borderId="0" xfId="0" applyNumberFormat="1" applyAlignment="1">
      <alignment vertical="center"/>
    </xf>
    <xf numFmtId="0" fontId="0" fillId="0" borderId="7" xfId="0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66" fontId="0" fillId="2" borderId="1" xfId="0" applyNumberFormat="1" applyFill="1" applyBorder="1" applyAlignment="1">
      <alignment vertical="center"/>
    </xf>
    <xf numFmtId="0" fontId="13" fillId="0" borderId="26" xfId="0" applyFont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2" borderId="3" xfId="0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6" fontId="0" fillId="2" borderId="6" xfId="0" applyNumberFormat="1" applyFill="1" applyBorder="1" applyAlignment="1">
      <alignment vertical="center"/>
    </xf>
    <xf numFmtId="0" fontId="0" fillId="0" borderId="25" xfId="0" applyBorder="1" applyAlignment="1">
      <alignment horizontal="left" vertical="center"/>
    </xf>
    <xf numFmtId="0" fontId="4" fillId="2" borderId="10" xfId="0" applyFont="1" applyFill="1" applyBorder="1" applyAlignment="1">
      <alignment vertical="center"/>
    </xf>
    <xf numFmtId="0" fontId="7" fillId="0" borderId="25" xfId="0" applyFont="1" applyBorder="1" applyAlignment="1">
      <alignment vertical="center"/>
    </xf>
    <xf numFmtId="11" fontId="8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11" fontId="0" fillId="2" borderId="1" xfId="0" applyNumberForma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8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3" xfId="0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8" fillId="4" borderId="0" xfId="0" applyFont="1" applyFill="1" applyAlignment="1">
      <alignment vertical="center"/>
    </xf>
    <xf numFmtId="0" fontId="0" fillId="2" borderId="16" xfId="0" applyFill="1" applyBorder="1" applyAlignment="1">
      <alignment vertical="center"/>
    </xf>
    <xf numFmtId="0" fontId="10" fillId="2" borderId="16" xfId="0" applyFont="1" applyFill="1" applyBorder="1" applyAlignment="1">
      <alignment vertical="center"/>
    </xf>
    <xf numFmtId="173" fontId="10" fillId="2" borderId="16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68" fontId="10" fillId="2" borderId="16" xfId="0" applyNumberFormat="1" applyFont="1" applyFill="1" applyBorder="1" applyAlignment="1">
      <alignment vertical="center"/>
    </xf>
    <xf numFmtId="168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vertical="center"/>
    </xf>
    <xf numFmtId="0" fontId="7" fillId="3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center"/>
    </xf>
    <xf numFmtId="0" fontId="10" fillId="0" borderId="16" xfId="0" applyFont="1" applyBorder="1" applyAlignment="1">
      <alignment vertical="center"/>
    </xf>
    <xf numFmtId="173" fontId="0" fillId="2" borderId="16" xfId="0" applyNumberForma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168" fontId="0" fillId="2" borderId="16" xfId="0" applyNumberFormat="1" applyFill="1" applyBorder="1" applyAlignment="1">
      <alignment vertical="center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0" fontId="4" fillId="0" borderId="30" xfId="0" applyFont="1" applyBorder="1" applyAlignment="1">
      <alignment vertical="center"/>
    </xf>
    <xf numFmtId="0" fontId="0" fillId="0" borderId="18" xfId="0" applyBorder="1" applyAlignment="1">
      <alignment vertical="center"/>
    </xf>
    <xf numFmtId="0" fontId="0" fillId="2" borderId="31" xfId="0" applyFill="1" applyBorder="1" applyAlignment="1">
      <alignment horizontal="center" vertical="center"/>
    </xf>
    <xf numFmtId="0" fontId="7" fillId="0" borderId="32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8" fillId="0" borderId="35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167" fontId="8" fillId="0" borderId="37" xfId="0" applyNumberFormat="1" applyFont="1" applyBorder="1" applyAlignment="1">
      <alignment vertical="center"/>
    </xf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yperlink" xfId="6" builtinId="8"/>
    <cellStyle name="Normal" xfId="0" builtinId="0"/>
    <cellStyle name="Normal_A" xfId="7" xr:uid="{00000000-0005-0000-0000-000007000000}"/>
    <cellStyle name="Normal_A (6)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553956834532376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14388489208639E-2"/>
          <c:y val="0.20402356103953687"/>
          <c:w val="0.88057553956834533"/>
          <c:h val="0.57758782773164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  <c:pt idx="338">
                  <c:v>38654</c:v>
                </c:pt>
                <c:pt idx="339">
                  <c:v>39010</c:v>
                </c:pt>
                <c:pt idx="340">
                  <c:v>39028</c:v>
                </c:pt>
                <c:pt idx="341">
                  <c:v>39174</c:v>
                </c:pt>
                <c:pt idx="342">
                  <c:v>40217.5</c:v>
                </c:pt>
                <c:pt idx="343">
                  <c:v>40382</c:v>
                </c:pt>
                <c:pt idx="344">
                  <c:v>40382.5</c:v>
                </c:pt>
                <c:pt idx="345">
                  <c:v>40414</c:v>
                </c:pt>
                <c:pt idx="346">
                  <c:v>40432</c:v>
                </c:pt>
                <c:pt idx="347">
                  <c:v>41463.5</c:v>
                </c:pt>
                <c:pt idx="348">
                  <c:v>41464</c:v>
                </c:pt>
                <c:pt idx="349">
                  <c:v>41634</c:v>
                </c:pt>
                <c:pt idx="350">
                  <c:v>41666</c:v>
                </c:pt>
                <c:pt idx="351">
                  <c:v>41666.5</c:v>
                </c:pt>
                <c:pt idx="352">
                  <c:v>42705</c:v>
                </c:pt>
                <c:pt idx="353">
                  <c:v>42762</c:v>
                </c:pt>
                <c:pt idx="354">
                  <c:v>42762.5</c:v>
                </c:pt>
                <c:pt idx="355">
                  <c:v>43093</c:v>
                </c:pt>
                <c:pt idx="356">
                  <c:v>43168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-0.39844500800609239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A9-4484-8BFA-52E9190DC6C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1'!$I$21:$I$358</c:f>
              <c:numCache>
                <c:formatCode>General</c:formatCode>
                <c:ptCount val="338"/>
                <c:pt idx="1">
                  <c:v>-0.15402512000582647</c:v>
                </c:pt>
                <c:pt idx="2">
                  <c:v>-0.15223476800383651</c:v>
                </c:pt>
                <c:pt idx="3">
                  <c:v>-9.380636800051434E-2</c:v>
                </c:pt>
                <c:pt idx="4">
                  <c:v>-9.2806367996672634E-2</c:v>
                </c:pt>
                <c:pt idx="5">
                  <c:v>-0.10201601600419963</c:v>
                </c:pt>
                <c:pt idx="6">
                  <c:v>-9.4016016002569813E-2</c:v>
                </c:pt>
                <c:pt idx="7">
                  <c:v>-9.1158912000537384E-2</c:v>
                </c:pt>
                <c:pt idx="8">
                  <c:v>-9.7368560003815219E-2</c:v>
                </c:pt>
                <c:pt idx="9">
                  <c:v>-8.4987648006062955E-2</c:v>
                </c:pt>
                <c:pt idx="10">
                  <c:v>-8.819729600509163E-2</c:v>
                </c:pt>
                <c:pt idx="12">
                  <c:v>-1.7635984004300553E-2</c:v>
                </c:pt>
                <c:pt idx="13">
                  <c:v>-2.4355200730497018E-4</c:v>
                </c:pt>
                <c:pt idx="14">
                  <c:v>-5.5906240013428032E-3</c:v>
                </c:pt>
                <c:pt idx="15">
                  <c:v>1.251615998626221E-3</c:v>
                </c:pt>
                <c:pt idx="16">
                  <c:v>-5.7048800081247464E-3</c:v>
                </c:pt>
                <c:pt idx="17">
                  <c:v>-2.5430400273762643E-4</c:v>
                </c:pt>
                <c:pt idx="18">
                  <c:v>2.7456959942355752E-3</c:v>
                </c:pt>
                <c:pt idx="19">
                  <c:v>-1.0864159994525835E-3</c:v>
                </c:pt>
                <c:pt idx="20">
                  <c:v>-2.3870400036685169E-4</c:v>
                </c:pt>
                <c:pt idx="26">
                  <c:v>-1.5357119991676882E-3</c:v>
                </c:pt>
                <c:pt idx="29">
                  <c:v>5.2851040018140338E-3</c:v>
                </c:pt>
                <c:pt idx="30">
                  <c:v>9.032688001752831E-3</c:v>
                </c:pt>
                <c:pt idx="33">
                  <c:v>8.4117759979562834E-3</c:v>
                </c:pt>
                <c:pt idx="34">
                  <c:v>7.554399999207817E-3</c:v>
                </c:pt>
                <c:pt idx="35">
                  <c:v>1.2007071993139107E-2</c:v>
                </c:pt>
                <c:pt idx="36">
                  <c:v>6.6943839992745779E-3</c:v>
                </c:pt>
                <c:pt idx="37">
                  <c:v>-4.7528159993817098E-3</c:v>
                </c:pt>
                <c:pt idx="38">
                  <c:v>6.0375359971658327E-3</c:v>
                </c:pt>
                <c:pt idx="39">
                  <c:v>-2.2035200527170673E-4</c:v>
                </c:pt>
                <c:pt idx="40">
                  <c:v>8.4623039947473444E-3</c:v>
                </c:pt>
                <c:pt idx="41">
                  <c:v>6.4808160022948869E-3</c:v>
                </c:pt>
                <c:pt idx="42">
                  <c:v>4.9259199950029142E-3</c:v>
                </c:pt>
                <c:pt idx="43">
                  <c:v>1.5800719993421808E-2</c:v>
                </c:pt>
                <c:pt idx="44">
                  <c:v>1.900848001241684E-3</c:v>
                </c:pt>
                <c:pt idx="45">
                  <c:v>5.8210559946019202E-3</c:v>
                </c:pt>
                <c:pt idx="46">
                  <c:v>-1.1140160058857873E-3</c:v>
                </c:pt>
                <c:pt idx="47">
                  <c:v>9.0025279932888225E-3</c:v>
                </c:pt>
                <c:pt idx="48">
                  <c:v>4.6397760015679523E-3</c:v>
                </c:pt>
                <c:pt idx="49">
                  <c:v>-1.907552003103774E-3</c:v>
                </c:pt>
                <c:pt idx="50">
                  <c:v>1.481969599990407E-2</c:v>
                </c:pt>
                <c:pt idx="51">
                  <c:v>7.2074400013661943E-3</c:v>
                </c:pt>
                <c:pt idx="52">
                  <c:v>1.7739903996698558E-2</c:v>
                </c:pt>
                <c:pt idx="53">
                  <c:v>8.0199519943562336E-3</c:v>
                </c:pt>
                <c:pt idx="54">
                  <c:v>8.8103040034184232E-3</c:v>
                </c:pt>
                <c:pt idx="55">
                  <c:v>6.1200799973448738E-3</c:v>
                </c:pt>
                <c:pt idx="56">
                  <c:v>6.9104319991311058E-3</c:v>
                </c:pt>
                <c:pt idx="57">
                  <c:v>5.3176000001258217E-3</c:v>
                </c:pt>
                <c:pt idx="58">
                  <c:v>6.4027359912870452E-3</c:v>
                </c:pt>
                <c:pt idx="59">
                  <c:v>6.1554080020869151E-3</c:v>
                </c:pt>
                <c:pt idx="60">
                  <c:v>-2.0082240080228075E-3</c:v>
                </c:pt>
                <c:pt idx="61">
                  <c:v>1.8393568003375549E-2</c:v>
                </c:pt>
                <c:pt idx="62">
                  <c:v>4.9111679982161149E-3</c:v>
                </c:pt>
                <c:pt idx="63">
                  <c:v>1.0443631996167824E-2</c:v>
                </c:pt>
                <c:pt idx="64">
                  <c:v>1.6026159995817579E-2</c:v>
                </c:pt>
                <c:pt idx="65">
                  <c:v>1.2994607997825369E-2</c:v>
                </c:pt>
                <c:pt idx="66">
                  <c:v>1.7642063998209778E-2</c:v>
                </c:pt>
                <c:pt idx="67">
                  <c:v>1.8239455996081233E-2</c:v>
                </c:pt>
                <c:pt idx="68">
                  <c:v>9.8368479957571253E-3</c:v>
                </c:pt>
                <c:pt idx="69">
                  <c:v>4.8901775997364894E-2</c:v>
                </c:pt>
                <c:pt idx="70">
                  <c:v>4.9549231996934395E-2</c:v>
                </c:pt>
                <c:pt idx="71">
                  <c:v>6.0926399964955635E-3</c:v>
                </c:pt>
                <c:pt idx="72">
                  <c:v>1.6092639998532832E-2</c:v>
                </c:pt>
                <c:pt idx="73">
                  <c:v>2.2982303991739172E-2</c:v>
                </c:pt>
                <c:pt idx="74">
                  <c:v>3.3147359994472936E-2</c:v>
                </c:pt>
                <c:pt idx="75">
                  <c:v>2.0535103998554405E-2</c:v>
                </c:pt>
                <c:pt idx="76">
                  <c:v>2.8535104000184219E-2</c:v>
                </c:pt>
                <c:pt idx="77">
                  <c:v>3.0535104000591673E-2</c:v>
                </c:pt>
                <c:pt idx="78">
                  <c:v>3.2535104000999127E-2</c:v>
                </c:pt>
                <c:pt idx="79">
                  <c:v>3.3535103997564875E-2</c:v>
                </c:pt>
                <c:pt idx="80">
                  <c:v>2.1857919993635733E-2</c:v>
                </c:pt>
                <c:pt idx="81">
                  <c:v>1.8959871995321009E-2</c:v>
                </c:pt>
                <c:pt idx="82">
                  <c:v>8.2826880025095306E-3</c:v>
                </c:pt>
                <c:pt idx="83">
                  <c:v>1.954239999759011E-2</c:v>
                </c:pt>
                <c:pt idx="84">
                  <c:v>3.5118367995892186E-2</c:v>
                </c:pt>
                <c:pt idx="85">
                  <c:v>3.7118367996299639E-2</c:v>
                </c:pt>
                <c:pt idx="86">
                  <c:v>1.5635967996786349E-2</c:v>
                </c:pt>
                <c:pt idx="87">
                  <c:v>1.7635967997193802E-2</c:v>
                </c:pt>
                <c:pt idx="88">
                  <c:v>1.9583807996241376E-2</c:v>
                </c:pt>
                <c:pt idx="89">
                  <c:v>2.5583807997463737E-2</c:v>
                </c:pt>
                <c:pt idx="90">
                  <c:v>3.1583807998686098E-2</c:v>
                </c:pt>
                <c:pt idx="91">
                  <c:v>3.3374159997038078E-2</c:v>
                </c:pt>
                <c:pt idx="92">
                  <c:v>3.4374159993603826E-2</c:v>
                </c:pt>
                <c:pt idx="93">
                  <c:v>3.5374159997445531E-2</c:v>
                </c:pt>
                <c:pt idx="98">
                  <c:v>2.1832303995324764E-2</c:v>
                </c:pt>
                <c:pt idx="99">
                  <c:v>1.7949119996046647E-2</c:v>
                </c:pt>
                <c:pt idx="100">
                  <c:v>1.4516784001898486E-2</c:v>
                </c:pt>
                <c:pt idx="101">
                  <c:v>1.6530560002138373E-2</c:v>
                </c:pt>
                <c:pt idx="102">
                  <c:v>1.4840335999906529E-2</c:v>
                </c:pt>
                <c:pt idx="103">
                  <c:v>3.3727999980328605E-3</c:v>
                </c:pt>
                <c:pt idx="104">
                  <c:v>9.9052639925503172E-3</c:v>
                </c:pt>
                <c:pt idx="106">
                  <c:v>1.7711215994495433E-2</c:v>
                </c:pt>
                <c:pt idx="107">
                  <c:v>7.8911359960329719E-3</c:v>
                </c:pt>
                <c:pt idx="108">
                  <c:v>1.3811343997076619E-2</c:v>
                </c:pt>
                <c:pt idx="109">
                  <c:v>3.2408735991339199E-2</c:v>
                </c:pt>
                <c:pt idx="110">
                  <c:v>9.1842239926336333E-3</c:v>
                </c:pt>
                <c:pt idx="113">
                  <c:v>1.8959439992613625E-2</c:v>
                </c:pt>
                <c:pt idx="114">
                  <c:v>1.5299407998099923E-2</c:v>
                </c:pt>
                <c:pt idx="120">
                  <c:v>2.9907855998317245E-2</c:v>
                </c:pt>
                <c:pt idx="121">
                  <c:v>7.9579199955333024E-3</c:v>
                </c:pt>
                <c:pt idx="122">
                  <c:v>1.4158176003547851E-2</c:v>
                </c:pt>
                <c:pt idx="125">
                  <c:v>9.2503839987330139E-3</c:v>
                </c:pt>
                <c:pt idx="132">
                  <c:v>-4.6825280005577952E-3</c:v>
                </c:pt>
                <c:pt idx="133">
                  <c:v>-3.9825280036893673E-3</c:v>
                </c:pt>
                <c:pt idx="134">
                  <c:v>-4.8252800479531288E-4</c:v>
                </c:pt>
                <c:pt idx="135">
                  <c:v>4.3174719976377673E-3</c:v>
                </c:pt>
                <c:pt idx="136">
                  <c:v>7.8174719965318218E-3</c:v>
                </c:pt>
                <c:pt idx="144">
                  <c:v>-3.163739200681448E-2</c:v>
                </c:pt>
                <c:pt idx="145">
                  <c:v>-3.0247392001911066E-2</c:v>
                </c:pt>
                <c:pt idx="147">
                  <c:v>-7.7195359990582801E-3</c:v>
                </c:pt>
                <c:pt idx="152">
                  <c:v>-6.066800000553485E-3</c:v>
                </c:pt>
                <c:pt idx="164">
                  <c:v>-2.4115423999319319E-2</c:v>
                </c:pt>
                <c:pt idx="169">
                  <c:v>-2.7857696004502941E-2</c:v>
                </c:pt>
                <c:pt idx="170">
                  <c:v>-2.2242703998927027E-2</c:v>
                </c:pt>
                <c:pt idx="316">
                  <c:v>-5.0544816003821325E-2</c:v>
                </c:pt>
                <c:pt idx="337">
                  <c:v>-5.3378095995867625E-2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A9-4484-8BFA-52E9190DC6C0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1'!$J$21:$J$358</c:f>
              <c:numCache>
                <c:formatCode>General</c:formatCode>
                <c:ptCount val="338"/>
                <c:pt idx="23">
                  <c:v>-2.0770400005858392E-3</c:v>
                </c:pt>
                <c:pt idx="28">
                  <c:v>-4.0494080021744594E-3</c:v>
                </c:pt>
                <c:pt idx="31">
                  <c:v>-1.2501119999797083E-3</c:v>
                </c:pt>
                <c:pt idx="32">
                  <c:v>-1.6597600042587146E-3</c:v>
                </c:pt>
                <c:pt idx="94">
                  <c:v>1.2272592000954319E-2</c:v>
                </c:pt>
                <c:pt idx="95">
                  <c:v>1.1537519996636547E-2</c:v>
                </c:pt>
                <c:pt idx="96">
                  <c:v>1.0127871995791793E-2</c:v>
                </c:pt>
                <c:pt idx="97">
                  <c:v>1.1869983994984068E-2</c:v>
                </c:pt>
                <c:pt idx="105">
                  <c:v>8.4794079957646318E-3</c:v>
                </c:pt>
                <c:pt idx="191">
                  <c:v>-2.3546896001789719E-2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A9-4484-8BFA-52E9190DC6C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1'!$F$21:$F$3730</c:f>
              <c:numCache>
                <c:formatCode>General</c:formatCode>
                <c:ptCount val="3710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  <c:pt idx="338">
                  <c:v>38654</c:v>
                </c:pt>
                <c:pt idx="339">
                  <c:v>39010</c:v>
                </c:pt>
                <c:pt idx="340">
                  <c:v>39028</c:v>
                </c:pt>
                <c:pt idx="341">
                  <c:v>39174</c:v>
                </c:pt>
                <c:pt idx="342">
                  <c:v>40217.5</c:v>
                </c:pt>
                <c:pt idx="343">
                  <c:v>40382</c:v>
                </c:pt>
                <c:pt idx="344">
                  <c:v>40382.5</c:v>
                </c:pt>
                <c:pt idx="345">
                  <c:v>40414</c:v>
                </c:pt>
                <c:pt idx="346">
                  <c:v>40432</c:v>
                </c:pt>
                <c:pt idx="347">
                  <c:v>41463.5</c:v>
                </c:pt>
                <c:pt idx="348">
                  <c:v>41464</c:v>
                </c:pt>
                <c:pt idx="349">
                  <c:v>41634</c:v>
                </c:pt>
                <c:pt idx="350">
                  <c:v>41666</c:v>
                </c:pt>
                <c:pt idx="351">
                  <c:v>41666.5</c:v>
                </c:pt>
                <c:pt idx="352">
                  <c:v>42705</c:v>
                </c:pt>
                <c:pt idx="353">
                  <c:v>42762</c:v>
                </c:pt>
                <c:pt idx="354">
                  <c:v>42762.5</c:v>
                </c:pt>
                <c:pt idx="355">
                  <c:v>43093</c:v>
                </c:pt>
                <c:pt idx="356">
                  <c:v>43168</c:v>
                </c:pt>
              </c:numCache>
            </c:numRef>
          </c:xVal>
          <c:yVal>
            <c:numRef>
              <c:f>'Active 1'!$K$21:$K$3730</c:f>
              <c:numCache>
                <c:formatCode>General</c:formatCode>
                <c:ptCount val="3710"/>
                <c:pt idx="11">
                  <c:v>-6.9967328003258444E-2</c:v>
                </c:pt>
                <c:pt idx="21">
                  <c:v>-2.367392007727176E-3</c:v>
                </c:pt>
                <c:pt idx="22">
                  <c:v>-2.4770399977569468E-3</c:v>
                </c:pt>
                <c:pt idx="24">
                  <c:v>-1.5349280001828447E-3</c:v>
                </c:pt>
                <c:pt idx="25">
                  <c:v>-1.944576004461851E-3</c:v>
                </c:pt>
                <c:pt idx="27">
                  <c:v>-2.811728001688607E-3</c:v>
                </c:pt>
                <c:pt idx="111">
                  <c:v>7.7426239950000308E-3</c:v>
                </c:pt>
                <c:pt idx="112">
                  <c:v>7.7654399938182905E-3</c:v>
                </c:pt>
                <c:pt idx="115">
                  <c:v>1.7299999963142909E-3</c:v>
                </c:pt>
                <c:pt idx="116">
                  <c:v>4.9325920044793747E-3</c:v>
                </c:pt>
                <c:pt idx="117">
                  <c:v>2.5478559982730076E-3</c:v>
                </c:pt>
                <c:pt idx="118">
                  <c:v>2.3181279975688085E-3</c:v>
                </c:pt>
                <c:pt idx="119">
                  <c:v>3.218127996660769E-3</c:v>
                </c:pt>
                <c:pt idx="127">
                  <c:v>-1.0452848007844295E-2</c:v>
                </c:pt>
                <c:pt idx="128">
                  <c:v>-1.1062495999794919E-2</c:v>
                </c:pt>
                <c:pt idx="129">
                  <c:v>-5.8707680072984658E-3</c:v>
                </c:pt>
                <c:pt idx="130">
                  <c:v>-1.0066335998999421E-2</c:v>
                </c:pt>
                <c:pt idx="131">
                  <c:v>-1.2745232001179829E-2</c:v>
                </c:pt>
                <c:pt idx="137">
                  <c:v>-1.7173728003399447E-2</c:v>
                </c:pt>
                <c:pt idx="138">
                  <c:v>-1.5568768001685385E-2</c:v>
                </c:pt>
                <c:pt idx="139">
                  <c:v>-1.7505904004792683E-2</c:v>
                </c:pt>
                <c:pt idx="140">
                  <c:v>-8.9612000083434395E-3</c:v>
                </c:pt>
                <c:pt idx="141">
                  <c:v>-1.7161071998998523E-2</c:v>
                </c:pt>
                <c:pt idx="142">
                  <c:v>-1.7770719998225104E-2</c:v>
                </c:pt>
                <c:pt idx="143">
                  <c:v>-1.7320656006631907E-2</c:v>
                </c:pt>
                <c:pt idx="148">
                  <c:v>-1.9087072003458161E-2</c:v>
                </c:pt>
                <c:pt idx="149">
                  <c:v>-1.8696720006118994E-2</c:v>
                </c:pt>
                <c:pt idx="150">
                  <c:v>-1.9634400006907526E-2</c:v>
                </c:pt>
                <c:pt idx="153">
                  <c:v>-1.948694400198292E-2</c:v>
                </c:pt>
                <c:pt idx="154">
                  <c:v>-1.8796592004946433E-2</c:v>
                </c:pt>
                <c:pt idx="155">
                  <c:v>-1.8993584002600983E-2</c:v>
                </c:pt>
                <c:pt idx="156">
                  <c:v>-2.105880000453908E-2</c:v>
                </c:pt>
                <c:pt idx="157">
                  <c:v>-1.7948799999430776E-2</c:v>
                </c:pt>
                <c:pt idx="158">
                  <c:v>-2.025075200072024E-2</c:v>
                </c:pt>
                <c:pt idx="159">
                  <c:v>-1.9760399998631328E-2</c:v>
                </c:pt>
                <c:pt idx="160">
                  <c:v>-2.0500688005995471E-2</c:v>
                </c:pt>
                <c:pt idx="161">
                  <c:v>-1.9868224000674672E-2</c:v>
                </c:pt>
                <c:pt idx="162">
                  <c:v>-2.0777871999598574E-2</c:v>
                </c:pt>
                <c:pt idx="163">
                  <c:v>-2.2100560003309511E-2</c:v>
                </c:pt>
                <c:pt idx="165">
                  <c:v>-2.1349584007111844E-2</c:v>
                </c:pt>
                <c:pt idx="166">
                  <c:v>-2.0159232008154504E-2</c:v>
                </c:pt>
                <c:pt idx="167">
                  <c:v>-2.1662624007149134E-2</c:v>
                </c:pt>
                <c:pt idx="168">
                  <c:v>-1.9272272002126556E-2</c:v>
                </c:pt>
                <c:pt idx="171">
                  <c:v>-1.9445040001301095E-2</c:v>
                </c:pt>
                <c:pt idx="172">
                  <c:v>-2.2562143996765371E-2</c:v>
                </c:pt>
                <c:pt idx="173">
                  <c:v>-2.3829680001654197E-2</c:v>
                </c:pt>
                <c:pt idx="174">
                  <c:v>-2.3529680001956876E-2</c:v>
                </c:pt>
                <c:pt idx="177">
                  <c:v>-2.2779616003390402E-2</c:v>
                </c:pt>
                <c:pt idx="178">
                  <c:v>-2.3282223999558482E-2</c:v>
                </c:pt>
                <c:pt idx="180">
                  <c:v>-2.2391872000298463E-2</c:v>
                </c:pt>
                <c:pt idx="181">
                  <c:v>-2.2259408004174475E-2</c:v>
                </c:pt>
                <c:pt idx="183">
                  <c:v>-2.3406735999742523E-2</c:v>
                </c:pt>
                <c:pt idx="184">
                  <c:v>-2.4152160003723111E-2</c:v>
                </c:pt>
                <c:pt idx="185">
                  <c:v>-2.3379487996862736E-2</c:v>
                </c:pt>
                <c:pt idx="186">
                  <c:v>-2.4289136003062595E-2</c:v>
                </c:pt>
                <c:pt idx="192">
                  <c:v>-3.0026544001884758E-2</c:v>
                </c:pt>
                <c:pt idx="193">
                  <c:v>-2.445654400071362E-2</c:v>
                </c:pt>
                <c:pt idx="194">
                  <c:v>-2.3894224003015552E-2</c:v>
                </c:pt>
                <c:pt idx="195">
                  <c:v>-2.3203871998703107E-2</c:v>
                </c:pt>
                <c:pt idx="196">
                  <c:v>-2.4229296002886258E-2</c:v>
                </c:pt>
                <c:pt idx="197">
                  <c:v>-2.6338944007875398E-2</c:v>
                </c:pt>
                <c:pt idx="198">
                  <c:v>-2.4346640006115194E-2</c:v>
                </c:pt>
                <c:pt idx="199">
                  <c:v>-2.2856288007460535E-2</c:v>
                </c:pt>
                <c:pt idx="200">
                  <c:v>-2.5598800006264355E-2</c:v>
                </c:pt>
                <c:pt idx="202">
                  <c:v>-2.6305488005164079E-2</c:v>
                </c:pt>
                <c:pt idx="203">
                  <c:v>-2.6305488005164079E-2</c:v>
                </c:pt>
                <c:pt idx="204">
                  <c:v>-2.6925568003207445E-2</c:v>
                </c:pt>
                <c:pt idx="205">
                  <c:v>-2.5335216007078998E-2</c:v>
                </c:pt>
                <c:pt idx="206">
                  <c:v>-2.5873104001220781E-2</c:v>
                </c:pt>
                <c:pt idx="207">
                  <c:v>-2.5702751998323947E-2</c:v>
                </c:pt>
                <c:pt idx="208">
                  <c:v>-2.831782399880467E-2</c:v>
                </c:pt>
                <c:pt idx="209">
                  <c:v>-2.6455360006366391E-2</c:v>
                </c:pt>
                <c:pt idx="212">
                  <c:v>-2.6237568003125489E-2</c:v>
                </c:pt>
                <c:pt idx="213">
                  <c:v>-2.6760176006064285E-2</c:v>
                </c:pt>
                <c:pt idx="214">
                  <c:v>-2.6440175999596249E-2</c:v>
                </c:pt>
                <c:pt idx="215">
                  <c:v>-2.6949824001349043E-2</c:v>
                </c:pt>
                <c:pt idx="216">
                  <c:v>-2.6890111999819055E-2</c:v>
                </c:pt>
                <c:pt idx="217">
                  <c:v>-2.6699760004703421E-2</c:v>
                </c:pt>
                <c:pt idx="219">
                  <c:v>-3.0004624000866897E-2</c:v>
                </c:pt>
                <c:pt idx="222">
                  <c:v>-2.8619232005439699E-2</c:v>
                </c:pt>
                <c:pt idx="223">
                  <c:v>-2.9428880006889813E-2</c:v>
                </c:pt>
                <c:pt idx="224">
                  <c:v>-2.8431359998648986E-2</c:v>
                </c:pt>
                <c:pt idx="226">
                  <c:v>-2.7720799997041468E-2</c:v>
                </c:pt>
                <c:pt idx="227">
                  <c:v>-3.0304111998702865E-2</c:v>
                </c:pt>
                <c:pt idx="228">
                  <c:v>-2.4914112000260502E-2</c:v>
                </c:pt>
                <c:pt idx="229">
                  <c:v>-3.0964048004534561E-2</c:v>
                </c:pt>
                <c:pt idx="230">
                  <c:v>-3.039876800175989E-2</c:v>
                </c:pt>
                <c:pt idx="231">
                  <c:v>-3.0272864118160214E-2</c:v>
                </c:pt>
                <c:pt idx="232">
                  <c:v>-3.0198160005966201E-2</c:v>
                </c:pt>
                <c:pt idx="233">
                  <c:v>-3.0672831999254413E-2</c:v>
                </c:pt>
                <c:pt idx="234">
                  <c:v>-3.1600368005456403E-2</c:v>
                </c:pt>
                <c:pt idx="235">
                  <c:v>-3.0940368000301532E-2</c:v>
                </c:pt>
                <c:pt idx="236">
                  <c:v>-3.0545088004146237E-2</c:v>
                </c:pt>
                <c:pt idx="237">
                  <c:v>-3.0255088000558317E-2</c:v>
                </c:pt>
                <c:pt idx="239">
                  <c:v>-2.9134288000932429E-2</c:v>
                </c:pt>
                <c:pt idx="240">
                  <c:v>-3.1269104001694359E-2</c:v>
                </c:pt>
                <c:pt idx="241">
                  <c:v>-3.2311119997757487E-2</c:v>
                </c:pt>
                <c:pt idx="242">
                  <c:v>-3.2711776002543047E-2</c:v>
                </c:pt>
                <c:pt idx="243">
                  <c:v>-3.1141503997787368E-2</c:v>
                </c:pt>
                <c:pt idx="244">
                  <c:v>-3.188088000024436E-2</c:v>
                </c:pt>
                <c:pt idx="245">
                  <c:v>-3.2193008002650458E-2</c:v>
                </c:pt>
                <c:pt idx="256">
                  <c:v>-3.6373231996549293E-2</c:v>
                </c:pt>
                <c:pt idx="257">
                  <c:v>-3.6373231996549293E-2</c:v>
                </c:pt>
                <c:pt idx="258">
                  <c:v>-3.6073231996851973E-2</c:v>
                </c:pt>
                <c:pt idx="259">
                  <c:v>-3.7074287996802013E-2</c:v>
                </c:pt>
                <c:pt idx="260">
                  <c:v>-3.8925008004298434E-2</c:v>
                </c:pt>
                <c:pt idx="261">
                  <c:v>-3.3709103998262435E-2</c:v>
                </c:pt>
                <c:pt idx="262">
                  <c:v>-3.7418751999211963E-2</c:v>
                </c:pt>
                <c:pt idx="263">
                  <c:v>-3.632644799654372E-2</c:v>
                </c:pt>
                <c:pt idx="264">
                  <c:v>-3.785086400603177E-2</c:v>
                </c:pt>
                <c:pt idx="265">
                  <c:v>-4.226587200537324E-2</c:v>
                </c:pt>
                <c:pt idx="266">
                  <c:v>-3.777552000246942E-2</c:v>
                </c:pt>
                <c:pt idx="267">
                  <c:v>-4.5269535999977961E-2</c:v>
                </c:pt>
                <c:pt idx="268">
                  <c:v>-4.4669536000583321E-2</c:v>
                </c:pt>
                <c:pt idx="269">
                  <c:v>-4.4569536003109533E-2</c:v>
                </c:pt>
                <c:pt idx="270">
                  <c:v>-4.5048976004181895E-2</c:v>
                </c:pt>
                <c:pt idx="271">
                  <c:v>-4.5048976004181895E-2</c:v>
                </c:pt>
                <c:pt idx="272">
                  <c:v>-4.4631376003962941E-2</c:v>
                </c:pt>
                <c:pt idx="273">
                  <c:v>-4.4631376003962941E-2</c:v>
                </c:pt>
                <c:pt idx="274">
                  <c:v>-4.2811168001207989E-2</c:v>
                </c:pt>
                <c:pt idx="275">
                  <c:v>-4.547870399983367E-2</c:v>
                </c:pt>
                <c:pt idx="276">
                  <c:v>-4.5388655998976901E-2</c:v>
                </c:pt>
                <c:pt idx="277">
                  <c:v>-4.532607999863103E-2</c:v>
                </c:pt>
                <c:pt idx="278">
                  <c:v>-4.5728688004601281E-2</c:v>
                </c:pt>
                <c:pt idx="279">
                  <c:v>-4.5143552000808995E-2</c:v>
                </c:pt>
                <c:pt idx="280">
                  <c:v>-4.4461024001066107E-2</c:v>
                </c:pt>
                <c:pt idx="281">
                  <c:v>-4.5270672002516221E-2</c:v>
                </c:pt>
                <c:pt idx="282">
                  <c:v>-4.4689968002785463E-2</c:v>
                </c:pt>
                <c:pt idx="283">
                  <c:v>-4.6824912002193742E-2</c:v>
                </c:pt>
                <c:pt idx="284">
                  <c:v>-4.6572239996748976E-2</c:v>
                </c:pt>
                <c:pt idx="285">
                  <c:v>-4.4919216001289897E-2</c:v>
                </c:pt>
                <c:pt idx="286">
                  <c:v>-4.7534752004139591E-2</c:v>
                </c:pt>
                <c:pt idx="287">
                  <c:v>-4.4214752000698354E-2</c:v>
                </c:pt>
                <c:pt idx="288">
                  <c:v>-4.4084752000344452E-2</c:v>
                </c:pt>
                <c:pt idx="289">
                  <c:v>-4.4064752000849694E-2</c:v>
                </c:pt>
                <c:pt idx="290">
                  <c:v>-4.3094399996334687E-2</c:v>
                </c:pt>
                <c:pt idx="291">
                  <c:v>-4.3024399994465057E-2</c:v>
                </c:pt>
                <c:pt idx="292">
                  <c:v>-4.2894399994111154E-2</c:v>
                </c:pt>
                <c:pt idx="293">
                  <c:v>-4.3811663999804296E-2</c:v>
                </c:pt>
                <c:pt idx="294">
                  <c:v>-4.2588336000335403E-2</c:v>
                </c:pt>
                <c:pt idx="295">
                  <c:v>-4.0923552005551755E-2</c:v>
                </c:pt>
                <c:pt idx="296">
                  <c:v>-4.6047312003793195E-2</c:v>
                </c:pt>
                <c:pt idx="297">
                  <c:v>-4.5465568000508938E-2</c:v>
                </c:pt>
                <c:pt idx="298">
                  <c:v>-4.6123104002617765E-2</c:v>
                </c:pt>
                <c:pt idx="299">
                  <c:v>-4.7324799998023082E-2</c:v>
                </c:pt>
                <c:pt idx="300">
                  <c:v>-4.7324799998023082E-2</c:v>
                </c:pt>
                <c:pt idx="301">
                  <c:v>-4.9241360000451095E-2</c:v>
                </c:pt>
                <c:pt idx="302">
                  <c:v>-4.9823759996797889E-2</c:v>
                </c:pt>
                <c:pt idx="304">
                  <c:v>-4.878934400039725E-2</c:v>
                </c:pt>
                <c:pt idx="305">
                  <c:v>-5.0198992001242004E-2</c:v>
                </c:pt>
                <c:pt idx="306">
                  <c:v>-4.9161840004671831E-2</c:v>
                </c:pt>
                <c:pt idx="307">
                  <c:v>-5.0133552002080251E-2</c:v>
                </c:pt>
                <c:pt idx="308">
                  <c:v>-5.0350896002782974E-2</c:v>
                </c:pt>
                <c:pt idx="312">
                  <c:v>-5.0234895999892615E-2</c:v>
                </c:pt>
                <c:pt idx="313">
                  <c:v>-5.0500815996201709E-2</c:v>
                </c:pt>
                <c:pt idx="314">
                  <c:v>-4.941977600537939E-2</c:v>
                </c:pt>
                <c:pt idx="315">
                  <c:v>-5.0640223998925649E-2</c:v>
                </c:pt>
                <c:pt idx="317">
                  <c:v>-5.1662160003616009E-2</c:v>
                </c:pt>
                <c:pt idx="318">
                  <c:v>-5.1639343997521792E-2</c:v>
                </c:pt>
                <c:pt idx="319">
                  <c:v>-5.2553984001860954E-2</c:v>
                </c:pt>
                <c:pt idx="320">
                  <c:v>-5.296363200613996E-2</c:v>
                </c:pt>
                <c:pt idx="321">
                  <c:v>-5.3563503999612294E-2</c:v>
                </c:pt>
                <c:pt idx="322">
                  <c:v>-5.4991151999274734E-2</c:v>
                </c:pt>
                <c:pt idx="323">
                  <c:v>-5.4085808005766012E-2</c:v>
                </c:pt>
                <c:pt idx="324">
                  <c:v>-5.5124751997936983E-2</c:v>
                </c:pt>
                <c:pt idx="325">
                  <c:v>-5.6561072000476997E-2</c:v>
                </c:pt>
                <c:pt idx="326">
                  <c:v>-5.6561072000476997E-2</c:v>
                </c:pt>
                <c:pt idx="327">
                  <c:v>-5.7579984000767581E-2</c:v>
                </c:pt>
                <c:pt idx="328">
                  <c:v>-5.6548239997937344E-2</c:v>
                </c:pt>
                <c:pt idx="329">
                  <c:v>-5.6548239997937344E-2</c:v>
                </c:pt>
                <c:pt idx="330">
                  <c:v>-5.7285072005470283E-2</c:v>
                </c:pt>
                <c:pt idx="331">
                  <c:v>-5.7337760001246352E-2</c:v>
                </c:pt>
                <c:pt idx="332">
                  <c:v>-5.7337760001246352E-2</c:v>
                </c:pt>
                <c:pt idx="333">
                  <c:v>-5.771454400382936E-2</c:v>
                </c:pt>
                <c:pt idx="334">
                  <c:v>-5.8366960001876578E-2</c:v>
                </c:pt>
                <c:pt idx="335">
                  <c:v>-6.0196336002263706E-2</c:v>
                </c:pt>
                <c:pt idx="336">
                  <c:v>-5.8959800000593532E-2</c:v>
                </c:pt>
                <c:pt idx="338">
                  <c:v>-6.0037584000383504E-2</c:v>
                </c:pt>
                <c:pt idx="340">
                  <c:v>-6.165428800159134E-2</c:v>
                </c:pt>
                <c:pt idx="341">
                  <c:v>-6.267150399798993E-2</c:v>
                </c:pt>
                <c:pt idx="342">
                  <c:v>-6.1606880022736732E-2</c:v>
                </c:pt>
                <c:pt idx="343">
                  <c:v>-6.4781072003825102E-2</c:v>
                </c:pt>
                <c:pt idx="344">
                  <c:v>-6.369072000234155E-2</c:v>
                </c:pt>
                <c:pt idx="345">
                  <c:v>-6.4698544003476854E-2</c:v>
                </c:pt>
                <c:pt idx="346">
                  <c:v>-6.4545872002781834E-2</c:v>
                </c:pt>
                <c:pt idx="347">
                  <c:v>-6.5049696000642143E-2</c:v>
                </c:pt>
                <c:pt idx="348">
                  <c:v>-6.6559344006236643E-2</c:v>
                </c:pt>
                <c:pt idx="349">
                  <c:v>-6.6839664003055077E-2</c:v>
                </c:pt>
                <c:pt idx="350">
                  <c:v>-6.6057135998562444E-2</c:v>
                </c:pt>
                <c:pt idx="351">
                  <c:v>-6.6866784000012558E-2</c:v>
                </c:pt>
                <c:pt idx="352">
                  <c:v>-6.6105680001783185E-2</c:v>
                </c:pt>
                <c:pt idx="353">
                  <c:v>-6.5805552003439516E-2</c:v>
                </c:pt>
                <c:pt idx="354">
                  <c:v>-6.6515200000139885E-2</c:v>
                </c:pt>
                <c:pt idx="355">
                  <c:v>-6.5492528003233019E-2</c:v>
                </c:pt>
                <c:pt idx="356">
                  <c:v>-6.6139728005509824E-2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A9-4484-8BFA-52E9190DC6C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1'!$L$26:$L$358</c:f>
              <c:numCache>
                <c:formatCode>General</c:formatCode>
                <c:ptCount val="333"/>
                <c:pt idx="170">
                  <c:v>-2.2939328002394177E-2</c:v>
                </c:pt>
                <c:pt idx="171">
                  <c:v>-2.3641936008061748E-2</c:v>
                </c:pt>
                <c:pt idx="174">
                  <c:v>-2.3691872003837489E-2</c:v>
                </c:pt>
                <c:pt idx="177">
                  <c:v>-2.3662016006710473E-2</c:v>
                </c:pt>
                <c:pt idx="182">
                  <c:v>-2.3482096003135666E-2</c:v>
                </c:pt>
                <c:pt idx="183">
                  <c:v>-2.4391744002059568E-2</c:v>
                </c:pt>
                <c:pt idx="184">
                  <c:v>-2.5361888001498301E-2</c:v>
                </c:pt>
                <c:pt idx="185">
                  <c:v>-2.3871536002843641E-2</c:v>
                </c:pt>
                <c:pt idx="196">
                  <c:v>-2.521092799725011E-2</c:v>
                </c:pt>
                <c:pt idx="205">
                  <c:v>-2.7308752003591508E-2</c:v>
                </c:pt>
                <c:pt idx="206">
                  <c:v>-2.6818400008778553E-2</c:v>
                </c:pt>
                <c:pt idx="213">
                  <c:v>-2.760849600599613E-2</c:v>
                </c:pt>
                <c:pt idx="215">
                  <c:v>-3.0067600004258566E-2</c:v>
                </c:pt>
                <c:pt idx="216">
                  <c:v>-2.9277248002472334E-2</c:v>
                </c:pt>
                <c:pt idx="233">
                  <c:v>-3.0001168001035694E-2</c:v>
                </c:pt>
                <c:pt idx="241">
                  <c:v>-3.253534399846103E-2</c:v>
                </c:pt>
                <c:pt idx="242">
                  <c:v>-3.2884992004255764E-2</c:v>
                </c:pt>
                <c:pt idx="243">
                  <c:v>-3.2982880002236925E-2</c:v>
                </c:pt>
                <c:pt idx="244">
                  <c:v>-3.2442528005049098E-2</c:v>
                </c:pt>
                <c:pt idx="245">
                  <c:v>-3.2490416000655387E-2</c:v>
                </c:pt>
                <c:pt idx="246">
                  <c:v>-3.2567615999141708E-2</c:v>
                </c:pt>
                <c:pt idx="247">
                  <c:v>-3.332515200600028E-2</c:v>
                </c:pt>
                <c:pt idx="248">
                  <c:v>-3.2482688002346549E-2</c:v>
                </c:pt>
                <c:pt idx="249">
                  <c:v>-3.3062496004276909E-2</c:v>
                </c:pt>
                <c:pt idx="250">
                  <c:v>-3.2800032000523061E-2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A9-4484-8BFA-52E9190DC6C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1'!$M$21:$M$358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A9-4484-8BFA-52E9190DC6C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1'!$N$21:$N$358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A9-4484-8BFA-52E9190DC6C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1'!$O$21:$O$358</c:f>
              <c:numCache>
                <c:formatCode>General</c:formatCode>
                <c:ptCount val="338"/>
                <c:pt idx="0">
                  <c:v>0.1511355302673455</c:v>
                </c:pt>
                <c:pt idx="1">
                  <c:v>0.11072757574092065</c:v>
                </c:pt>
                <c:pt idx="2">
                  <c:v>0.11072670897083707</c:v>
                </c:pt>
                <c:pt idx="3">
                  <c:v>8.8125679041483648E-2</c:v>
                </c:pt>
                <c:pt idx="4">
                  <c:v>8.8125679041483648E-2</c:v>
                </c:pt>
                <c:pt idx="5">
                  <c:v>8.8124812271400066E-2</c:v>
                </c:pt>
                <c:pt idx="6">
                  <c:v>8.8124812271400066E-2</c:v>
                </c:pt>
                <c:pt idx="7">
                  <c:v>8.8058070974964389E-2</c:v>
                </c:pt>
                <c:pt idx="8">
                  <c:v>8.8057204204880807E-2</c:v>
                </c:pt>
                <c:pt idx="9">
                  <c:v>8.5863409123339354E-2</c:v>
                </c:pt>
                <c:pt idx="10">
                  <c:v>8.5862542353255772E-2</c:v>
                </c:pt>
                <c:pt idx="116">
                  <c:v>6.4499340657224336E-3</c:v>
                </c:pt>
                <c:pt idx="119">
                  <c:v>6.239308935412447E-3</c:v>
                </c:pt>
                <c:pt idx="123">
                  <c:v>-2.0565475345335413E-3</c:v>
                </c:pt>
                <c:pt idx="124">
                  <c:v>-2.3850533962104323E-3</c:v>
                </c:pt>
                <c:pt idx="126">
                  <c:v>-4.1021249317827867E-3</c:v>
                </c:pt>
                <c:pt idx="132">
                  <c:v>-1.5600696860557574E-2</c:v>
                </c:pt>
                <c:pt idx="133">
                  <c:v>-1.5600696860557574E-2</c:v>
                </c:pt>
                <c:pt idx="134">
                  <c:v>-1.5600696860557574E-2</c:v>
                </c:pt>
                <c:pt idx="135">
                  <c:v>-1.5600696860557574E-2</c:v>
                </c:pt>
                <c:pt idx="136">
                  <c:v>-1.5600696860557574E-2</c:v>
                </c:pt>
                <c:pt idx="137">
                  <c:v>-1.5622366112647078E-2</c:v>
                </c:pt>
                <c:pt idx="138">
                  <c:v>-1.6471800794555666E-2</c:v>
                </c:pt>
                <c:pt idx="139">
                  <c:v>-1.7192953504094381E-2</c:v>
                </c:pt>
                <c:pt idx="140">
                  <c:v>-1.7844764606946683E-2</c:v>
                </c:pt>
                <c:pt idx="141">
                  <c:v>-1.7943576396474824E-2</c:v>
                </c:pt>
                <c:pt idx="142">
                  <c:v>-1.7944443166558407E-2</c:v>
                </c:pt>
                <c:pt idx="143">
                  <c:v>-1.7993849061322478E-2</c:v>
                </c:pt>
                <c:pt idx="144">
                  <c:v>-1.9971818392052469E-2</c:v>
                </c:pt>
                <c:pt idx="145">
                  <c:v>-1.9971818392052469E-2</c:v>
                </c:pt>
                <c:pt idx="146">
                  <c:v>-2.0195445073616158E-2</c:v>
                </c:pt>
                <c:pt idx="147">
                  <c:v>-2.021278047528776E-2</c:v>
                </c:pt>
                <c:pt idx="148">
                  <c:v>-2.0218847865872823E-2</c:v>
                </c:pt>
                <c:pt idx="149">
                  <c:v>-2.0219714635956402E-2</c:v>
                </c:pt>
                <c:pt idx="150">
                  <c:v>-2.0250051588881709E-2</c:v>
                </c:pt>
                <c:pt idx="151">
                  <c:v>-2.0276054691389114E-2</c:v>
                </c:pt>
                <c:pt idx="152">
                  <c:v>-2.0293390093060717E-2</c:v>
                </c:pt>
                <c:pt idx="153">
                  <c:v>-2.0317659655400964E-2</c:v>
                </c:pt>
                <c:pt idx="154">
                  <c:v>-2.0318526425484543E-2</c:v>
                </c:pt>
                <c:pt idx="155">
                  <c:v>-2.0473678270445397E-2</c:v>
                </c:pt>
                <c:pt idx="156">
                  <c:v>-2.2135276520668618E-2</c:v>
                </c:pt>
                <c:pt idx="157">
                  <c:v>-2.2135276520668618E-2</c:v>
                </c:pt>
                <c:pt idx="158">
                  <c:v>-2.2524456288196125E-2</c:v>
                </c:pt>
                <c:pt idx="159">
                  <c:v>-2.2525323058279704E-2</c:v>
                </c:pt>
                <c:pt idx="160">
                  <c:v>-2.2573862182960196E-2</c:v>
                </c:pt>
                <c:pt idx="161">
                  <c:v>-2.2579929573545255E-2</c:v>
                </c:pt>
                <c:pt idx="162">
                  <c:v>-2.2580796343628837E-2</c:v>
                </c:pt>
                <c:pt idx="163">
                  <c:v>-2.2672673972488337E-2</c:v>
                </c:pt>
                <c:pt idx="164">
                  <c:v>-2.2709945086082286E-2</c:v>
                </c:pt>
                <c:pt idx="165">
                  <c:v>-2.2748949739843392E-2</c:v>
                </c:pt>
                <c:pt idx="166">
                  <c:v>-2.2749816509926975E-2</c:v>
                </c:pt>
                <c:pt idx="167">
                  <c:v>-2.2839960598619313E-2</c:v>
                </c:pt>
                <c:pt idx="168">
                  <c:v>-2.2840827368702892E-2</c:v>
                </c:pt>
                <c:pt idx="169">
                  <c:v>-2.2852095379789435E-2</c:v>
                </c:pt>
                <c:pt idx="170">
                  <c:v>-2.2913636055723628E-2</c:v>
                </c:pt>
                <c:pt idx="171">
                  <c:v>-2.300638045466671E-2</c:v>
                </c:pt>
                <c:pt idx="172">
                  <c:v>-2.4564833064943888E-2</c:v>
                </c:pt>
                <c:pt idx="173">
                  <c:v>-2.4570900455528951E-2</c:v>
                </c:pt>
                <c:pt idx="174">
                  <c:v>-2.4570900455528951E-2</c:v>
                </c:pt>
                <c:pt idx="175">
                  <c:v>-2.457176722561253E-2</c:v>
                </c:pt>
                <c:pt idx="176">
                  <c:v>-2.4589969397367715E-2</c:v>
                </c:pt>
                <c:pt idx="177">
                  <c:v>-2.4620306350293022E-2</c:v>
                </c:pt>
                <c:pt idx="178">
                  <c:v>-2.4638508522048207E-2</c:v>
                </c:pt>
                <c:pt idx="179">
                  <c:v>-2.4639375292131786E-2</c:v>
                </c:pt>
                <c:pt idx="180">
                  <c:v>-2.4639375292131786E-2</c:v>
                </c:pt>
                <c:pt idx="181">
                  <c:v>-2.4645442682716848E-2</c:v>
                </c:pt>
                <c:pt idx="182">
                  <c:v>-2.466364485447203E-2</c:v>
                </c:pt>
                <c:pt idx="183">
                  <c:v>-2.4676646405725734E-2</c:v>
                </c:pt>
                <c:pt idx="184">
                  <c:v>-2.4687914416812277E-2</c:v>
                </c:pt>
                <c:pt idx="185">
                  <c:v>-2.471911813982116E-2</c:v>
                </c:pt>
                <c:pt idx="186">
                  <c:v>-2.4719984909904742E-2</c:v>
                </c:pt>
                <c:pt idx="187">
                  <c:v>-2.4737320311576348E-2</c:v>
                </c:pt>
                <c:pt idx="188">
                  <c:v>-2.4738187081659924E-2</c:v>
                </c:pt>
                <c:pt idx="189">
                  <c:v>-2.4762456644000175E-2</c:v>
                </c:pt>
                <c:pt idx="190">
                  <c:v>-2.476332341408375E-2</c:v>
                </c:pt>
                <c:pt idx="192">
                  <c:v>-2.4824864090017947E-2</c:v>
                </c:pt>
                <c:pt idx="193">
                  <c:v>-2.4824864090017947E-2</c:v>
                </c:pt>
                <c:pt idx="194">
                  <c:v>-2.4855201042943253E-2</c:v>
                </c:pt>
                <c:pt idx="195">
                  <c:v>-2.4856067813026836E-2</c:v>
                </c:pt>
                <c:pt idx="196">
                  <c:v>-2.4867335824113372E-2</c:v>
                </c:pt>
                <c:pt idx="197">
                  <c:v>-2.4868202594196955E-2</c:v>
                </c:pt>
                <c:pt idx="198">
                  <c:v>-2.5021620898990647E-2</c:v>
                </c:pt>
                <c:pt idx="199">
                  <c:v>-2.502248766907423E-2</c:v>
                </c:pt>
                <c:pt idx="200">
                  <c:v>-2.5385664334094331E-2</c:v>
                </c:pt>
                <c:pt idx="201">
                  <c:v>-2.5503545065461236E-2</c:v>
                </c:pt>
                <c:pt idx="202">
                  <c:v>-2.6994389609219162E-2</c:v>
                </c:pt>
                <c:pt idx="203">
                  <c:v>-2.6994389609219162E-2</c:v>
                </c:pt>
                <c:pt idx="204">
                  <c:v>-2.7068065066323477E-2</c:v>
                </c:pt>
                <c:pt idx="205">
                  <c:v>-2.7068931836407052E-2</c:v>
                </c:pt>
                <c:pt idx="206">
                  <c:v>-2.707413245690854E-2</c:v>
                </c:pt>
                <c:pt idx="207">
                  <c:v>-2.7074999226992115E-2</c:v>
                </c:pt>
                <c:pt idx="208">
                  <c:v>-2.7087134008162241E-2</c:v>
                </c:pt>
                <c:pt idx="209">
                  <c:v>-2.7093201398747303E-2</c:v>
                </c:pt>
                <c:pt idx="210">
                  <c:v>-2.7183345487439642E-2</c:v>
                </c:pt>
                <c:pt idx="211">
                  <c:v>-2.7184212257523217E-2</c:v>
                </c:pt>
                <c:pt idx="212">
                  <c:v>-2.7284757587218524E-2</c:v>
                </c:pt>
                <c:pt idx="213">
                  <c:v>-2.7302959758973705E-2</c:v>
                </c:pt>
                <c:pt idx="214">
                  <c:v>-2.7302959758973705E-2</c:v>
                </c:pt>
                <c:pt idx="215">
                  <c:v>-2.7303826529057287E-2</c:v>
                </c:pt>
                <c:pt idx="216">
                  <c:v>-2.7352365653737776E-2</c:v>
                </c:pt>
                <c:pt idx="217">
                  <c:v>-2.7353232423821358E-2</c:v>
                </c:pt>
                <c:pt idx="218">
                  <c:v>-2.7380969066495925E-2</c:v>
                </c:pt>
                <c:pt idx="219">
                  <c:v>-2.9015697444128158E-2</c:v>
                </c:pt>
                <c:pt idx="220">
                  <c:v>-2.915611419766815E-2</c:v>
                </c:pt>
                <c:pt idx="221">
                  <c:v>-2.9156980967751732E-2</c:v>
                </c:pt>
                <c:pt idx="222">
                  <c:v>-2.9250592136778393E-2</c:v>
                </c:pt>
                <c:pt idx="223">
                  <c:v>-2.9251458906861968E-2</c:v>
                </c:pt>
                <c:pt idx="224">
                  <c:v>-2.9368472868145298E-2</c:v>
                </c:pt>
                <c:pt idx="225">
                  <c:v>-2.9383207959566157E-2</c:v>
                </c:pt>
                <c:pt idx="226">
                  <c:v>-2.93944759706527E-2</c:v>
                </c:pt>
                <c:pt idx="227">
                  <c:v>-2.9410944602240724E-2</c:v>
                </c:pt>
                <c:pt idx="228">
                  <c:v>-2.9410944602240724E-2</c:v>
                </c:pt>
                <c:pt idx="229">
                  <c:v>-2.9460350497004795E-2</c:v>
                </c:pt>
                <c:pt idx="230">
                  <c:v>-2.9473352048258503E-2</c:v>
                </c:pt>
                <c:pt idx="231">
                  <c:v>-3.1186956503496531E-2</c:v>
                </c:pt>
                <c:pt idx="232">
                  <c:v>-3.1297036304111216E-2</c:v>
                </c:pt>
                <c:pt idx="233">
                  <c:v>-3.148252510199738E-2</c:v>
                </c:pt>
                <c:pt idx="234">
                  <c:v>-3.1488592492582436E-2</c:v>
                </c:pt>
                <c:pt idx="235">
                  <c:v>-3.1488592492582436E-2</c:v>
                </c:pt>
                <c:pt idx="236">
                  <c:v>-3.1501594043836144E-2</c:v>
                </c:pt>
                <c:pt idx="237">
                  <c:v>-3.1501594043836144E-2</c:v>
                </c:pt>
                <c:pt idx="238">
                  <c:v>-3.1683615761387979E-2</c:v>
                </c:pt>
                <c:pt idx="239">
                  <c:v>-3.1848302077268215E-2</c:v>
                </c:pt>
                <c:pt idx="240">
                  <c:v>-3.2058060437494623E-2</c:v>
                </c:pt>
                <c:pt idx="241">
                  <c:v>-3.3481296914733297E-2</c:v>
                </c:pt>
                <c:pt idx="242">
                  <c:v>-3.3652050621198588E-2</c:v>
                </c:pt>
                <c:pt idx="243">
                  <c:v>-3.3726592848386486E-2</c:v>
                </c:pt>
                <c:pt idx="244">
                  <c:v>-3.3802001845657965E-2</c:v>
                </c:pt>
                <c:pt idx="245">
                  <c:v>-3.3919882577024871E-2</c:v>
                </c:pt>
                <c:pt idx="246">
                  <c:v>-3.4012626975967949E-2</c:v>
                </c:pt>
                <c:pt idx="247">
                  <c:v>-3.4013493746051532E-2</c:v>
                </c:pt>
                <c:pt idx="248">
                  <c:v>-3.4018694366553012E-2</c:v>
                </c:pt>
                <c:pt idx="249">
                  <c:v>-3.4019561136636588E-2</c:v>
                </c:pt>
                <c:pt idx="250">
                  <c:v>-3.4024761757138075E-2</c:v>
                </c:pt>
                <c:pt idx="251">
                  <c:v>-3.4154777269675099E-2</c:v>
                </c:pt>
                <c:pt idx="252">
                  <c:v>-3.4160844660260162E-2</c:v>
                </c:pt>
                <c:pt idx="253">
                  <c:v>-3.4166912050845225E-2</c:v>
                </c:pt>
                <c:pt idx="254">
                  <c:v>-3.4315129735137437E-2</c:v>
                </c:pt>
                <c:pt idx="255">
                  <c:v>-3.43211971257225E-2</c:v>
                </c:pt>
                <c:pt idx="256">
                  <c:v>-3.5643021503182284E-2</c:v>
                </c:pt>
                <c:pt idx="257">
                  <c:v>-3.5643021503182284E-2</c:v>
                </c:pt>
                <c:pt idx="258">
                  <c:v>-3.5643021503182284E-2</c:v>
                </c:pt>
                <c:pt idx="259">
                  <c:v>-3.6182152495169165E-2</c:v>
                </c:pt>
                <c:pt idx="260">
                  <c:v>-3.6303500306870386E-2</c:v>
                </c:pt>
                <c:pt idx="261">
                  <c:v>-3.6391910855395566E-2</c:v>
                </c:pt>
                <c:pt idx="262">
                  <c:v>-3.6392777625479149E-2</c:v>
                </c:pt>
                <c:pt idx="263">
                  <c:v>-3.6546195930272841E-2</c:v>
                </c:pt>
                <c:pt idx="264">
                  <c:v>-3.8012770911690523E-2</c:v>
                </c:pt>
                <c:pt idx="265">
                  <c:v>-3.8616042889862333E-2</c:v>
                </c:pt>
                <c:pt idx="266">
                  <c:v>-3.8616909659945915E-2</c:v>
                </c:pt>
                <c:pt idx="267">
                  <c:v>-4.0798569960317249E-2</c:v>
                </c:pt>
                <c:pt idx="268">
                  <c:v>-4.0798569960317249E-2</c:v>
                </c:pt>
                <c:pt idx="269">
                  <c:v>-4.0798569960317249E-2</c:v>
                </c:pt>
                <c:pt idx="270">
                  <c:v>-4.0824573062824651E-2</c:v>
                </c:pt>
                <c:pt idx="271">
                  <c:v>-4.0824573062824651E-2</c:v>
                </c:pt>
                <c:pt idx="272">
                  <c:v>-4.0867911567003666E-2</c:v>
                </c:pt>
                <c:pt idx="273">
                  <c:v>-4.0867911567003666E-2</c:v>
                </c:pt>
                <c:pt idx="274">
                  <c:v>-4.0893047899427493E-2</c:v>
                </c:pt>
                <c:pt idx="275">
                  <c:v>-4.0899115290012548E-2</c:v>
                </c:pt>
                <c:pt idx="276">
                  <c:v>-4.269679644335786E-2</c:v>
                </c:pt>
                <c:pt idx="277">
                  <c:v>-4.292475697533945E-2</c:v>
                </c:pt>
                <c:pt idx="278">
                  <c:v>-4.2942959147094638E-2</c:v>
                </c:pt>
                <c:pt idx="279">
                  <c:v>-4.2980230260688583E-2</c:v>
                </c:pt>
                <c:pt idx="280">
                  <c:v>-4.3035703546037717E-2</c:v>
                </c:pt>
                <c:pt idx="281">
                  <c:v>-4.3036570316121299E-2</c:v>
                </c:pt>
                <c:pt idx="282">
                  <c:v>-4.3038303856288457E-2</c:v>
                </c:pt>
                <c:pt idx="283">
                  <c:v>-4.3149250426986724E-2</c:v>
                </c:pt>
                <c:pt idx="284">
                  <c:v>-4.3180454149995606E-2</c:v>
                </c:pt>
                <c:pt idx="285">
                  <c:v>-4.4837718549800933E-2</c:v>
                </c:pt>
                <c:pt idx="286">
                  <c:v>-4.5168824721728562E-2</c:v>
                </c:pt>
                <c:pt idx="287">
                  <c:v>-4.5168824721728562E-2</c:v>
                </c:pt>
                <c:pt idx="288">
                  <c:v>-4.5168824721728562E-2</c:v>
                </c:pt>
                <c:pt idx="289">
                  <c:v>-4.5168824721728562E-2</c:v>
                </c:pt>
                <c:pt idx="290">
                  <c:v>-4.5169691491812144E-2</c:v>
                </c:pt>
                <c:pt idx="291">
                  <c:v>-4.5169691491812144E-2</c:v>
                </c:pt>
                <c:pt idx="292">
                  <c:v>-4.5169691491812144E-2</c:v>
                </c:pt>
                <c:pt idx="293">
                  <c:v>-4.5250301109585098E-2</c:v>
                </c:pt>
                <c:pt idx="294">
                  <c:v>-4.5652482428366309E-2</c:v>
                </c:pt>
                <c:pt idx="295">
                  <c:v>-4.7314080678589526E-2</c:v>
                </c:pt>
                <c:pt idx="296">
                  <c:v>-4.7526439349066675E-2</c:v>
                </c:pt>
                <c:pt idx="297">
                  <c:v>-4.7653854551352966E-2</c:v>
                </c:pt>
                <c:pt idx="298">
                  <c:v>-4.7659921941938022E-2</c:v>
                </c:pt>
                <c:pt idx="299">
                  <c:v>-4.9330187892997049E-2</c:v>
                </c:pt>
                <c:pt idx="300">
                  <c:v>-4.9330187892997049E-2</c:v>
                </c:pt>
                <c:pt idx="301">
                  <c:v>-4.9412531050937167E-2</c:v>
                </c:pt>
                <c:pt idx="302">
                  <c:v>-4.9455869555116175E-2</c:v>
                </c:pt>
                <c:pt idx="303">
                  <c:v>-4.9564215815563702E-2</c:v>
                </c:pt>
                <c:pt idx="304">
                  <c:v>-4.9614488480411348E-2</c:v>
                </c:pt>
                <c:pt idx="305">
                  <c:v>-4.961535525049493E-2</c:v>
                </c:pt>
                <c:pt idx="306">
                  <c:v>-4.9854583793563063E-2</c:v>
                </c:pt>
                <c:pt idx="307">
                  <c:v>-5.0022737189777622E-2</c:v>
                </c:pt>
                <c:pt idx="308">
                  <c:v>-5.0177022264654897E-2</c:v>
                </c:pt>
                <c:pt idx="309">
                  <c:v>-5.1067195140491746E-2</c:v>
                </c:pt>
                <c:pt idx="310">
                  <c:v>-5.108626408233051E-2</c:v>
                </c:pt>
                <c:pt idx="311">
                  <c:v>-5.1153005378766186E-2</c:v>
                </c:pt>
                <c:pt idx="312">
                  <c:v>-5.1693869910920225E-2</c:v>
                </c:pt>
                <c:pt idx="313">
                  <c:v>-5.172854071426343E-2</c:v>
                </c:pt>
                <c:pt idx="314">
                  <c:v>-5.1854222376382562E-2</c:v>
                </c:pt>
                <c:pt idx="315">
                  <c:v>-5.2050112415271681E-2</c:v>
                </c:pt>
                <c:pt idx="316">
                  <c:v>-5.2161925756053523E-2</c:v>
                </c:pt>
                <c:pt idx="317">
                  <c:v>-5.2316210830930798E-2</c:v>
                </c:pt>
                <c:pt idx="318">
                  <c:v>-5.2323144991599443E-2</c:v>
                </c:pt>
                <c:pt idx="319">
                  <c:v>-5.3887664992461684E-2</c:v>
                </c:pt>
                <c:pt idx="320">
                  <c:v>-5.388853176254526E-2</c:v>
                </c:pt>
                <c:pt idx="321">
                  <c:v>-5.3987343552073401E-2</c:v>
                </c:pt>
                <c:pt idx="322">
                  <c:v>-5.4313249103499557E-2</c:v>
                </c:pt>
                <c:pt idx="323">
                  <c:v>-5.4375656549517329E-2</c:v>
                </c:pt>
                <c:pt idx="324">
                  <c:v>-5.4703295641110643E-2</c:v>
                </c:pt>
                <c:pt idx="325">
                  <c:v>-5.5864767553108097E-2</c:v>
                </c:pt>
                <c:pt idx="326">
                  <c:v>-5.5864767553108097E-2</c:v>
                </c:pt>
                <c:pt idx="327">
                  <c:v>-5.6162936461859672E-2</c:v>
                </c:pt>
                <c:pt idx="328">
                  <c:v>-5.6290351664145963E-2</c:v>
                </c:pt>
                <c:pt idx="329">
                  <c:v>-5.6290351664145963E-2</c:v>
                </c:pt>
                <c:pt idx="330">
                  <c:v>-5.629815259489819E-2</c:v>
                </c:pt>
                <c:pt idx="331">
                  <c:v>-5.6390030223757687E-2</c:v>
                </c:pt>
                <c:pt idx="332">
                  <c:v>-5.6390030223757687E-2</c:v>
                </c:pt>
                <c:pt idx="333">
                  <c:v>-5.6570318401142364E-2</c:v>
                </c:pt>
                <c:pt idx="334">
                  <c:v>-5.6736738257189764E-2</c:v>
                </c:pt>
                <c:pt idx="335">
                  <c:v>-5.8437341161174092E-2</c:v>
                </c:pt>
                <c:pt idx="336">
                  <c:v>-5.8647966291484083E-2</c:v>
                </c:pt>
                <c:pt idx="337">
                  <c:v>-5.8974738612993807E-2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DA9-4484-8BFA-52E9190DC6C0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1'!$AW$2:$AW$67</c:f>
              <c:numCache>
                <c:formatCode>General</c:formatCode>
                <c:ptCount val="66"/>
                <c:pt idx="0">
                  <c:v>-82000</c:v>
                </c:pt>
                <c:pt idx="1">
                  <c:v>-80000</c:v>
                </c:pt>
                <c:pt idx="2">
                  <c:v>-78000</c:v>
                </c:pt>
                <c:pt idx="3">
                  <c:v>-76000</c:v>
                </c:pt>
                <c:pt idx="4">
                  <c:v>-74000</c:v>
                </c:pt>
                <c:pt idx="5">
                  <c:v>-72000</c:v>
                </c:pt>
                <c:pt idx="6">
                  <c:v>-70000</c:v>
                </c:pt>
                <c:pt idx="7">
                  <c:v>-68000</c:v>
                </c:pt>
                <c:pt idx="8">
                  <c:v>-66000</c:v>
                </c:pt>
                <c:pt idx="9">
                  <c:v>-64000</c:v>
                </c:pt>
                <c:pt idx="10">
                  <c:v>-62000</c:v>
                </c:pt>
                <c:pt idx="11">
                  <c:v>-60000</c:v>
                </c:pt>
                <c:pt idx="12">
                  <c:v>-58000</c:v>
                </c:pt>
                <c:pt idx="13">
                  <c:v>-56000</c:v>
                </c:pt>
                <c:pt idx="14">
                  <c:v>-54000</c:v>
                </c:pt>
                <c:pt idx="15">
                  <c:v>-52000</c:v>
                </c:pt>
                <c:pt idx="16">
                  <c:v>-50000</c:v>
                </c:pt>
                <c:pt idx="17">
                  <c:v>-48000</c:v>
                </c:pt>
                <c:pt idx="18">
                  <c:v>-46000</c:v>
                </c:pt>
                <c:pt idx="19">
                  <c:v>-44000</c:v>
                </c:pt>
                <c:pt idx="20">
                  <c:v>-42000</c:v>
                </c:pt>
                <c:pt idx="21">
                  <c:v>-40000</c:v>
                </c:pt>
                <c:pt idx="22">
                  <c:v>-38000</c:v>
                </c:pt>
                <c:pt idx="23">
                  <c:v>-36000</c:v>
                </c:pt>
                <c:pt idx="24">
                  <c:v>-34000</c:v>
                </c:pt>
                <c:pt idx="25">
                  <c:v>-32000</c:v>
                </c:pt>
                <c:pt idx="26">
                  <c:v>-30000</c:v>
                </c:pt>
                <c:pt idx="27">
                  <c:v>-28000</c:v>
                </c:pt>
                <c:pt idx="28">
                  <c:v>-26000</c:v>
                </c:pt>
                <c:pt idx="29">
                  <c:v>-24000</c:v>
                </c:pt>
                <c:pt idx="30">
                  <c:v>-22000</c:v>
                </c:pt>
                <c:pt idx="31">
                  <c:v>-20000</c:v>
                </c:pt>
                <c:pt idx="32">
                  <c:v>-18000</c:v>
                </c:pt>
                <c:pt idx="33">
                  <c:v>-16000</c:v>
                </c:pt>
                <c:pt idx="34">
                  <c:v>-14000</c:v>
                </c:pt>
                <c:pt idx="35">
                  <c:v>-12000</c:v>
                </c:pt>
                <c:pt idx="36">
                  <c:v>-10000</c:v>
                </c:pt>
                <c:pt idx="37">
                  <c:v>-8000</c:v>
                </c:pt>
                <c:pt idx="38">
                  <c:v>-6000</c:v>
                </c:pt>
                <c:pt idx="39">
                  <c:v>-4000</c:v>
                </c:pt>
                <c:pt idx="40">
                  <c:v>-2000</c:v>
                </c:pt>
                <c:pt idx="41">
                  <c:v>0</c:v>
                </c:pt>
                <c:pt idx="42">
                  <c:v>2000</c:v>
                </c:pt>
                <c:pt idx="43">
                  <c:v>4000</c:v>
                </c:pt>
                <c:pt idx="44">
                  <c:v>6000</c:v>
                </c:pt>
                <c:pt idx="45">
                  <c:v>8000</c:v>
                </c:pt>
                <c:pt idx="46">
                  <c:v>10000</c:v>
                </c:pt>
                <c:pt idx="47">
                  <c:v>12000</c:v>
                </c:pt>
                <c:pt idx="48">
                  <c:v>14000</c:v>
                </c:pt>
                <c:pt idx="49">
                  <c:v>16000</c:v>
                </c:pt>
                <c:pt idx="50">
                  <c:v>18000</c:v>
                </c:pt>
                <c:pt idx="51">
                  <c:v>20000</c:v>
                </c:pt>
                <c:pt idx="52">
                  <c:v>22000</c:v>
                </c:pt>
                <c:pt idx="53">
                  <c:v>24000</c:v>
                </c:pt>
                <c:pt idx="54">
                  <c:v>26000</c:v>
                </c:pt>
                <c:pt idx="55">
                  <c:v>28000</c:v>
                </c:pt>
                <c:pt idx="56">
                  <c:v>30000</c:v>
                </c:pt>
                <c:pt idx="57">
                  <c:v>32000</c:v>
                </c:pt>
                <c:pt idx="58">
                  <c:v>34000</c:v>
                </c:pt>
                <c:pt idx="59">
                  <c:v>36000</c:v>
                </c:pt>
                <c:pt idx="60">
                  <c:v>38000</c:v>
                </c:pt>
                <c:pt idx="61">
                  <c:v>40000</c:v>
                </c:pt>
                <c:pt idx="62">
                  <c:v>42000</c:v>
                </c:pt>
                <c:pt idx="63">
                  <c:v>44000</c:v>
                </c:pt>
                <c:pt idx="64">
                  <c:v>46000</c:v>
                </c:pt>
                <c:pt idx="65">
                  <c:v>48000</c:v>
                </c:pt>
              </c:numCache>
            </c:numRef>
          </c:xVal>
          <c:yVal>
            <c:numRef>
              <c:f>'Active 1'!$AX$2:$AX$67</c:f>
              <c:numCache>
                <c:formatCode>General</c:formatCode>
                <c:ptCount val="66"/>
                <c:pt idx="0">
                  <c:v>-0.29783045008883896</c:v>
                </c:pt>
                <c:pt idx="1">
                  <c:v>-0.28246102847444665</c:v>
                </c:pt>
                <c:pt idx="2">
                  <c:v>-0.26716088054698839</c:v>
                </c:pt>
                <c:pt idx="3">
                  <c:v>-0.25198732227936171</c:v>
                </c:pt>
                <c:pt idx="4">
                  <c:v>-0.23699987925797383</c:v>
                </c:pt>
                <c:pt idx="5">
                  <c:v>-0.22226091719940413</c:v>
                </c:pt>
                <c:pt idx="6">
                  <c:v>-0.20783667788227697</c:v>
                </c:pt>
                <c:pt idx="7">
                  <c:v>-0.19379855177139246</c:v>
                </c:pt>
                <c:pt idx="8">
                  <c:v>-0.18022439063966522</c:v>
                </c:pt>
                <c:pt idx="9">
                  <c:v>-0.16719953557244291</c:v>
                </c:pt>
                <c:pt idx="10">
                  <c:v>-0.15481696036612969</c:v>
                </c:pt>
                <c:pt idx="11">
                  <c:v>-0.1431754582000353</c:v>
                </c:pt>
                <c:pt idx="12">
                  <c:v>-0.1323741476041303</c:v>
                </c:pt>
                <c:pt idx="13">
                  <c:v>-0.12250103104167016</c:v>
                </c:pt>
                <c:pt idx="14">
                  <c:v>-0.11361384768655593</c:v>
                </c:pt>
                <c:pt idx="15">
                  <c:v>-0.10571475027989394</c:v>
                </c:pt>
                <c:pt idx="16">
                  <c:v>-9.8727378699788121E-2</c:v>
                </c:pt>
                <c:pt idx="17">
                  <c:v>-9.2491693250802393E-2</c:v>
                </c:pt>
                <c:pt idx="18">
                  <c:v>-8.678821872432696E-2</c:v>
                </c:pt>
                <c:pt idx="19">
                  <c:v>-8.1385086969486459E-2</c:v>
                </c:pt>
                <c:pt idx="20">
                  <c:v>-7.6084416894535642E-2</c:v>
                </c:pt>
                <c:pt idx="21">
                  <c:v>-7.0747909130100192E-2</c:v>
                </c:pt>
                <c:pt idx="22">
                  <c:v>-6.5299014866462696E-2</c:v>
                </c:pt>
                <c:pt idx="23">
                  <c:v>-5.9711284718880618E-2</c:v>
                </c:pt>
                <c:pt idx="24">
                  <c:v>-5.3993203401475134E-2</c:v>
                </c:pt>
                <c:pt idx="25">
                  <c:v>-4.8175197207419862E-2</c:v>
                </c:pt>
                <c:pt idx="26">
                  <c:v>-4.230044812753575E-2</c:v>
                </c:pt>
                <c:pt idx="27">
                  <c:v>-3.6419167119636595E-2</c:v>
                </c:pt>
                <c:pt idx="28">
                  <c:v>-3.0585428787657368E-2</c:v>
                </c:pt>
                <c:pt idx="29">
                  <c:v>-2.4855735615913199E-2</c:v>
                </c:pt>
                <c:pt idx="30">
                  <c:v>-1.9288707063983779E-2</c:v>
                </c:pt>
                <c:pt idx="31">
                  <c:v>-1.3945499166166163E-2</c:v>
                </c:pt>
                <c:pt idx="32">
                  <c:v>-8.8907037951401462E-3</c:v>
                </c:pt>
                <c:pt idx="33">
                  <c:v>-4.1935492174430388E-3</c:v>
                </c:pt>
                <c:pt idx="34">
                  <c:v>7.0773997787808643E-5</c:v>
                </c:pt>
                <c:pt idx="35">
                  <c:v>3.8199219995555429E-3</c:v>
                </c:pt>
                <c:pt idx="36">
                  <c:v>6.9638134208588783E-3</c:v>
                </c:pt>
                <c:pt idx="37">
                  <c:v>9.4055150802209112E-3</c:v>
                </c:pt>
                <c:pt idx="38">
                  <c:v>1.1045055223642308E-2</c:v>
                </c:pt>
                <c:pt idx="39">
                  <c:v>1.1788273556592632E-2</c:v>
                </c:pt>
                <c:pt idx="40">
                  <c:v>1.1562887246986717E-2</c:v>
                </c:pt>
                <c:pt idx="41">
                  <c:v>1.0341970542825735E-2</c:v>
                </c:pt>
                <c:pt idx="42">
                  <c:v>8.1693736173592546E-3</c:v>
                </c:pt>
                <c:pt idx="43">
                  <c:v>5.1737465562101369E-3</c:v>
                </c:pt>
                <c:pt idx="44">
                  <c:v>1.5561868695457269E-3</c:v>
                </c:pt>
                <c:pt idx="45">
                  <c:v>-2.4501204348861836E-3</c:v>
                </c:pt>
                <c:pt idx="46">
                  <c:v>-6.6296278133010263E-3</c:v>
                </c:pt>
                <c:pt idx="47">
                  <c:v>-1.0819450558581231E-2</c:v>
                </c:pt>
                <c:pt idx="48">
                  <c:v>-1.4919903897615137E-2</c:v>
                </c:pt>
                <c:pt idx="49">
                  <c:v>-1.8886836557089465E-2</c:v>
                </c:pt>
                <c:pt idx="50">
                  <c:v>-2.2716875003888509E-2</c:v>
                </c:pt>
                <c:pt idx="51">
                  <c:v>-2.643321475397855E-2</c:v>
                </c:pt>
                <c:pt idx="52">
                  <c:v>-3.0074927694680703E-2</c:v>
                </c:pt>
                <c:pt idx="53">
                  <c:v>-3.3689986743101807E-2</c:v>
                </c:pt>
                <c:pt idx="54">
                  <c:v>-3.7331213204123352E-2</c:v>
                </c:pt>
                <c:pt idx="55">
                  <c:v>-4.1054253134905461E-2</c:v>
                </c:pt>
                <c:pt idx="56">
                  <c:v>-4.4916885966922206E-2</c:v>
                </c:pt>
                <c:pt idx="57">
                  <c:v>-4.8979195985355571E-2</c:v>
                </c:pt>
                <c:pt idx="58">
                  <c:v>-5.3304308646747352E-2</c:v>
                </c:pt>
                <c:pt idx="59">
                  <c:v>-5.7959493327945998E-2</c:v>
                </c:pt>
                <c:pt idx="60">
                  <c:v>-6.3017464465094625E-2</c:v>
                </c:pt>
                <c:pt idx="61">
                  <c:v>-6.8557666039092954E-2</c:v>
                </c:pt>
                <c:pt idx="62">
                  <c:v>-7.4667168348621665E-2</c:v>
                </c:pt>
                <c:pt idx="63">
                  <c:v>-8.1440490562278617E-2</c:v>
                </c:pt>
                <c:pt idx="64">
                  <c:v>-8.8977144078825413E-2</c:v>
                </c:pt>
                <c:pt idx="65">
                  <c:v>-9.7375022972005634E-2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DA9-4484-8BFA-52E9190DC6C0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FF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1'!$U$21:$U$358</c:f>
              <c:numCache>
                <c:formatCode>m/d/yyyy</c:formatCode>
                <c:ptCount val="338"/>
                <c:pt idx="123" formatCode="General">
                  <c:v>-6.9101470493478701E-2</c:v>
                </c:pt>
                <c:pt idx="124" formatCode="General">
                  <c:v>6.9032042505568825E-2</c:v>
                </c:pt>
                <c:pt idx="126" formatCode="General">
                  <c:v>-5.4954104998614639E-3</c:v>
                </c:pt>
                <c:pt idx="146" formatCode="General">
                  <c:v>-3.4742140996968374E-2</c:v>
                </c:pt>
                <c:pt idx="151" formatCode="General">
                  <c:v>-3.344580050179502E-2</c:v>
                </c:pt>
                <c:pt idx="225" formatCode="General">
                  <c:v>1.0904623995884322E-2</c:v>
                </c:pt>
                <c:pt idx="303" formatCode="General">
                  <c:v>2.467023999633966E-2</c:v>
                </c:pt>
                <c:pt idx="309" formatCode="General">
                  <c:v>1.60406079958193E-2</c:v>
                </c:pt>
                <c:pt idx="310" formatCode="General">
                  <c:v>-6.6171648002637085E-2</c:v>
                </c:pt>
                <c:pt idx="311" formatCode="General">
                  <c:v>-1.9014544006495271E-2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DA9-4484-8BFA-52E9190D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134720"/>
        <c:axId val="1"/>
      </c:scatterChart>
      <c:valAx>
        <c:axId val="7271347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40287769784175"/>
              <c:y val="0.85919781579026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942446043165471E-3"/>
              <c:y val="0.405173620538811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7134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309352517985612E-2"/>
          <c:y val="0.86207137900865838"/>
          <c:w val="0.89064748201438848"/>
          <c:h val="0.117816393640450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6982279581916166"/>
          <c:y val="1.5060240963855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19587532061535E-2"/>
          <c:y val="0.14759036144578314"/>
          <c:w val="0.88165744156331016"/>
          <c:h val="0.623493975903614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(2)'!$H$22:$H$273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BE-4C5F-80F4-1146499FCC39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(2)'!$I$26:$I$273</c:f>
              <c:numCache>
                <c:formatCode>General</c:formatCode>
                <c:ptCount val="248"/>
                <c:pt idx="0">
                  <c:v>-5.2795282994338777E-2</c:v>
                </c:pt>
                <c:pt idx="1">
                  <c:v>-4.6828372491290793E-2</c:v>
                </c:pt>
                <c:pt idx="2">
                  <c:v>-4.3828372494317591E-2</c:v>
                </c:pt>
                <c:pt idx="3">
                  <c:v>-4.5779335996485315E-2</c:v>
                </c:pt>
                <c:pt idx="4">
                  <c:v>-4.462363499624189E-2</c:v>
                </c:pt>
                <c:pt idx="10">
                  <c:v>-4.5597556490974966E-2</c:v>
                </c:pt>
                <c:pt idx="13">
                  <c:v>-3.6629875990911387E-2</c:v>
                </c:pt>
                <c:pt idx="14">
                  <c:v>-3.2689043997379486E-2</c:v>
                </c:pt>
                <c:pt idx="17">
                  <c:v>-3.0824907502392307E-2</c:v>
                </c:pt>
                <c:pt idx="18">
                  <c:v>-3.1217280491546262E-2</c:v>
                </c:pt>
                <c:pt idx="19">
                  <c:v>-2.6728374497906771E-2</c:v>
                </c:pt>
                <c:pt idx="20">
                  <c:v>-3.0047185995499603E-2</c:v>
                </c:pt>
                <c:pt idx="21">
                  <c:v>-4.1343410994159058E-2</c:v>
                </c:pt>
                <c:pt idx="22">
                  <c:v>-3.0552052492566872E-2</c:v>
                </c:pt>
                <c:pt idx="23">
                  <c:v>-3.6803901493840385E-2</c:v>
                </c:pt>
                <c:pt idx="24">
                  <c:v>-2.7942088498093653E-2</c:v>
                </c:pt>
                <c:pt idx="25">
                  <c:v>-2.9842049996659625E-2</c:v>
                </c:pt>
                <c:pt idx="26">
                  <c:v>-3.1067820498719811E-2</c:v>
                </c:pt>
                <c:pt idx="27">
                  <c:v>-1.840648299548775E-2</c:v>
                </c:pt>
                <c:pt idx="28">
                  <c:v>-3.2191613994655199E-2</c:v>
                </c:pt>
                <c:pt idx="29">
                  <c:v>-2.8242217493243515E-2</c:v>
                </c:pt>
                <c:pt idx="30">
                  <c:v>-3.5163198495865799E-2</c:v>
                </c:pt>
                <c:pt idx="31">
                  <c:v>-2.4370286497287452E-2</c:v>
                </c:pt>
                <c:pt idx="32">
                  <c:v>-2.6796532496518921E-2</c:v>
                </c:pt>
                <c:pt idx="33">
                  <c:v>-3.3307626494206488E-2</c:v>
                </c:pt>
                <c:pt idx="34">
                  <c:v>-1.6531059991393704E-2</c:v>
                </c:pt>
                <c:pt idx="35">
                  <c:v>-2.4121172995364759E-2</c:v>
                </c:pt>
                <c:pt idx="36">
                  <c:v>-1.3581663493823726E-2</c:v>
                </c:pt>
                <c:pt idx="37">
                  <c:v>-2.3101321996364277E-2</c:v>
                </c:pt>
                <c:pt idx="38">
                  <c:v>-2.230996349680936E-2</c:v>
                </c:pt>
                <c:pt idx="39">
                  <c:v>-2.4886452993087005E-2</c:v>
                </c:pt>
                <c:pt idx="40">
                  <c:v>-2.4095094500808045E-2</c:v>
                </c:pt>
                <c:pt idx="41">
                  <c:v>-2.555305549321929E-2</c:v>
                </c:pt>
                <c:pt idx="42">
                  <c:v>-2.4424639996141195E-2</c:v>
                </c:pt>
                <c:pt idx="43">
                  <c:v>-2.4635733992909081E-2</c:v>
                </c:pt>
                <c:pt idx="44">
                  <c:v>-3.2438032496429514E-2</c:v>
                </c:pt>
                <c:pt idx="45">
                  <c:v>-1.0429866495542228E-2</c:v>
                </c:pt>
                <c:pt idx="46">
                  <c:v>-2.3861941495852079E-2</c:v>
                </c:pt>
                <c:pt idx="47">
                  <c:v>-1.8322431998967659E-2</c:v>
                </c:pt>
                <c:pt idx="48">
                  <c:v>-1.2675487996602897E-2</c:v>
                </c:pt>
                <c:pt idx="49">
                  <c:v>-1.5682883997214958E-2</c:v>
                </c:pt>
                <c:pt idx="50">
                  <c:v>-1.0956920996250119E-2</c:v>
                </c:pt>
                <c:pt idx="51">
                  <c:v>-1.0338392494304571E-2</c:v>
                </c:pt>
                <c:pt idx="52">
                  <c:v>-1.8719863997830544E-2</c:v>
                </c:pt>
                <c:pt idx="53">
                  <c:v>2.0359155001642648E-2</c:v>
                </c:pt>
                <c:pt idx="54">
                  <c:v>2.108511800179258E-2</c:v>
                </c:pt>
                <c:pt idx="55">
                  <c:v>-2.199001050030347E-2</c:v>
                </c:pt>
                <c:pt idx="56">
                  <c:v>-1.1990010498266201E-2</c:v>
                </c:pt>
                <c:pt idx="57">
                  <c:v>-3.357088498887606E-3</c:v>
                </c:pt>
                <c:pt idx="58">
                  <c:v>6.9367995020002127E-3</c:v>
                </c:pt>
                <c:pt idx="59">
                  <c:v>-5.6533134993514977E-3</c:v>
                </c:pt>
                <c:pt idx="60">
                  <c:v>2.3466865022783168E-3</c:v>
                </c:pt>
                <c:pt idx="61">
                  <c:v>4.3466865026857704E-3</c:v>
                </c:pt>
                <c:pt idx="62">
                  <c:v>6.346686503093224E-3</c:v>
                </c:pt>
                <c:pt idx="63">
                  <c:v>7.346686499658972E-3</c:v>
                </c:pt>
                <c:pt idx="64">
                  <c:v>-4.3224454930168577E-3</c:v>
                </c:pt>
                <c:pt idx="65">
                  <c:v>-7.0433494984172285E-3</c:v>
                </c:pt>
                <c:pt idx="66">
                  <c:v>-1.771248149452731E-2</c:v>
                </c:pt>
                <c:pt idx="67">
                  <c:v>-6.3964054934331216E-3</c:v>
                </c:pt>
                <c:pt idx="68">
                  <c:v>1.1226783499296289E-2</c:v>
                </c:pt>
                <c:pt idx="69">
                  <c:v>1.3226783499703743E-2</c:v>
                </c:pt>
                <c:pt idx="70">
                  <c:v>-8.2052914949599653E-3</c:v>
                </c:pt>
                <c:pt idx="71">
                  <c:v>-6.2052914945525117E-3</c:v>
                </c:pt>
                <c:pt idx="72">
                  <c:v>-3.8347214940586127E-3</c:v>
                </c:pt>
                <c:pt idx="73">
                  <c:v>2.1652785071637481E-3</c:v>
                </c:pt>
                <c:pt idx="74">
                  <c:v>8.165278508386109E-3</c:v>
                </c:pt>
                <c:pt idx="75">
                  <c:v>9.9566370045067742E-3</c:v>
                </c:pt>
                <c:pt idx="76">
                  <c:v>1.0956637001072522E-2</c:v>
                </c:pt>
                <c:pt idx="77">
                  <c:v>1.1956637004914228E-2</c:v>
                </c:pt>
                <c:pt idx="82">
                  <c:v>-1.3617759977933019E-3</c:v>
                </c:pt>
                <c:pt idx="83">
                  <c:v>-5.1110954955220222E-3</c:v>
                </c:pt>
                <c:pt idx="84">
                  <c:v>-8.4357359955902211E-3</c:v>
                </c:pt>
                <c:pt idx="85">
                  <c:v>-4.2952254952979274E-3</c:v>
                </c:pt>
                <c:pt idx="86">
                  <c:v>-5.8717149950098246E-3</c:v>
                </c:pt>
                <c:pt idx="87">
                  <c:v>-1.7332205497950781E-2</c:v>
                </c:pt>
                <c:pt idx="88">
                  <c:v>-1.0792695997224655E-2</c:v>
                </c:pt>
                <c:pt idx="90">
                  <c:v>-7.9659999755676836E-4</c:v>
                </c:pt>
                <c:pt idx="91">
                  <c:v>-1.0531127496506087E-2</c:v>
                </c:pt>
                <c:pt idx="92">
                  <c:v>-4.58173099468695E-3</c:v>
                </c:pt>
                <c:pt idx="93">
                  <c:v>1.4036797503649723E-2</c:v>
                </c:pt>
                <c:pt idx="94">
                  <c:v>-9.1434284986462444E-3</c:v>
                </c:pt>
                <c:pt idx="97">
                  <c:v>1.2185770028736442E-3</c:v>
                </c:pt>
                <c:pt idx="98">
                  <c:v>3.6064100277144462E-4</c:v>
                </c:pt>
                <c:pt idx="104">
                  <c:v>2.2541995000210591E-2</c:v>
                </c:pt>
                <c:pt idx="105">
                  <c:v>6.4942950120894238E-4</c:v>
                </c:pt>
                <c:pt idx="106">
                  <c:v>7.0791675025247969E-3</c:v>
                </c:pt>
                <c:pt idx="109">
                  <c:v>6.9814390080864541E-3</c:v>
                </c:pt>
                <c:pt idx="116">
                  <c:v>8.3664505073102191E-3</c:v>
                </c:pt>
                <c:pt idx="117">
                  <c:v>9.066450504178647E-3</c:v>
                </c:pt>
                <c:pt idx="118">
                  <c:v>1.2566450503072701E-2</c:v>
                </c:pt>
                <c:pt idx="119">
                  <c:v>1.7366450505505782E-2</c:v>
                </c:pt>
                <c:pt idx="120">
                  <c:v>2.0866450504399836E-2</c:v>
                </c:pt>
                <c:pt idx="128">
                  <c:v>-1.3512633995560464E-2</c:v>
                </c:pt>
                <c:pt idx="129">
                  <c:v>-1.212263399065705E-2</c:v>
                </c:pt>
                <c:pt idx="131">
                  <c:v>1.0685029003070667E-2</c:v>
                </c:pt>
                <c:pt idx="136">
                  <c:v>1.2431369505065959E-2</c:v>
                </c:pt>
                <c:pt idx="148">
                  <c:v>-2.8111324936617166E-3</c:v>
                </c:pt>
                <c:pt idx="153">
                  <c:v>-6.3883384937071241E-3</c:v>
                </c:pt>
                <c:pt idx="154">
                  <c:v>-7.0188499375944957E-4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BE-4C5F-80F4-1146499FCC39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(2)'!$J$22:$J$273</c:f>
              <c:numCache>
                <c:formatCode>General</c:formatCode>
                <c:ptCount val="252"/>
                <c:pt idx="11">
                  <c:v>-4.6228462997532915E-2</c:v>
                </c:pt>
                <c:pt idx="16">
                  <c:v>-4.78072894984507E-2</c:v>
                </c:pt>
                <c:pt idx="19">
                  <c:v>-4.2493756496696733E-2</c:v>
                </c:pt>
                <c:pt idx="20">
                  <c:v>-4.2902397995931096E-2</c:v>
                </c:pt>
                <c:pt idx="82">
                  <c:v>-1.0977851990901399E-2</c:v>
                </c:pt>
                <c:pt idx="83">
                  <c:v>-1.1698832997353747E-2</c:v>
                </c:pt>
                <c:pt idx="84">
                  <c:v>-1.3107474500429817E-2</c:v>
                </c:pt>
                <c:pt idx="85">
                  <c:v>-1.1359323500073515E-2</c:v>
                </c:pt>
                <c:pt idx="93">
                  <c:v>-1.0233733999484684E-2</c:v>
                </c:pt>
                <c:pt idx="171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BE-4C5F-80F4-1146499FCC39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(2)'!$K$22:$K$273</c:f>
              <c:numCache>
                <c:formatCode>General</c:formatCode>
                <c:ptCount val="252"/>
                <c:pt idx="9">
                  <c:v>-4.651982149516698E-2</c:v>
                </c:pt>
                <c:pt idx="10">
                  <c:v>-4.6628462994704023E-2</c:v>
                </c:pt>
                <c:pt idx="12">
                  <c:v>-4.5680311995965894E-2</c:v>
                </c:pt>
                <c:pt idx="13">
                  <c:v>-4.6088953495200258E-2</c:v>
                </c:pt>
                <c:pt idx="15">
                  <c:v>-4.6604836992628407E-2</c:v>
                </c:pt>
                <c:pt idx="99">
                  <c:v>-1.0132103496289346E-2</c:v>
                </c:pt>
                <c:pt idx="100">
                  <c:v>-1.010123550076969E-2</c:v>
                </c:pt>
                <c:pt idx="103">
                  <c:v>-1.0948167997412384E-2</c:v>
                </c:pt>
                <c:pt idx="104">
                  <c:v>-7.6237894900259562E-3</c:v>
                </c:pt>
                <c:pt idx="105">
                  <c:v>-9.8505049900268205E-3</c:v>
                </c:pt>
                <c:pt idx="106">
                  <c:v>-9.9936740007251501E-3</c:v>
                </c:pt>
                <c:pt idx="107">
                  <c:v>-9.0936740016331896E-3</c:v>
                </c:pt>
                <c:pt idx="115">
                  <c:v>-7.7557219992741011E-3</c:v>
                </c:pt>
                <c:pt idx="116">
                  <c:v>-8.3643634934560396E-3</c:v>
                </c:pt>
                <c:pt idx="117">
                  <c:v>-3.6550699587678537E-4</c:v>
                </c:pt>
                <c:pt idx="118">
                  <c:v>-4.5198084917501546E-3</c:v>
                </c:pt>
                <c:pt idx="119">
                  <c:v>-6.366328991134651E-3</c:v>
                </c:pt>
                <c:pt idx="125">
                  <c:v>-4.0995869931066409E-3</c:v>
                </c:pt>
                <c:pt idx="126">
                  <c:v>-1.5082569952937774E-3</c:v>
                </c:pt>
                <c:pt idx="127">
                  <c:v>-2.6079849994857796E-3</c:v>
                </c:pt>
                <c:pt idx="128">
                  <c:v>6.6936069997609593E-3</c:v>
                </c:pt>
                <c:pt idx="129">
                  <c:v>-1.3915239978814498E-3</c:v>
                </c:pt>
                <c:pt idx="130">
                  <c:v>-2.0001654920633882E-3</c:v>
                </c:pt>
                <c:pt idx="131">
                  <c:v>-1.4927309966878965E-3</c:v>
                </c:pt>
                <c:pt idx="136">
                  <c:v>-6.7546149512054399E-4</c:v>
                </c:pt>
                <c:pt idx="137">
                  <c:v>-2.8410300001269206E-4</c:v>
                </c:pt>
                <c:pt idx="138">
                  <c:v>-1.1865554988617077E-3</c:v>
                </c:pt>
                <c:pt idx="141">
                  <c:v>-9.6059249335667118E-4</c:v>
                </c:pt>
                <c:pt idx="142">
                  <c:v>-2.692339985514991E-4</c:v>
                </c:pt>
                <c:pt idx="143">
                  <c:v>-2.8606250270968303E-4</c:v>
                </c:pt>
                <c:pt idx="144">
                  <c:v>-4.2181799653917551E-4</c:v>
                </c:pt>
                <c:pt idx="145">
                  <c:v>2.6881820085691288E-3</c:v>
                </c:pt>
                <c:pt idx="146">
                  <c:v>8.3814850222552195E-4</c:v>
                </c:pt>
                <c:pt idx="147">
                  <c:v>1.3295070093590766E-3</c:v>
                </c:pt>
                <c:pt idx="148">
                  <c:v>6.4558300073258579E-4</c:v>
                </c:pt>
                <c:pt idx="149">
                  <c:v>1.2850925049860962E-3</c:v>
                </c:pt>
                <c:pt idx="150">
                  <c:v>3.7645100383087993E-4</c:v>
                </c:pt>
                <c:pt idx="151">
                  <c:v>-8.3954799629282206E-4</c:v>
                </c:pt>
                <c:pt idx="153">
                  <c:v>0</c:v>
                </c:pt>
                <c:pt idx="154">
                  <c:v>1.1913585040019825E-3</c:v>
                </c:pt>
                <c:pt idx="155">
                  <c:v>-2.0735750149469823E-4</c:v>
                </c:pt>
                <c:pt idx="156">
                  <c:v>2.1840010012965649E-3</c:v>
                </c:pt>
                <c:pt idx="159">
                  <c:v>2.2034745052224025E-3</c:v>
                </c:pt>
                <c:pt idx="160">
                  <c:v>8.9605750690679997E-4</c:v>
                </c:pt>
                <c:pt idx="161">
                  <c:v>-3.6443299904931337E-4</c:v>
                </c:pt>
                <c:pt idx="162">
                  <c:v>-6.4432999351993203E-5</c:v>
                </c:pt>
                <c:pt idx="163">
                  <c:v>7.4300150299677625E-4</c:v>
                </c:pt>
                <c:pt idx="164">
                  <c:v>2.6153000362683088E-4</c:v>
                </c:pt>
                <c:pt idx="165">
                  <c:v>1.1528885006555356E-3</c:v>
                </c:pt>
                <c:pt idx="166">
                  <c:v>1.2923980029881932E-3</c:v>
                </c:pt>
                <c:pt idx="167">
                  <c:v>1.813039998523891E-4</c:v>
                </c:pt>
                <c:pt idx="168">
                  <c:v>-5.5103549675550312E-4</c:v>
                </c:pt>
                <c:pt idx="169">
                  <c:v>2.5787050253711641E-4</c:v>
                </c:pt>
                <c:pt idx="170">
                  <c:v>-6.5077099861809984E-4</c:v>
                </c:pt>
                <c:pt idx="172">
                  <c:v>-6.2663924982189201E-3</c:v>
                </c:pt>
                <c:pt idx="173">
                  <c:v>-6.9639249704778194E-4</c:v>
                </c:pt>
                <c:pt idx="174">
                  <c:v>-9.8844997410196811E-5</c:v>
                </c:pt>
                <c:pt idx="175">
                  <c:v>5.9251350467093289E-4</c:v>
                </c:pt>
                <c:pt idx="176">
                  <c:v>-4.198259994154796E-4</c:v>
                </c:pt>
                <c:pt idx="177">
                  <c:v>-2.5284674993599765E-3</c:v>
                </c:pt>
                <c:pt idx="178">
                  <c:v>-3.5801299964077771E-4</c:v>
                </c:pt>
                <c:pt idx="179">
                  <c:v>1.133345504058525E-3</c:v>
                </c:pt>
                <c:pt idx="180">
                  <c:v>-1.187442998343613E-3</c:v>
                </c:pt>
                <c:pt idx="181">
                  <c:v>-2.6066998543683439E-5</c:v>
                </c:pt>
                <c:pt idx="182">
                  <c:v>-2.6066998543683439E-5</c:v>
                </c:pt>
                <c:pt idx="183">
                  <c:v>-5.6059449707390741E-4</c:v>
                </c:pt>
                <c:pt idx="184">
                  <c:v>1.0307640040991828E-3</c:v>
                </c:pt>
                <c:pt idx="185">
                  <c:v>4.9891500384546816E-4</c:v>
                </c:pt>
                <c:pt idx="186">
                  <c:v>6.7027350451098755E-4</c:v>
                </c:pt>
                <c:pt idx="187">
                  <c:v>-1.9307074981043115E-3</c:v>
                </c:pt>
                <c:pt idx="188">
                  <c:v>-6.1197999457363039E-5</c:v>
                </c:pt>
                <c:pt idx="189">
                  <c:v>3.7903049815213308E-4</c:v>
                </c:pt>
                <c:pt idx="190">
                  <c:v>-1.224410007125698E-4</c:v>
                </c:pt>
                <c:pt idx="191">
                  <c:v>1.9755900575546548E-4</c:v>
                </c:pt>
                <c:pt idx="192">
                  <c:v>-3.1108249095268548E-4</c:v>
                </c:pt>
                <c:pt idx="193">
                  <c:v>-1.9500649796100333E-4</c:v>
                </c:pt>
                <c:pt idx="194">
                  <c:v>-3.6479978007264435E-6</c:v>
                </c:pt>
                <c:pt idx="195">
                  <c:v>-1.3780449953628704E-3</c:v>
                </c:pt>
                <c:pt idx="196">
                  <c:v>2.8010849928250536E-4</c:v>
                </c:pt>
                <c:pt idx="197">
                  <c:v>-5.2853299712296575E-4</c:v>
                </c:pt>
                <c:pt idx="198">
                  <c:v>6.0486450820462778E-4</c:v>
                </c:pt>
                <c:pt idx="200">
                  <c:v>1.3456195083563216E-3</c:v>
                </c:pt>
                <c:pt idx="201">
                  <c:v>-1.218568992044311E-3</c:v>
                </c:pt>
                <c:pt idx="202">
                  <c:v>4.171431006398052E-3</c:v>
                </c:pt>
                <c:pt idx="203">
                  <c:v>-1.82113450136967E-3</c:v>
                </c:pt>
                <c:pt idx="204">
                  <c:v>-1.2407569956849329E-3</c:v>
                </c:pt>
                <c:pt idx="205">
                  <c:v>8.7499738583574072E-4</c:v>
                </c:pt>
                <c:pt idx="206">
                  <c:v>1.0775269984151237E-3</c:v>
                </c:pt>
                <c:pt idx="207">
                  <c:v>8.1824600056279451E-4</c:v>
                </c:pt>
                <c:pt idx="208">
                  <c:v>-1.0224449943052605E-4</c:v>
                </c:pt>
                <c:pt idx="209">
                  <c:v>5.577555057243444E-4</c:v>
                </c:pt>
                <c:pt idx="210">
                  <c:v>9.6813300478970632E-4</c:v>
                </c:pt>
                <c:pt idx="211">
                  <c:v>1.2581330083776265E-3</c:v>
                </c:pt>
                <c:pt idx="212">
                  <c:v>2.7815330031444319E-3</c:v>
                </c:pt>
                <c:pt idx="213">
                  <c:v>8.9029000082518905E-4</c:v>
                </c:pt>
                <c:pt idx="214">
                  <c:v>1.5009470080258325E-3</c:v>
                </c:pt>
                <c:pt idx="215">
                  <c:v>1.2985715075046755E-3</c:v>
                </c:pt>
                <c:pt idx="216">
                  <c:v>2.9554025095421821E-3</c:v>
                </c:pt>
                <c:pt idx="217">
                  <c:v>2.3035920021357015E-3</c:v>
                </c:pt>
                <c:pt idx="218">
                  <c:v>2.1283480018610135E-3</c:v>
                </c:pt>
                <c:pt idx="219">
                  <c:v>-5.0953996833413839E-5</c:v>
                </c:pt>
                <c:pt idx="220">
                  <c:v>-5.0953996833413839E-5</c:v>
                </c:pt>
                <c:pt idx="221">
                  <c:v>2.4904600286390632E-4</c:v>
                </c:pt>
                <c:pt idx="222">
                  <c:v>-1.2596699525602162E-4</c:v>
                </c:pt>
                <c:pt idx="223">
                  <c:v>-1.8357770022703335E-3</c:v>
                </c:pt>
                <c:pt idx="224">
                  <c:v>3.4827900017262436E-3</c:v>
                </c:pt>
                <c:pt idx="225">
                  <c:v>-2.2585149417864159E-4</c:v>
                </c:pt>
                <c:pt idx="226">
                  <c:v>1.0446030064485967E-3</c:v>
                </c:pt>
                <c:pt idx="227">
                  <c:v>1.2231849977979437E-3</c:v>
                </c:pt>
                <c:pt idx="228">
                  <c:v>-2.9605959934997372E-3</c:v>
                </c:pt>
                <c:pt idx="229">
                  <c:v>-2.3605959941050969E-3</c:v>
                </c:pt>
                <c:pt idx="230">
                  <c:v>-2.2605959966313094E-3</c:v>
                </c:pt>
                <c:pt idx="231">
                  <c:v>-2.7098409991594963E-3</c:v>
                </c:pt>
                <c:pt idx="232">
                  <c:v>-2.7098409991594963E-3</c:v>
                </c:pt>
                <c:pt idx="233">
                  <c:v>-2.2419159940909594E-3</c:v>
                </c:pt>
                <c:pt idx="234">
                  <c:v>-2.2419159940909594E-3</c:v>
                </c:pt>
                <c:pt idx="235">
                  <c:v>-3.9251949783647433E-4</c:v>
                </c:pt>
                <c:pt idx="236">
                  <c:v>-3.0530099975294434E-3</c:v>
                </c:pt>
                <c:pt idx="237">
                  <c:v>-8.7548099691048265E-4</c:v>
                </c:pt>
                <c:pt idx="238">
                  <c:v>-5.4819549404783174E-4</c:v>
                </c:pt>
                <c:pt idx="239">
                  <c:v>-9.296669959439896E-4</c:v>
                </c:pt>
                <c:pt idx="240">
                  <c:v>-3.0125149351079017E-4</c:v>
                </c:pt>
                <c:pt idx="241">
                  <c:v>2.1976800780976191E-4</c:v>
                </c:pt>
                <c:pt idx="242">
                  <c:v>-1.7863439934444614E-3</c:v>
                </c:pt>
                <c:pt idx="243">
                  <c:v>-1.4974379955674522E-3</c:v>
                </c:pt>
                <c:pt idx="244">
                  <c:v>2.0800140046048909E-3</c:v>
                </c:pt>
                <c:pt idx="245">
                  <c:v>-1.5103899932000786E-4</c:v>
                </c:pt>
                <c:pt idx="246">
                  <c:v>3.1689610041212291E-3</c:v>
                </c:pt>
                <c:pt idx="247">
                  <c:v>3.3189610039698891E-3</c:v>
                </c:pt>
                <c:pt idx="248">
                  <c:v>4.2903195062535815E-3</c:v>
                </c:pt>
                <c:pt idx="249">
                  <c:v>4.3603195081232116E-3</c:v>
                </c:pt>
                <c:pt idx="250">
                  <c:v>4.4903195084771141E-3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BE-4C5F-80F4-1146499FCC39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(2)'!$L$26:$L$273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BE-4C5F-80F4-1146499FCC39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(2)'!$M$22:$M$273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BE-4C5F-80F4-1146499FCC39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(2)'!$N$22:$N$273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BE-4C5F-80F4-1146499FCC39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(2)'!$O$22:$O$273</c:f>
              <c:numCache>
                <c:formatCode>General</c:formatCode>
                <c:ptCount val="252"/>
                <c:pt idx="104">
                  <c:v>-1.5563546777234223E-4</c:v>
                </c:pt>
                <c:pt idx="107">
                  <c:v>-1.5360062392454305E-4</c:v>
                </c:pt>
                <c:pt idx="111">
                  <c:v>-7.3454572618839584E-5</c:v>
                </c:pt>
                <c:pt idx="112">
                  <c:v>-7.0289259966707548E-5</c:v>
                </c:pt>
                <c:pt idx="114">
                  <c:v>-5.3692303150501894E-5</c:v>
                </c:pt>
                <c:pt idx="120">
                  <c:v>5.7395098021942195E-5</c:v>
                </c:pt>
                <c:pt idx="121">
                  <c:v>5.7395098021942195E-5</c:v>
                </c:pt>
                <c:pt idx="122">
                  <c:v>5.7395098021942195E-5</c:v>
                </c:pt>
                <c:pt idx="123">
                  <c:v>5.7395098021942195E-5</c:v>
                </c:pt>
                <c:pt idx="124">
                  <c:v>5.7395098021942195E-5</c:v>
                </c:pt>
                <c:pt idx="125">
                  <c:v>5.7604444096818658E-5</c:v>
                </c:pt>
                <c:pt idx="126">
                  <c:v>6.581081023197584E-5</c:v>
                </c:pt>
                <c:pt idx="127">
                  <c:v>7.2777847603864399E-5</c:v>
                </c:pt>
                <c:pt idx="128">
                  <c:v>7.9074977536148269E-5</c:v>
                </c:pt>
                <c:pt idx="129">
                  <c:v>8.0029595637584925E-5</c:v>
                </c:pt>
                <c:pt idx="130">
                  <c:v>8.0037969480579982E-5</c:v>
                </c:pt>
                <c:pt idx="131">
                  <c:v>8.051527853129831E-5</c:v>
                </c:pt>
                <c:pt idx="132">
                  <c:v>9.9624388246021467E-5</c:v>
                </c:pt>
                <c:pt idx="133">
                  <c:v>9.9624388246021467E-5</c:v>
                </c:pt>
                <c:pt idx="134">
                  <c:v>1.0178483973874652E-4</c:v>
                </c:pt>
                <c:pt idx="135">
                  <c:v>1.0195231659864768E-4</c:v>
                </c:pt>
                <c:pt idx="136">
                  <c:v>1.0201093349961309E-4</c:v>
                </c:pt>
                <c:pt idx="137">
                  <c:v>1.0201930734260815E-4</c:v>
                </c:pt>
                <c:pt idx="138">
                  <c:v>1.0231239184743519E-4</c:v>
                </c:pt>
                <c:pt idx="139">
                  <c:v>1.0256360713728694E-4</c:v>
                </c:pt>
                <c:pt idx="140">
                  <c:v>1.0273108399718811E-4</c:v>
                </c:pt>
                <c:pt idx="141">
                  <c:v>1.0296555160104975E-4</c:v>
                </c:pt>
                <c:pt idx="142">
                  <c:v>1.0297392544404481E-4</c:v>
                </c:pt>
                <c:pt idx="143">
                  <c:v>1.0447284334016025E-4</c:v>
                </c:pt>
                <c:pt idx="144">
                  <c:v>1.205255003616871E-4</c:v>
                </c:pt>
                <c:pt idx="145">
                  <c:v>1.205255003616871E-4</c:v>
                </c:pt>
                <c:pt idx="146">
                  <c:v>1.2428535586646831E-4</c:v>
                </c:pt>
                <c:pt idx="147">
                  <c:v>1.2429372970946336E-4</c:v>
                </c:pt>
                <c:pt idx="148">
                  <c:v>1.2476266491718663E-4</c:v>
                </c:pt>
                <c:pt idx="149">
                  <c:v>1.2482128181815204E-4</c:v>
                </c:pt>
                <c:pt idx="150">
                  <c:v>1.2482965566114709E-4</c:v>
                </c:pt>
                <c:pt idx="151">
                  <c:v>1.2571728301862328E-4</c:v>
                </c:pt>
                <c:pt idx="152">
                  <c:v>1.2607735826741079E-4</c:v>
                </c:pt>
                <c:pt idx="153">
                  <c:v>1.2645418120218842E-4</c:v>
                </c:pt>
                <c:pt idx="154">
                  <c:v>1.2646255504518349E-4</c:v>
                </c:pt>
                <c:pt idx="155">
                  <c:v>1.2733343471666954E-4</c:v>
                </c:pt>
                <c:pt idx="156">
                  <c:v>1.2734180855966462E-4</c:v>
                </c:pt>
                <c:pt idx="157">
                  <c:v>1.2745066851860038E-4</c:v>
                </c:pt>
                <c:pt idx="158">
                  <c:v>1.2804521137124949E-4</c:v>
                </c:pt>
                <c:pt idx="159">
                  <c:v>1.2894121257172076E-4</c:v>
                </c:pt>
                <c:pt idx="160">
                  <c:v>1.4399738227683566E-4</c:v>
                </c:pt>
                <c:pt idx="161">
                  <c:v>1.4405599917780107E-4</c:v>
                </c:pt>
                <c:pt idx="162">
                  <c:v>1.4405599917780107E-4</c:v>
                </c:pt>
                <c:pt idx="163">
                  <c:v>1.4453330822851939E-4</c:v>
                </c:pt>
                <c:pt idx="164">
                  <c:v>1.4470915893141564E-4</c:v>
                </c:pt>
                <c:pt idx="165">
                  <c:v>1.4471753277441068E-4</c:v>
                </c:pt>
                <c:pt idx="166">
                  <c:v>1.4477614967537609E-4</c:v>
                </c:pt>
                <c:pt idx="167">
                  <c:v>1.4507760802319819E-4</c:v>
                </c:pt>
                <c:pt idx="168">
                  <c:v>1.4518646798213395E-4</c:v>
                </c:pt>
                <c:pt idx="169">
                  <c:v>1.4548792632995604E-4</c:v>
                </c:pt>
                <c:pt idx="170">
                  <c:v>1.4549630017295112E-4</c:v>
                </c:pt>
                <c:pt idx="172">
                  <c:v>1.4650953517535316E-4</c:v>
                </c:pt>
                <c:pt idx="173">
                  <c:v>1.4650953517535316E-4</c:v>
                </c:pt>
                <c:pt idx="174">
                  <c:v>1.4680261968018021E-4</c:v>
                </c:pt>
                <c:pt idx="175">
                  <c:v>1.4681099352317528E-4</c:v>
                </c:pt>
                <c:pt idx="176">
                  <c:v>1.4691985348211102E-4</c:v>
                </c:pt>
                <c:pt idx="177">
                  <c:v>1.4692822732510609E-4</c:v>
                </c:pt>
                <c:pt idx="178">
                  <c:v>1.4841039753523143E-4</c:v>
                </c:pt>
                <c:pt idx="179">
                  <c:v>1.4841877137822647E-4</c:v>
                </c:pt>
                <c:pt idx="180">
                  <c:v>1.5192741159315593E-4</c:v>
                </c:pt>
                <c:pt idx="181">
                  <c:v>1.6746926419198421E-4</c:v>
                </c:pt>
                <c:pt idx="182">
                  <c:v>1.6746926419198421E-4</c:v>
                </c:pt>
                <c:pt idx="183">
                  <c:v>1.6818104084656419E-4</c:v>
                </c:pt>
                <c:pt idx="184">
                  <c:v>1.6818941468955923E-4</c:v>
                </c:pt>
                <c:pt idx="185">
                  <c:v>1.6823965774752961E-4</c:v>
                </c:pt>
                <c:pt idx="186">
                  <c:v>1.6824803159052465E-4</c:v>
                </c:pt>
                <c:pt idx="187">
                  <c:v>1.6836526539245548E-4</c:v>
                </c:pt>
                <c:pt idx="188">
                  <c:v>1.6842388229342087E-4</c:v>
                </c:pt>
                <c:pt idx="189">
                  <c:v>1.7027450159532877E-4</c:v>
                </c:pt>
                <c:pt idx="190">
                  <c:v>1.7045035229822499E-4</c:v>
                </c:pt>
                <c:pt idx="191">
                  <c:v>1.7045035229822499E-4</c:v>
                </c:pt>
                <c:pt idx="192">
                  <c:v>1.7045872614122006E-4</c:v>
                </c:pt>
                <c:pt idx="193">
                  <c:v>1.7092766134894333E-4</c:v>
                </c:pt>
                <c:pt idx="194">
                  <c:v>1.7093603519193837E-4</c:v>
                </c:pt>
                <c:pt idx="195">
                  <c:v>1.8699706605646029E-4</c:v>
                </c:pt>
                <c:pt idx="196">
                  <c:v>1.8926637750812112E-4</c:v>
                </c:pt>
                <c:pt idx="197">
                  <c:v>1.8927475135111616E-4</c:v>
                </c:pt>
                <c:pt idx="198">
                  <c:v>1.9040522015544904E-4</c:v>
                </c:pt>
                <c:pt idx="199">
                  <c:v>1.9054757548636505E-4</c:v>
                </c:pt>
                <c:pt idx="200">
                  <c:v>1.9065643544530079E-4</c:v>
                </c:pt>
                <c:pt idx="201">
                  <c:v>1.9081553846220689E-4</c:v>
                </c:pt>
                <c:pt idx="202">
                  <c:v>1.9081553846220689E-4</c:v>
                </c:pt>
                <c:pt idx="203">
                  <c:v>1.9129284751292523E-4</c:v>
                </c:pt>
                <c:pt idx="204">
                  <c:v>1.9141845515785111E-4</c:v>
                </c:pt>
                <c:pt idx="205">
                  <c:v>2.0797354275908146E-4</c:v>
                </c:pt>
                <c:pt idx="206">
                  <c:v>2.0903702081945388E-4</c:v>
                </c:pt>
                <c:pt idx="207">
                  <c:v>2.1082902322039636E-4</c:v>
                </c:pt>
                <c:pt idx="208">
                  <c:v>2.1088764012136178E-4</c:v>
                </c:pt>
                <c:pt idx="209">
                  <c:v>2.1088764012136178E-4</c:v>
                </c:pt>
                <c:pt idx="210">
                  <c:v>2.1101324776628765E-4</c:v>
                </c:pt>
                <c:pt idx="211">
                  <c:v>2.1101324776628765E-4</c:v>
                </c:pt>
                <c:pt idx="212">
                  <c:v>2.14362784964311E-4</c:v>
                </c:pt>
                <c:pt idx="213">
                  <c:v>2.1638925496911509E-4</c:v>
                </c:pt>
                <c:pt idx="214">
                  <c:v>2.3013910516700092E-4</c:v>
                </c:pt>
                <c:pt idx="215">
                  <c:v>2.3178875223702741E-4</c:v>
                </c:pt>
                <c:pt idx="216">
                  <c:v>2.3250890273460243E-4</c:v>
                </c:pt>
                <c:pt idx="217">
                  <c:v>2.332374270751725E-4</c:v>
                </c:pt>
                <c:pt idx="218">
                  <c:v>2.3437626972250045E-4</c:v>
                </c:pt>
                <c:pt idx="219">
                  <c:v>2.5102346959667644E-4</c:v>
                </c:pt>
                <c:pt idx="220">
                  <c:v>2.5102346959667644E-4</c:v>
                </c:pt>
                <c:pt idx="221">
                  <c:v>2.5102346959667644E-4</c:v>
                </c:pt>
                <c:pt idx="222">
                  <c:v>2.5623199993960274E-4</c:v>
                </c:pt>
                <c:pt idx="223">
                  <c:v>2.5740433795891089E-4</c:v>
                </c:pt>
                <c:pt idx="224">
                  <c:v>2.5825846994440688E-4</c:v>
                </c:pt>
                <c:pt idx="225">
                  <c:v>2.5826684378740193E-4</c:v>
                </c:pt>
                <c:pt idx="226">
                  <c:v>2.5974901399752724E-4</c:v>
                </c:pt>
                <c:pt idx="227">
                  <c:v>2.7391755634516594E-4</c:v>
                </c:pt>
                <c:pt idx="228">
                  <c:v>3.0083108773128349E-4</c:v>
                </c:pt>
                <c:pt idx="229">
                  <c:v>3.0083108773128349E-4</c:v>
                </c:pt>
                <c:pt idx="230">
                  <c:v>3.0083108773128349E-4</c:v>
                </c:pt>
                <c:pt idx="231">
                  <c:v>3.0108230302113524E-4</c:v>
                </c:pt>
                <c:pt idx="232">
                  <c:v>3.0108230302113524E-4</c:v>
                </c:pt>
                <c:pt idx="233">
                  <c:v>3.015009951708882E-4</c:v>
                </c:pt>
                <c:pt idx="234">
                  <c:v>3.015009951708882E-4</c:v>
                </c:pt>
                <c:pt idx="235">
                  <c:v>3.0174383661774485E-4</c:v>
                </c:pt>
                <c:pt idx="236">
                  <c:v>3.0180245351871032E-4</c:v>
                </c:pt>
                <c:pt idx="237">
                  <c:v>3.1916980389046131E-4</c:v>
                </c:pt>
                <c:pt idx="238">
                  <c:v>3.2137212459816165E-4</c:v>
                </c:pt>
                <c:pt idx="239">
                  <c:v>3.2154797530105784E-4</c:v>
                </c:pt>
                <c:pt idx="240">
                  <c:v>3.2190805054984538E-4</c:v>
                </c:pt>
                <c:pt idx="241">
                  <c:v>3.2246909803051429E-4</c:v>
                </c:pt>
                <c:pt idx="242">
                  <c:v>3.2354094993388175E-4</c:v>
                </c:pt>
                <c:pt idx="243">
                  <c:v>3.2384240828170388E-4</c:v>
                </c:pt>
                <c:pt idx="244">
                  <c:v>3.3985319608825543E-4</c:v>
                </c:pt>
                <c:pt idx="245">
                  <c:v>3.4305200411236772E-4</c:v>
                </c:pt>
                <c:pt idx="246">
                  <c:v>3.4305200411236772E-4</c:v>
                </c:pt>
                <c:pt idx="247">
                  <c:v>3.4305200411236772E-4</c:v>
                </c:pt>
                <c:pt idx="248">
                  <c:v>3.4306037795536282E-4</c:v>
                </c:pt>
                <c:pt idx="249">
                  <c:v>3.4306037795536282E-4</c:v>
                </c:pt>
                <c:pt idx="250">
                  <c:v>3.4306037795536282E-4</c:v>
                </c:pt>
                <c:pt idx="251">
                  <c:v>3.438391453539032E-4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BE-4C5F-80F4-1146499FCC39}"/>
            </c:ext>
          </c:extLst>
        </c:ser>
        <c:ser>
          <c:idx val="8"/>
          <c:order val="8"/>
          <c:tx>
            <c:strRef>
              <c:f>'A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(2)'!$AW$2:$AW$62</c:f>
              <c:numCache>
                <c:formatCode>General</c:formatCode>
                <c:ptCount val="61"/>
                <c:pt idx="0">
                  <c:v>-33000</c:v>
                </c:pt>
                <c:pt idx="1">
                  <c:v>-32000</c:v>
                </c:pt>
                <c:pt idx="2">
                  <c:v>-31000</c:v>
                </c:pt>
                <c:pt idx="3">
                  <c:v>-30000</c:v>
                </c:pt>
                <c:pt idx="4">
                  <c:v>-29000</c:v>
                </c:pt>
                <c:pt idx="5">
                  <c:v>-28000</c:v>
                </c:pt>
                <c:pt idx="6">
                  <c:v>-27000</c:v>
                </c:pt>
                <c:pt idx="7">
                  <c:v>-26000</c:v>
                </c:pt>
                <c:pt idx="8">
                  <c:v>-25000</c:v>
                </c:pt>
                <c:pt idx="9">
                  <c:v>-24000</c:v>
                </c:pt>
                <c:pt idx="10">
                  <c:v>-23000</c:v>
                </c:pt>
                <c:pt idx="11">
                  <c:v>-22000</c:v>
                </c:pt>
                <c:pt idx="12">
                  <c:v>-21000</c:v>
                </c:pt>
                <c:pt idx="13">
                  <c:v>-20000</c:v>
                </c:pt>
                <c:pt idx="14">
                  <c:v>-19000</c:v>
                </c:pt>
                <c:pt idx="15">
                  <c:v>-18000</c:v>
                </c:pt>
                <c:pt idx="16">
                  <c:v>-17000</c:v>
                </c:pt>
                <c:pt idx="17">
                  <c:v>-16000</c:v>
                </c:pt>
                <c:pt idx="18">
                  <c:v>-15000</c:v>
                </c:pt>
                <c:pt idx="19">
                  <c:v>-14000</c:v>
                </c:pt>
                <c:pt idx="20">
                  <c:v>-13000</c:v>
                </c:pt>
                <c:pt idx="21">
                  <c:v>-12000</c:v>
                </c:pt>
                <c:pt idx="22">
                  <c:v>-11000</c:v>
                </c:pt>
                <c:pt idx="23">
                  <c:v>-10000</c:v>
                </c:pt>
                <c:pt idx="24">
                  <c:v>-9000</c:v>
                </c:pt>
                <c:pt idx="25">
                  <c:v>-8000</c:v>
                </c:pt>
                <c:pt idx="26">
                  <c:v>-7000</c:v>
                </c:pt>
                <c:pt idx="27">
                  <c:v>-6000</c:v>
                </c:pt>
                <c:pt idx="28">
                  <c:v>-5000</c:v>
                </c:pt>
                <c:pt idx="29">
                  <c:v>-4000</c:v>
                </c:pt>
                <c:pt idx="30">
                  <c:v>-3000</c:v>
                </c:pt>
                <c:pt idx="31">
                  <c:v>-2000</c:v>
                </c:pt>
                <c:pt idx="32">
                  <c:v>-1000</c:v>
                </c:pt>
                <c:pt idx="33">
                  <c:v>0</c:v>
                </c:pt>
                <c:pt idx="34">
                  <c:v>1000</c:v>
                </c:pt>
                <c:pt idx="35">
                  <c:v>2000</c:v>
                </c:pt>
                <c:pt idx="36">
                  <c:v>3000</c:v>
                </c:pt>
                <c:pt idx="37">
                  <c:v>4000</c:v>
                </c:pt>
                <c:pt idx="38">
                  <c:v>5000</c:v>
                </c:pt>
                <c:pt idx="39">
                  <c:v>6000</c:v>
                </c:pt>
                <c:pt idx="40">
                  <c:v>7000</c:v>
                </c:pt>
                <c:pt idx="41">
                  <c:v>8000</c:v>
                </c:pt>
                <c:pt idx="42">
                  <c:v>9000</c:v>
                </c:pt>
                <c:pt idx="43">
                  <c:v>10000</c:v>
                </c:pt>
                <c:pt idx="44">
                  <c:v>11000</c:v>
                </c:pt>
                <c:pt idx="45">
                  <c:v>12000</c:v>
                </c:pt>
                <c:pt idx="46">
                  <c:v>13000</c:v>
                </c:pt>
              </c:numCache>
            </c:numRef>
          </c:xVal>
          <c:yVal>
            <c:numRef>
              <c:f>'A (2)'!$AX$2:$AX$62</c:f>
              <c:numCache>
                <c:formatCode>General</c:formatCode>
                <c:ptCount val="61"/>
                <c:pt idx="0">
                  <c:v>-4.9812981207782402E-2</c:v>
                </c:pt>
                <c:pt idx="1">
                  <c:v>-4.4935639865707123E-2</c:v>
                </c:pt>
                <c:pt idx="2">
                  <c:v>-4.029215253749617E-2</c:v>
                </c:pt>
                <c:pt idx="3">
                  <c:v>-3.5897186802825533E-2</c:v>
                </c:pt>
                <c:pt idx="4">
                  <c:v>-3.1760842256715771E-2</c:v>
                </c:pt>
                <c:pt idx="5">
                  <c:v>-2.7889165452804773E-2</c:v>
                </c:pt>
                <c:pt idx="6">
                  <c:v>-2.4284735429265049E-2</c:v>
                </c:pt>
                <c:pt idx="7">
                  <c:v>-2.0947248953141179E-2</c:v>
                </c:pt>
                <c:pt idx="8">
                  <c:v>-1.7874061033422893E-2</c:v>
                </c:pt>
                <c:pt idx="9">
                  <c:v>-1.5060657393078205E-2</c:v>
                </c:pt>
                <c:pt idx="10">
                  <c:v>-1.2501050515520151E-2</c:v>
                </c:pt>
                <c:pt idx="11">
                  <c:v>-1.0188100291602973E-2</c:v>
                </c:pt>
                <c:pt idx="12">
                  <c:v>-8.1137655001332111E-3</c:v>
                </c:pt>
                <c:pt idx="13">
                  <c:v>-6.2692946854747316E-3</c:v>
                </c:pt>
                <c:pt idx="14">
                  <c:v>-4.645365535747582E-3</c:v>
                </c:pt>
                <c:pt idx="15">
                  <c:v>-3.2321814019431461E-3</c:v>
                </c:pt>
                <c:pt idx="16">
                  <c:v>-2.0195326598431845E-3</c:v>
                </c:pt>
                <c:pt idx="17">
                  <c:v>-9.9682953669556502E-4</c:v>
                </c:pt>
                <c:pt idx="18">
                  <c:v>-1.5311200359817033E-4</c:v>
                </c:pt>
                <c:pt idx="19">
                  <c:v>5.229585137990901E-4</c:v>
                </c:pt>
                <c:pt idx="20">
                  <c:v>1.0431214679550954E-3</c:v>
                </c:pt>
                <c:pt idx="21">
                  <c:v>1.4195497720039538E-3</c:v>
                </c:pt>
                <c:pt idx="22">
                  <c:v>1.6648888842945163E-3</c:v>
                </c:pt>
                <c:pt idx="23">
                  <c:v>1.7922983543114262E-3</c:v>
                </c:pt>
                <c:pt idx="24">
                  <c:v>1.8154911038729053E-3</c:v>
                </c:pt>
                <c:pt idx="25">
                  <c:v>1.7487645700282805E-3</c:v>
                </c:pt>
                <c:pt idx="26">
                  <c:v>1.6070161527577918E-3</c:v>
                </c:pt>
                <c:pt idx="27">
                  <c:v>1.4057331311860969E-3</c:v>
                </c:pt>
                <c:pt idx="28">
                  <c:v>1.1609443215552509E-3</c:v>
                </c:pt>
                <c:pt idx="29">
                  <c:v>8.8911733327959926E-4</c:v>
                </c:pt>
                <c:pt idx="30">
                  <c:v>6.0698161190313703E-4</c:v>
                </c:pt>
                <c:pt idx="31">
                  <c:v>3.3125414735055668E-4</c:v>
                </c:pt>
                <c:pt idx="32">
                  <c:v>7.824289564041173E-5</c:v>
                </c:pt>
                <c:pt idx="33">
                  <c:v>-1.3669556845183686E-4</c:v>
                </c:pt>
                <c:pt idx="34">
                  <c:v>-2.9986030377478039E-4</c:v>
                </c:pt>
                <c:pt idx="35">
                  <c:v>-4.0007200367980951E-4</c:v>
                </c:pt>
                <c:pt idx="36">
                  <c:v>-4.2967268231955402E-4</c:v>
                </c:pt>
                <c:pt idx="37">
                  <c:v>-3.8559097258982974E-4</c:v>
                </c:pt>
                <c:pt idx="38">
                  <c:v>-2.703570922015534E-4</c:v>
                </c:pt>
                <c:pt idx="39">
                  <c:v>-9.2907132547280155E-5</c:v>
                </c:pt>
                <c:pt idx="40">
                  <c:v>1.3100625487578142E-4</c:v>
                </c:pt>
                <c:pt idx="41">
                  <c:v>3.7896013279319855E-4</c:v>
                </c:pt>
                <c:pt idx="42">
                  <c:v>6.2265442623656237E-4</c:v>
                </c:pt>
                <c:pt idx="43">
                  <c:v>8.293230026998593E-4</c:v>
                </c:pt>
                <c:pt idx="44">
                  <c:v>9.6360188777577023E-4</c:v>
                </c:pt>
                <c:pt idx="45">
                  <c:v>9.8959434950801834E-4</c:v>
                </c:pt>
                <c:pt idx="46">
                  <c:v>8.7284168895783421E-4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BE-4C5F-80F4-1146499F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500248"/>
        <c:axId val="1"/>
      </c:scatterChart>
      <c:valAx>
        <c:axId val="36950024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52102067123266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964497041420114E-3"/>
              <c:y val="0.36746987951807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5002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0295857988165681E-2"/>
          <c:y val="0.85843373493975905"/>
          <c:w val="0.96597695258506888"/>
          <c:h val="0.978915662650602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223042836041359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4977843426888E-2"/>
          <c:y val="0.14414456686540114"/>
          <c:w val="0.8818316100443131"/>
          <c:h val="0.62762946822643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(2)'!$H$22:$H$273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04-4D8F-B842-2BD5EC410A48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(2)'!$I$26:$I$273</c:f>
              <c:numCache>
                <c:formatCode>General</c:formatCode>
                <c:ptCount val="248"/>
                <c:pt idx="0">
                  <c:v>-5.2795282994338777E-2</c:v>
                </c:pt>
                <c:pt idx="1">
                  <c:v>-4.6828372491290793E-2</c:v>
                </c:pt>
                <c:pt idx="2">
                  <c:v>-4.3828372494317591E-2</c:v>
                </c:pt>
                <c:pt idx="3">
                  <c:v>-4.5779335996485315E-2</c:v>
                </c:pt>
                <c:pt idx="4">
                  <c:v>-4.462363499624189E-2</c:v>
                </c:pt>
                <c:pt idx="10">
                  <c:v>-4.5597556490974966E-2</c:v>
                </c:pt>
                <c:pt idx="13">
                  <c:v>-3.6629875990911387E-2</c:v>
                </c:pt>
                <c:pt idx="14">
                  <c:v>-3.2689043997379486E-2</c:v>
                </c:pt>
                <c:pt idx="17">
                  <c:v>-3.0824907502392307E-2</c:v>
                </c:pt>
                <c:pt idx="18">
                  <c:v>-3.1217280491546262E-2</c:v>
                </c:pt>
                <c:pt idx="19">
                  <c:v>-2.6728374497906771E-2</c:v>
                </c:pt>
                <c:pt idx="20">
                  <c:v>-3.0047185995499603E-2</c:v>
                </c:pt>
                <c:pt idx="21">
                  <c:v>-4.1343410994159058E-2</c:v>
                </c:pt>
                <c:pt idx="22">
                  <c:v>-3.0552052492566872E-2</c:v>
                </c:pt>
                <c:pt idx="23">
                  <c:v>-3.6803901493840385E-2</c:v>
                </c:pt>
                <c:pt idx="24">
                  <c:v>-2.7942088498093653E-2</c:v>
                </c:pt>
                <c:pt idx="25">
                  <c:v>-2.9842049996659625E-2</c:v>
                </c:pt>
                <c:pt idx="26">
                  <c:v>-3.1067820498719811E-2</c:v>
                </c:pt>
                <c:pt idx="27">
                  <c:v>-1.840648299548775E-2</c:v>
                </c:pt>
                <c:pt idx="28">
                  <c:v>-3.2191613994655199E-2</c:v>
                </c:pt>
                <c:pt idx="29">
                  <c:v>-2.8242217493243515E-2</c:v>
                </c:pt>
                <c:pt idx="30">
                  <c:v>-3.5163198495865799E-2</c:v>
                </c:pt>
                <c:pt idx="31">
                  <c:v>-2.4370286497287452E-2</c:v>
                </c:pt>
                <c:pt idx="32">
                  <c:v>-2.6796532496518921E-2</c:v>
                </c:pt>
                <c:pt idx="33">
                  <c:v>-3.3307626494206488E-2</c:v>
                </c:pt>
                <c:pt idx="34">
                  <c:v>-1.6531059991393704E-2</c:v>
                </c:pt>
                <c:pt idx="35">
                  <c:v>-2.4121172995364759E-2</c:v>
                </c:pt>
                <c:pt idx="36">
                  <c:v>-1.3581663493823726E-2</c:v>
                </c:pt>
                <c:pt idx="37">
                  <c:v>-2.3101321996364277E-2</c:v>
                </c:pt>
                <c:pt idx="38">
                  <c:v>-2.230996349680936E-2</c:v>
                </c:pt>
                <c:pt idx="39">
                  <c:v>-2.4886452993087005E-2</c:v>
                </c:pt>
                <c:pt idx="40">
                  <c:v>-2.4095094500808045E-2</c:v>
                </c:pt>
                <c:pt idx="41">
                  <c:v>-2.555305549321929E-2</c:v>
                </c:pt>
                <c:pt idx="42">
                  <c:v>-2.4424639996141195E-2</c:v>
                </c:pt>
                <c:pt idx="43">
                  <c:v>-2.4635733992909081E-2</c:v>
                </c:pt>
                <c:pt idx="44">
                  <c:v>-3.2438032496429514E-2</c:v>
                </c:pt>
                <c:pt idx="45">
                  <c:v>-1.0429866495542228E-2</c:v>
                </c:pt>
                <c:pt idx="46">
                  <c:v>-2.3861941495852079E-2</c:v>
                </c:pt>
                <c:pt idx="47">
                  <c:v>-1.8322431998967659E-2</c:v>
                </c:pt>
                <c:pt idx="48">
                  <c:v>-1.2675487996602897E-2</c:v>
                </c:pt>
                <c:pt idx="49">
                  <c:v>-1.5682883997214958E-2</c:v>
                </c:pt>
                <c:pt idx="50">
                  <c:v>-1.0956920996250119E-2</c:v>
                </c:pt>
                <c:pt idx="51">
                  <c:v>-1.0338392494304571E-2</c:v>
                </c:pt>
                <c:pt idx="52">
                  <c:v>-1.8719863997830544E-2</c:v>
                </c:pt>
                <c:pt idx="53">
                  <c:v>2.0359155001642648E-2</c:v>
                </c:pt>
                <c:pt idx="54">
                  <c:v>2.108511800179258E-2</c:v>
                </c:pt>
                <c:pt idx="55">
                  <c:v>-2.199001050030347E-2</c:v>
                </c:pt>
                <c:pt idx="56">
                  <c:v>-1.1990010498266201E-2</c:v>
                </c:pt>
                <c:pt idx="57">
                  <c:v>-3.357088498887606E-3</c:v>
                </c:pt>
                <c:pt idx="58">
                  <c:v>6.9367995020002127E-3</c:v>
                </c:pt>
                <c:pt idx="59">
                  <c:v>-5.6533134993514977E-3</c:v>
                </c:pt>
                <c:pt idx="60">
                  <c:v>2.3466865022783168E-3</c:v>
                </c:pt>
                <c:pt idx="61">
                  <c:v>4.3466865026857704E-3</c:v>
                </c:pt>
                <c:pt idx="62">
                  <c:v>6.346686503093224E-3</c:v>
                </c:pt>
                <c:pt idx="63">
                  <c:v>7.346686499658972E-3</c:v>
                </c:pt>
                <c:pt idx="64">
                  <c:v>-4.3224454930168577E-3</c:v>
                </c:pt>
                <c:pt idx="65">
                  <c:v>-7.0433494984172285E-3</c:v>
                </c:pt>
                <c:pt idx="66">
                  <c:v>-1.771248149452731E-2</c:v>
                </c:pt>
                <c:pt idx="67">
                  <c:v>-6.3964054934331216E-3</c:v>
                </c:pt>
                <c:pt idx="68">
                  <c:v>1.1226783499296289E-2</c:v>
                </c:pt>
                <c:pt idx="69">
                  <c:v>1.3226783499703743E-2</c:v>
                </c:pt>
                <c:pt idx="70">
                  <c:v>-8.2052914949599653E-3</c:v>
                </c:pt>
                <c:pt idx="71">
                  <c:v>-6.2052914945525117E-3</c:v>
                </c:pt>
                <c:pt idx="72">
                  <c:v>-3.8347214940586127E-3</c:v>
                </c:pt>
                <c:pt idx="73">
                  <c:v>2.1652785071637481E-3</c:v>
                </c:pt>
                <c:pt idx="74">
                  <c:v>8.165278508386109E-3</c:v>
                </c:pt>
                <c:pt idx="75">
                  <c:v>9.9566370045067742E-3</c:v>
                </c:pt>
                <c:pt idx="76">
                  <c:v>1.0956637001072522E-2</c:v>
                </c:pt>
                <c:pt idx="77">
                  <c:v>1.1956637004914228E-2</c:v>
                </c:pt>
                <c:pt idx="82">
                  <c:v>-1.3617759977933019E-3</c:v>
                </c:pt>
                <c:pt idx="83">
                  <c:v>-5.1110954955220222E-3</c:v>
                </c:pt>
                <c:pt idx="84">
                  <c:v>-8.4357359955902211E-3</c:v>
                </c:pt>
                <c:pt idx="85">
                  <c:v>-4.2952254952979274E-3</c:v>
                </c:pt>
                <c:pt idx="86">
                  <c:v>-5.8717149950098246E-3</c:v>
                </c:pt>
                <c:pt idx="87">
                  <c:v>-1.7332205497950781E-2</c:v>
                </c:pt>
                <c:pt idx="88">
                  <c:v>-1.0792695997224655E-2</c:v>
                </c:pt>
                <c:pt idx="90">
                  <c:v>-7.9659999755676836E-4</c:v>
                </c:pt>
                <c:pt idx="91">
                  <c:v>-1.0531127496506087E-2</c:v>
                </c:pt>
                <c:pt idx="92">
                  <c:v>-4.58173099468695E-3</c:v>
                </c:pt>
                <c:pt idx="93">
                  <c:v>1.4036797503649723E-2</c:v>
                </c:pt>
                <c:pt idx="94">
                  <c:v>-9.1434284986462444E-3</c:v>
                </c:pt>
                <c:pt idx="97">
                  <c:v>1.2185770028736442E-3</c:v>
                </c:pt>
                <c:pt idx="98">
                  <c:v>3.6064100277144462E-4</c:v>
                </c:pt>
                <c:pt idx="104">
                  <c:v>2.2541995000210591E-2</c:v>
                </c:pt>
                <c:pt idx="105">
                  <c:v>6.4942950120894238E-4</c:v>
                </c:pt>
                <c:pt idx="106">
                  <c:v>7.0791675025247969E-3</c:v>
                </c:pt>
                <c:pt idx="109">
                  <c:v>6.9814390080864541E-3</c:v>
                </c:pt>
                <c:pt idx="116">
                  <c:v>8.3664505073102191E-3</c:v>
                </c:pt>
                <c:pt idx="117">
                  <c:v>9.066450504178647E-3</c:v>
                </c:pt>
                <c:pt idx="118">
                  <c:v>1.2566450503072701E-2</c:v>
                </c:pt>
                <c:pt idx="119">
                  <c:v>1.7366450505505782E-2</c:v>
                </c:pt>
                <c:pt idx="120">
                  <c:v>2.0866450504399836E-2</c:v>
                </c:pt>
                <c:pt idx="128">
                  <c:v>-1.3512633995560464E-2</c:v>
                </c:pt>
                <c:pt idx="129">
                  <c:v>-1.212263399065705E-2</c:v>
                </c:pt>
                <c:pt idx="131">
                  <c:v>1.0685029003070667E-2</c:v>
                </c:pt>
                <c:pt idx="136">
                  <c:v>1.2431369505065959E-2</c:v>
                </c:pt>
                <c:pt idx="148">
                  <c:v>-2.8111324936617166E-3</c:v>
                </c:pt>
                <c:pt idx="153">
                  <c:v>-6.3883384937071241E-3</c:v>
                </c:pt>
                <c:pt idx="154">
                  <c:v>-7.0188499375944957E-4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04-4D8F-B842-2BD5EC410A48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(2)'!$J$22:$J$273</c:f>
              <c:numCache>
                <c:formatCode>General</c:formatCode>
                <c:ptCount val="252"/>
                <c:pt idx="11">
                  <c:v>-4.6228462997532915E-2</c:v>
                </c:pt>
                <c:pt idx="16">
                  <c:v>-4.78072894984507E-2</c:v>
                </c:pt>
                <c:pt idx="19">
                  <c:v>-4.2493756496696733E-2</c:v>
                </c:pt>
                <c:pt idx="20">
                  <c:v>-4.2902397995931096E-2</c:v>
                </c:pt>
                <c:pt idx="82">
                  <c:v>-1.0977851990901399E-2</c:v>
                </c:pt>
                <c:pt idx="83">
                  <c:v>-1.1698832997353747E-2</c:v>
                </c:pt>
                <c:pt idx="84">
                  <c:v>-1.3107474500429817E-2</c:v>
                </c:pt>
                <c:pt idx="85">
                  <c:v>-1.1359323500073515E-2</c:v>
                </c:pt>
                <c:pt idx="93">
                  <c:v>-1.0233733999484684E-2</c:v>
                </c:pt>
                <c:pt idx="171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04-4D8F-B842-2BD5EC410A48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(2)'!$K$22:$K$273</c:f>
              <c:numCache>
                <c:formatCode>General</c:formatCode>
                <c:ptCount val="252"/>
                <c:pt idx="9">
                  <c:v>-4.651982149516698E-2</c:v>
                </c:pt>
                <c:pt idx="10">
                  <c:v>-4.6628462994704023E-2</c:v>
                </c:pt>
                <c:pt idx="12">
                  <c:v>-4.5680311995965894E-2</c:v>
                </c:pt>
                <c:pt idx="13">
                  <c:v>-4.6088953495200258E-2</c:v>
                </c:pt>
                <c:pt idx="15">
                  <c:v>-4.6604836992628407E-2</c:v>
                </c:pt>
                <c:pt idx="99">
                  <c:v>-1.0132103496289346E-2</c:v>
                </c:pt>
                <c:pt idx="100">
                  <c:v>-1.010123550076969E-2</c:v>
                </c:pt>
                <c:pt idx="103">
                  <c:v>-1.0948167997412384E-2</c:v>
                </c:pt>
                <c:pt idx="104">
                  <c:v>-7.6237894900259562E-3</c:v>
                </c:pt>
                <c:pt idx="105">
                  <c:v>-9.8505049900268205E-3</c:v>
                </c:pt>
                <c:pt idx="106">
                  <c:v>-9.9936740007251501E-3</c:v>
                </c:pt>
                <c:pt idx="107">
                  <c:v>-9.0936740016331896E-3</c:v>
                </c:pt>
                <c:pt idx="115">
                  <c:v>-7.7557219992741011E-3</c:v>
                </c:pt>
                <c:pt idx="116">
                  <c:v>-8.3643634934560396E-3</c:v>
                </c:pt>
                <c:pt idx="117">
                  <c:v>-3.6550699587678537E-4</c:v>
                </c:pt>
                <c:pt idx="118">
                  <c:v>-4.5198084917501546E-3</c:v>
                </c:pt>
                <c:pt idx="119">
                  <c:v>-6.366328991134651E-3</c:v>
                </c:pt>
                <c:pt idx="125">
                  <c:v>-4.0995869931066409E-3</c:v>
                </c:pt>
                <c:pt idx="126">
                  <c:v>-1.5082569952937774E-3</c:v>
                </c:pt>
                <c:pt idx="127">
                  <c:v>-2.6079849994857796E-3</c:v>
                </c:pt>
                <c:pt idx="128">
                  <c:v>6.6936069997609593E-3</c:v>
                </c:pt>
                <c:pt idx="129">
                  <c:v>-1.3915239978814498E-3</c:v>
                </c:pt>
                <c:pt idx="130">
                  <c:v>-2.0001654920633882E-3</c:v>
                </c:pt>
                <c:pt idx="131">
                  <c:v>-1.4927309966878965E-3</c:v>
                </c:pt>
                <c:pt idx="136">
                  <c:v>-6.7546149512054399E-4</c:v>
                </c:pt>
                <c:pt idx="137">
                  <c:v>-2.8410300001269206E-4</c:v>
                </c:pt>
                <c:pt idx="138">
                  <c:v>-1.1865554988617077E-3</c:v>
                </c:pt>
                <c:pt idx="141">
                  <c:v>-9.6059249335667118E-4</c:v>
                </c:pt>
                <c:pt idx="142">
                  <c:v>-2.692339985514991E-4</c:v>
                </c:pt>
                <c:pt idx="143">
                  <c:v>-2.8606250270968303E-4</c:v>
                </c:pt>
                <c:pt idx="144">
                  <c:v>-4.2181799653917551E-4</c:v>
                </c:pt>
                <c:pt idx="145">
                  <c:v>2.6881820085691288E-3</c:v>
                </c:pt>
                <c:pt idx="146">
                  <c:v>8.3814850222552195E-4</c:v>
                </c:pt>
                <c:pt idx="147">
                  <c:v>1.3295070093590766E-3</c:v>
                </c:pt>
                <c:pt idx="148">
                  <c:v>6.4558300073258579E-4</c:v>
                </c:pt>
                <c:pt idx="149">
                  <c:v>1.2850925049860962E-3</c:v>
                </c:pt>
                <c:pt idx="150">
                  <c:v>3.7645100383087993E-4</c:v>
                </c:pt>
                <c:pt idx="151">
                  <c:v>-8.3954799629282206E-4</c:v>
                </c:pt>
                <c:pt idx="153">
                  <c:v>0</c:v>
                </c:pt>
                <c:pt idx="154">
                  <c:v>1.1913585040019825E-3</c:v>
                </c:pt>
                <c:pt idx="155">
                  <c:v>-2.0735750149469823E-4</c:v>
                </c:pt>
                <c:pt idx="156">
                  <c:v>2.1840010012965649E-3</c:v>
                </c:pt>
                <c:pt idx="159">
                  <c:v>2.2034745052224025E-3</c:v>
                </c:pt>
                <c:pt idx="160">
                  <c:v>8.9605750690679997E-4</c:v>
                </c:pt>
                <c:pt idx="161">
                  <c:v>-3.6443299904931337E-4</c:v>
                </c:pt>
                <c:pt idx="162">
                  <c:v>-6.4432999351993203E-5</c:v>
                </c:pt>
                <c:pt idx="163">
                  <c:v>7.4300150299677625E-4</c:v>
                </c:pt>
                <c:pt idx="164">
                  <c:v>2.6153000362683088E-4</c:v>
                </c:pt>
                <c:pt idx="165">
                  <c:v>1.1528885006555356E-3</c:v>
                </c:pt>
                <c:pt idx="166">
                  <c:v>1.2923980029881932E-3</c:v>
                </c:pt>
                <c:pt idx="167">
                  <c:v>1.813039998523891E-4</c:v>
                </c:pt>
                <c:pt idx="168">
                  <c:v>-5.5103549675550312E-4</c:v>
                </c:pt>
                <c:pt idx="169">
                  <c:v>2.5787050253711641E-4</c:v>
                </c:pt>
                <c:pt idx="170">
                  <c:v>-6.5077099861809984E-4</c:v>
                </c:pt>
                <c:pt idx="172">
                  <c:v>-6.2663924982189201E-3</c:v>
                </c:pt>
                <c:pt idx="173">
                  <c:v>-6.9639249704778194E-4</c:v>
                </c:pt>
                <c:pt idx="174">
                  <c:v>-9.8844997410196811E-5</c:v>
                </c:pt>
                <c:pt idx="175">
                  <c:v>5.9251350467093289E-4</c:v>
                </c:pt>
                <c:pt idx="176">
                  <c:v>-4.198259994154796E-4</c:v>
                </c:pt>
                <c:pt idx="177">
                  <c:v>-2.5284674993599765E-3</c:v>
                </c:pt>
                <c:pt idx="178">
                  <c:v>-3.5801299964077771E-4</c:v>
                </c:pt>
                <c:pt idx="179">
                  <c:v>1.133345504058525E-3</c:v>
                </c:pt>
                <c:pt idx="180">
                  <c:v>-1.187442998343613E-3</c:v>
                </c:pt>
                <c:pt idx="181">
                  <c:v>-2.6066998543683439E-5</c:v>
                </c:pt>
                <c:pt idx="182">
                  <c:v>-2.6066998543683439E-5</c:v>
                </c:pt>
                <c:pt idx="183">
                  <c:v>-5.6059449707390741E-4</c:v>
                </c:pt>
                <c:pt idx="184">
                  <c:v>1.0307640040991828E-3</c:v>
                </c:pt>
                <c:pt idx="185">
                  <c:v>4.9891500384546816E-4</c:v>
                </c:pt>
                <c:pt idx="186">
                  <c:v>6.7027350451098755E-4</c:v>
                </c:pt>
                <c:pt idx="187">
                  <c:v>-1.9307074981043115E-3</c:v>
                </c:pt>
                <c:pt idx="188">
                  <c:v>-6.1197999457363039E-5</c:v>
                </c:pt>
                <c:pt idx="189">
                  <c:v>3.7903049815213308E-4</c:v>
                </c:pt>
                <c:pt idx="190">
                  <c:v>-1.224410007125698E-4</c:v>
                </c:pt>
                <c:pt idx="191">
                  <c:v>1.9755900575546548E-4</c:v>
                </c:pt>
                <c:pt idx="192">
                  <c:v>-3.1108249095268548E-4</c:v>
                </c:pt>
                <c:pt idx="193">
                  <c:v>-1.9500649796100333E-4</c:v>
                </c:pt>
                <c:pt idx="194">
                  <c:v>-3.6479978007264435E-6</c:v>
                </c:pt>
                <c:pt idx="195">
                  <c:v>-1.3780449953628704E-3</c:v>
                </c:pt>
                <c:pt idx="196">
                  <c:v>2.8010849928250536E-4</c:v>
                </c:pt>
                <c:pt idx="197">
                  <c:v>-5.2853299712296575E-4</c:v>
                </c:pt>
                <c:pt idx="198">
                  <c:v>6.0486450820462778E-4</c:v>
                </c:pt>
                <c:pt idx="200">
                  <c:v>1.3456195083563216E-3</c:v>
                </c:pt>
                <c:pt idx="201">
                  <c:v>-1.218568992044311E-3</c:v>
                </c:pt>
                <c:pt idx="202">
                  <c:v>4.171431006398052E-3</c:v>
                </c:pt>
                <c:pt idx="203">
                  <c:v>-1.82113450136967E-3</c:v>
                </c:pt>
                <c:pt idx="204">
                  <c:v>-1.2407569956849329E-3</c:v>
                </c:pt>
                <c:pt idx="205">
                  <c:v>8.7499738583574072E-4</c:v>
                </c:pt>
                <c:pt idx="206">
                  <c:v>1.0775269984151237E-3</c:v>
                </c:pt>
                <c:pt idx="207">
                  <c:v>8.1824600056279451E-4</c:v>
                </c:pt>
                <c:pt idx="208">
                  <c:v>-1.0224449943052605E-4</c:v>
                </c:pt>
                <c:pt idx="209">
                  <c:v>5.577555057243444E-4</c:v>
                </c:pt>
                <c:pt idx="210">
                  <c:v>9.6813300478970632E-4</c:v>
                </c:pt>
                <c:pt idx="211">
                  <c:v>1.2581330083776265E-3</c:v>
                </c:pt>
                <c:pt idx="212">
                  <c:v>2.7815330031444319E-3</c:v>
                </c:pt>
                <c:pt idx="213">
                  <c:v>8.9029000082518905E-4</c:v>
                </c:pt>
                <c:pt idx="214">
                  <c:v>1.5009470080258325E-3</c:v>
                </c:pt>
                <c:pt idx="215">
                  <c:v>1.2985715075046755E-3</c:v>
                </c:pt>
                <c:pt idx="216">
                  <c:v>2.9554025095421821E-3</c:v>
                </c:pt>
                <c:pt idx="217">
                  <c:v>2.3035920021357015E-3</c:v>
                </c:pt>
                <c:pt idx="218">
                  <c:v>2.1283480018610135E-3</c:v>
                </c:pt>
                <c:pt idx="219">
                  <c:v>-5.0953996833413839E-5</c:v>
                </c:pt>
                <c:pt idx="220">
                  <c:v>-5.0953996833413839E-5</c:v>
                </c:pt>
                <c:pt idx="221">
                  <c:v>2.4904600286390632E-4</c:v>
                </c:pt>
                <c:pt idx="222">
                  <c:v>-1.2596699525602162E-4</c:v>
                </c:pt>
                <c:pt idx="223">
                  <c:v>-1.8357770022703335E-3</c:v>
                </c:pt>
                <c:pt idx="224">
                  <c:v>3.4827900017262436E-3</c:v>
                </c:pt>
                <c:pt idx="225">
                  <c:v>-2.2585149417864159E-4</c:v>
                </c:pt>
                <c:pt idx="226">
                  <c:v>1.0446030064485967E-3</c:v>
                </c:pt>
                <c:pt idx="227">
                  <c:v>1.2231849977979437E-3</c:v>
                </c:pt>
                <c:pt idx="228">
                  <c:v>-2.9605959934997372E-3</c:v>
                </c:pt>
                <c:pt idx="229">
                  <c:v>-2.3605959941050969E-3</c:v>
                </c:pt>
                <c:pt idx="230">
                  <c:v>-2.2605959966313094E-3</c:v>
                </c:pt>
                <c:pt idx="231">
                  <c:v>-2.7098409991594963E-3</c:v>
                </c:pt>
                <c:pt idx="232">
                  <c:v>-2.7098409991594963E-3</c:v>
                </c:pt>
                <c:pt idx="233">
                  <c:v>-2.2419159940909594E-3</c:v>
                </c:pt>
                <c:pt idx="234">
                  <c:v>-2.2419159940909594E-3</c:v>
                </c:pt>
                <c:pt idx="235">
                  <c:v>-3.9251949783647433E-4</c:v>
                </c:pt>
                <c:pt idx="236">
                  <c:v>-3.0530099975294434E-3</c:v>
                </c:pt>
                <c:pt idx="237">
                  <c:v>-8.7548099691048265E-4</c:v>
                </c:pt>
                <c:pt idx="238">
                  <c:v>-5.4819549404783174E-4</c:v>
                </c:pt>
                <c:pt idx="239">
                  <c:v>-9.296669959439896E-4</c:v>
                </c:pt>
                <c:pt idx="240">
                  <c:v>-3.0125149351079017E-4</c:v>
                </c:pt>
                <c:pt idx="241">
                  <c:v>2.1976800780976191E-4</c:v>
                </c:pt>
                <c:pt idx="242">
                  <c:v>-1.7863439934444614E-3</c:v>
                </c:pt>
                <c:pt idx="243">
                  <c:v>-1.4974379955674522E-3</c:v>
                </c:pt>
                <c:pt idx="244">
                  <c:v>2.0800140046048909E-3</c:v>
                </c:pt>
                <c:pt idx="245">
                  <c:v>-1.5103899932000786E-4</c:v>
                </c:pt>
                <c:pt idx="246">
                  <c:v>3.1689610041212291E-3</c:v>
                </c:pt>
                <c:pt idx="247">
                  <c:v>3.3189610039698891E-3</c:v>
                </c:pt>
                <c:pt idx="248">
                  <c:v>4.2903195062535815E-3</c:v>
                </c:pt>
                <c:pt idx="249">
                  <c:v>4.3603195081232116E-3</c:v>
                </c:pt>
                <c:pt idx="250">
                  <c:v>4.4903195084771141E-3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04-4D8F-B842-2BD5EC410A48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(2)'!$L$26:$L$273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04-4D8F-B842-2BD5EC410A48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(2)'!$M$22:$M$273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04-4D8F-B842-2BD5EC410A48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(2)'!$N$22:$N$273</c:f>
              <c:numCache>
                <c:formatCode>General</c:formatCode>
                <c:ptCount val="2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04-4D8F-B842-2BD5EC410A48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(2)'!$F$22:$F$273</c:f>
              <c:numCache>
                <c:formatCode>General</c:formatCode>
                <c:ptCount val="252"/>
                <c:pt idx="0">
                  <c:v>-41600.5</c:v>
                </c:pt>
                <c:pt idx="1">
                  <c:v>-35204.5</c:v>
                </c:pt>
                <c:pt idx="2">
                  <c:v>-35072.5</c:v>
                </c:pt>
                <c:pt idx="3">
                  <c:v>-35012.5</c:v>
                </c:pt>
                <c:pt idx="4">
                  <c:v>-33999</c:v>
                </c:pt>
                <c:pt idx="5">
                  <c:v>-33742.5</c:v>
                </c:pt>
                <c:pt idx="6">
                  <c:v>-33742.5</c:v>
                </c:pt>
                <c:pt idx="7">
                  <c:v>-32808</c:v>
                </c:pt>
                <c:pt idx="8">
                  <c:v>-32655</c:v>
                </c:pt>
                <c:pt idx="9">
                  <c:v>-32539.5</c:v>
                </c:pt>
                <c:pt idx="10">
                  <c:v>-32539</c:v>
                </c:pt>
                <c:pt idx="11">
                  <c:v>-32539</c:v>
                </c:pt>
                <c:pt idx="12">
                  <c:v>-32536</c:v>
                </c:pt>
                <c:pt idx="13">
                  <c:v>-32535.5</c:v>
                </c:pt>
                <c:pt idx="14">
                  <c:v>-32494.5</c:v>
                </c:pt>
                <c:pt idx="15">
                  <c:v>-32361</c:v>
                </c:pt>
                <c:pt idx="16">
                  <c:v>-32343.5</c:v>
                </c:pt>
                <c:pt idx="17">
                  <c:v>-31428</c:v>
                </c:pt>
                <c:pt idx="18">
                  <c:v>-31332</c:v>
                </c:pt>
                <c:pt idx="19">
                  <c:v>-31094.5</c:v>
                </c:pt>
                <c:pt idx="20">
                  <c:v>-31094</c:v>
                </c:pt>
                <c:pt idx="21">
                  <c:v>-30097.5</c:v>
                </c:pt>
                <c:pt idx="22">
                  <c:v>-29866.5</c:v>
                </c:pt>
                <c:pt idx="23">
                  <c:v>-29848.5</c:v>
                </c:pt>
                <c:pt idx="24">
                  <c:v>-28858</c:v>
                </c:pt>
                <c:pt idx="25">
                  <c:v>-28783</c:v>
                </c:pt>
                <c:pt idx="26">
                  <c:v>-28782.5</c:v>
                </c:pt>
                <c:pt idx="27">
                  <c:v>-28779.5</c:v>
                </c:pt>
                <c:pt idx="28">
                  <c:v>-28690.5</c:v>
                </c:pt>
                <c:pt idx="29">
                  <c:v>-28650</c:v>
                </c:pt>
                <c:pt idx="30">
                  <c:v>-28486.5</c:v>
                </c:pt>
                <c:pt idx="31">
                  <c:v>-27599</c:v>
                </c:pt>
                <c:pt idx="32">
                  <c:v>-27542</c:v>
                </c:pt>
                <c:pt idx="33">
                  <c:v>-27527.5</c:v>
                </c:pt>
                <c:pt idx="34">
                  <c:v>-27520.5</c:v>
                </c:pt>
                <c:pt idx="35">
                  <c:v>-27184.5</c:v>
                </c:pt>
                <c:pt idx="36">
                  <c:v>-26222.5</c:v>
                </c:pt>
                <c:pt idx="37">
                  <c:v>-26204.5</c:v>
                </c:pt>
                <c:pt idx="38">
                  <c:v>-26180</c:v>
                </c:pt>
                <c:pt idx="39">
                  <c:v>-26169</c:v>
                </c:pt>
                <c:pt idx="40">
                  <c:v>-26165.5</c:v>
                </c:pt>
                <c:pt idx="41">
                  <c:v>-26066</c:v>
                </c:pt>
                <c:pt idx="42">
                  <c:v>-26065.5</c:v>
                </c:pt>
                <c:pt idx="43">
                  <c:v>-26009</c:v>
                </c:pt>
                <c:pt idx="44">
                  <c:v>-26008.5</c:v>
                </c:pt>
                <c:pt idx="45">
                  <c:v>-25941.5</c:v>
                </c:pt>
                <c:pt idx="46">
                  <c:v>-25920</c:v>
                </c:pt>
                <c:pt idx="47">
                  <c:v>-25902</c:v>
                </c:pt>
                <c:pt idx="48">
                  <c:v>-25722.5</c:v>
                </c:pt>
                <c:pt idx="49">
                  <c:v>-24924.5</c:v>
                </c:pt>
                <c:pt idx="50">
                  <c:v>-24899.5</c:v>
                </c:pt>
                <c:pt idx="51">
                  <c:v>-24896</c:v>
                </c:pt>
                <c:pt idx="52">
                  <c:v>-24864</c:v>
                </c:pt>
                <c:pt idx="53">
                  <c:v>-24852</c:v>
                </c:pt>
                <c:pt idx="54">
                  <c:v>-24813</c:v>
                </c:pt>
                <c:pt idx="55">
                  <c:v>-24802.5</c:v>
                </c:pt>
                <c:pt idx="56">
                  <c:v>-24792</c:v>
                </c:pt>
                <c:pt idx="57">
                  <c:v>-24785</c:v>
                </c:pt>
                <c:pt idx="58">
                  <c:v>-24746</c:v>
                </c:pt>
                <c:pt idx="59">
                  <c:v>-24556.5</c:v>
                </c:pt>
                <c:pt idx="60">
                  <c:v>-24556.5</c:v>
                </c:pt>
                <c:pt idx="61">
                  <c:v>-23690.5</c:v>
                </c:pt>
                <c:pt idx="62">
                  <c:v>-23626.5</c:v>
                </c:pt>
                <c:pt idx="63">
                  <c:v>-23615.5</c:v>
                </c:pt>
                <c:pt idx="64">
                  <c:v>-23615.5</c:v>
                </c:pt>
                <c:pt idx="65">
                  <c:v>-23615.5</c:v>
                </c:pt>
                <c:pt idx="66">
                  <c:v>-23615.5</c:v>
                </c:pt>
                <c:pt idx="67">
                  <c:v>-23615.5</c:v>
                </c:pt>
                <c:pt idx="68">
                  <c:v>-23611.5</c:v>
                </c:pt>
                <c:pt idx="69">
                  <c:v>-23523.5</c:v>
                </c:pt>
                <c:pt idx="70">
                  <c:v>-23519.5</c:v>
                </c:pt>
                <c:pt idx="71">
                  <c:v>-23491.5</c:v>
                </c:pt>
                <c:pt idx="72">
                  <c:v>-22474.5</c:v>
                </c:pt>
                <c:pt idx="73">
                  <c:v>-22474.5</c:v>
                </c:pt>
                <c:pt idx="74">
                  <c:v>-22449.5</c:v>
                </c:pt>
                <c:pt idx="75">
                  <c:v>-22449.5</c:v>
                </c:pt>
                <c:pt idx="76">
                  <c:v>-22239.5</c:v>
                </c:pt>
                <c:pt idx="77">
                  <c:v>-22239.5</c:v>
                </c:pt>
                <c:pt idx="78">
                  <c:v>-22239.5</c:v>
                </c:pt>
                <c:pt idx="79">
                  <c:v>-22239</c:v>
                </c:pt>
                <c:pt idx="80">
                  <c:v>-22239</c:v>
                </c:pt>
                <c:pt idx="81">
                  <c:v>-22239</c:v>
                </c:pt>
                <c:pt idx="82">
                  <c:v>-22156</c:v>
                </c:pt>
                <c:pt idx="83">
                  <c:v>-22149</c:v>
                </c:pt>
                <c:pt idx="84">
                  <c:v>-22148.5</c:v>
                </c:pt>
                <c:pt idx="85">
                  <c:v>-22145.5</c:v>
                </c:pt>
                <c:pt idx="86">
                  <c:v>-22128</c:v>
                </c:pt>
                <c:pt idx="87">
                  <c:v>-22061.5</c:v>
                </c:pt>
                <c:pt idx="88">
                  <c:v>-22008</c:v>
                </c:pt>
                <c:pt idx="89">
                  <c:v>-20951.5</c:v>
                </c:pt>
                <c:pt idx="90">
                  <c:v>-20895</c:v>
                </c:pt>
                <c:pt idx="91">
                  <c:v>-20891.5</c:v>
                </c:pt>
                <c:pt idx="92">
                  <c:v>-20888</c:v>
                </c:pt>
                <c:pt idx="93">
                  <c:v>-19902</c:v>
                </c:pt>
                <c:pt idx="94">
                  <c:v>-19800</c:v>
                </c:pt>
                <c:pt idx="95">
                  <c:v>-19757.5</c:v>
                </c:pt>
                <c:pt idx="96">
                  <c:v>-19743</c:v>
                </c:pt>
                <c:pt idx="97">
                  <c:v>-19732.5</c:v>
                </c:pt>
                <c:pt idx="98">
                  <c:v>-19710.5</c:v>
                </c:pt>
                <c:pt idx="99">
                  <c:v>-19485.5</c:v>
                </c:pt>
                <c:pt idx="100">
                  <c:v>-19481.5</c:v>
                </c:pt>
                <c:pt idx="101">
                  <c:v>-19419</c:v>
                </c:pt>
                <c:pt idx="102">
                  <c:v>-18027</c:v>
                </c:pt>
                <c:pt idx="103">
                  <c:v>-16904</c:v>
                </c:pt>
                <c:pt idx="104">
                  <c:v>-16843.5</c:v>
                </c:pt>
                <c:pt idx="105">
                  <c:v>-16765</c:v>
                </c:pt>
                <c:pt idx="106">
                  <c:v>-16722</c:v>
                </c:pt>
                <c:pt idx="107">
                  <c:v>-16722</c:v>
                </c:pt>
                <c:pt idx="108">
                  <c:v>-14265</c:v>
                </c:pt>
                <c:pt idx="109">
                  <c:v>-14236.5</c:v>
                </c:pt>
                <c:pt idx="110">
                  <c:v>-14122.5</c:v>
                </c:pt>
                <c:pt idx="111">
                  <c:v>-11936.5</c:v>
                </c:pt>
                <c:pt idx="112">
                  <c:v>-11747.5</c:v>
                </c:pt>
                <c:pt idx="113">
                  <c:v>-11733</c:v>
                </c:pt>
                <c:pt idx="114">
                  <c:v>-10756.5</c:v>
                </c:pt>
                <c:pt idx="115">
                  <c:v>-9266</c:v>
                </c:pt>
                <c:pt idx="116">
                  <c:v>-9265.5</c:v>
                </c:pt>
                <c:pt idx="117">
                  <c:v>-7871</c:v>
                </c:pt>
                <c:pt idx="118">
                  <c:v>-7850.5</c:v>
                </c:pt>
                <c:pt idx="119">
                  <c:v>-7437</c:v>
                </c:pt>
                <c:pt idx="120">
                  <c:v>-4123.5</c:v>
                </c:pt>
                <c:pt idx="121">
                  <c:v>-4123.5</c:v>
                </c:pt>
                <c:pt idx="122">
                  <c:v>-4123.5</c:v>
                </c:pt>
                <c:pt idx="123">
                  <c:v>-4123.5</c:v>
                </c:pt>
                <c:pt idx="124">
                  <c:v>-4123.5</c:v>
                </c:pt>
                <c:pt idx="125">
                  <c:v>-4111</c:v>
                </c:pt>
                <c:pt idx="126">
                  <c:v>-3621</c:v>
                </c:pt>
                <c:pt idx="127">
                  <c:v>-3205</c:v>
                </c:pt>
                <c:pt idx="128">
                  <c:v>-2829</c:v>
                </c:pt>
                <c:pt idx="129">
                  <c:v>-2772</c:v>
                </c:pt>
                <c:pt idx="130">
                  <c:v>-2771.5</c:v>
                </c:pt>
                <c:pt idx="131">
                  <c:v>-2743</c:v>
                </c:pt>
                <c:pt idx="132">
                  <c:v>-1602</c:v>
                </c:pt>
                <c:pt idx="133">
                  <c:v>-1602</c:v>
                </c:pt>
                <c:pt idx="134">
                  <c:v>-1473</c:v>
                </c:pt>
                <c:pt idx="135">
                  <c:v>-1463</c:v>
                </c:pt>
                <c:pt idx="136">
                  <c:v>-1459.5</c:v>
                </c:pt>
                <c:pt idx="137">
                  <c:v>-1459</c:v>
                </c:pt>
                <c:pt idx="138">
                  <c:v>-1441.5</c:v>
                </c:pt>
                <c:pt idx="139">
                  <c:v>-1426.5</c:v>
                </c:pt>
                <c:pt idx="140">
                  <c:v>-1416.5</c:v>
                </c:pt>
                <c:pt idx="141">
                  <c:v>-1402.5</c:v>
                </c:pt>
                <c:pt idx="142">
                  <c:v>-1402</c:v>
                </c:pt>
                <c:pt idx="143">
                  <c:v>-1312.5</c:v>
                </c:pt>
                <c:pt idx="144">
                  <c:v>-354</c:v>
                </c:pt>
                <c:pt idx="145">
                  <c:v>-354</c:v>
                </c:pt>
                <c:pt idx="146">
                  <c:v>-129.5</c:v>
                </c:pt>
                <c:pt idx="147">
                  <c:v>-129</c:v>
                </c:pt>
                <c:pt idx="148">
                  <c:v>-101</c:v>
                </c:pt>
                <c:pt idx="149">
                  <c:v>-97.5</c:v>
                </c:pt>
                <c:pt idx="150">
                  <c:v>-97</c:v>
                </c:pt>
                <c:pt idx="151">
                  <c:v>-44</c:v>
                </c:pt>
                <c:pt idx="152">
                  <c:v>-22.5</c:v>
                </c:pt>
                <c:pt idx="153">
                  <c:v>0</c:v>
                </c:pt>
                <c:pt idx="154">
                  <c:v>0.5</c:v>
                </c:pt>
                <c:pt idx="155">
                  <c:v>52.5</c:v>
                </c:pt>
                <c:pt idx="156">
                  <c:v>53</c:v>
                </c:pt>
                <c:pt idx="157">
                  <c:v>59.5</c:v>
                </c:pt>
                <c:pt idx="158">
                  <c:v>95</c:v>
                </c:pt>
                <c:pt idx="159">
                  <c:v>148.5</c:v>
                </c:pt>
                <c:pt idx="160">
                  <c:v>1047.5</c:v>
                </c:pt>
                <c:pt idx="161">
                  <c:v>1051</c:v>
                </c:pt>
                <c:pt idx="162">
                  <c:v>1051</c:v>
                </c:pt>
                <c:pt idx="163">
                  <c:v>1079.5</c:v>
                </c:pt>
                <c:pt idx="164">
                  <c:v>1090</c:v>
                </c:pt>
                <c:pt idx="165">
                  <c:v>1090.5</c:v>
                </c:pt>
                <c:pt idx="166">
                  <c:v>1094</c:v>
                </c:pt>
                <c:pt idx="167">
                  <c:v>1112</c:v>
                </c:pt>
                <c:pt idx="168">
                  <c:v>1118.5</c:v>
                </c:pt>
                <c:pt idx="169">
                  <c:v>1136.5</c:v>
                </c:pt>
                <c:pt idx="170">
                  <c:v>1137</c:v>
                </c:pt>
                <c:pt idx="171">
                  <c:v>1197</c:v>
                </c:pt>
                <c:pt idx="172">
                  <c:v>1197.5</c:v>
                </c:pt>
                <c:pt idx="173">
                  <c:v>1197.5</c:v>
                </c:pt>
                <c:pt idx="174">
                  <c:v>1215</c:v>
                </c:pt>
                <c:pt idx="175">
                  <c:v>1215.5</c:v>
                </c:pt>
                <c:pt idx="176">
                  <c:v>1222</c:v>
                </c:pt>
                <c:pt idx="177">
                  <c:v>1222.5</c:v>
                </c:pt>
                <c:pt idx="178">
                  <c:v>1311</c:v>
                </c:pt>
                <c:pt idx="179">
                  <c:v>1311.5</c:v>
                </c:pt>
                <c:pt idx="180">
                  <c:v>1521</c:v>
                </c:pt>
                <c:pt idx="181">
                  <c:v>2449</c:v>
                </c:pt>
                <c:pt idx="182">
                  <c:v>2449</c:v>
                </c:pt>
                <c:pt idx="183">
                  <c:v>2491.5</c:v>
                </c:pt>
                <c:pt idx="184">
                  <c:v>2492</c:v>
                </c:pt>
                <c:pt idx="185">
                  <c:v>2495</c:v>
                </c:pt>
                <c:pt idx="186">
                  <c:v>2495.5</c:v>
                </c:pt>
                <c:pt idx="187">
                  <c:v>2502.5</c:v>
                </c:pt>
                <c:pt idx="188">
                  <c:v>2506</c:v>
                </c:pt>
                <c:pt idx="189">
                  <c:v>2616.5</c:v>
                </c:pt>
                <c:pt idx="190">
                  <c:v>2627</c:v>
                </c:pt>
                <c:pt idx="191">
                  <c:v>2627</c:v>
                </c:pt>
                <c:pt idx="192">
                  <c:v>2627.5</c:v>
                </c:pt>
                <c:pt idx="193">
                  <c:v>2655.5</c:v>
                </c:pt>
                <c:pt idx="194">
                  <c:v>2656</c:v>
                </c:pt>
                <c:pt idx="195">
                  <c:v>3615</c:v>
                </c:pt>
                <c:pt idx="196">
                  <c:v>3750.5</c:v>
                </c:pt>
                <c:pt idx="197">
                  <c:v>3751</c:v>
                </c:pt>
                <c:pt idx="198">
                  <c:v>3818.5</c:v>
                </c:pt>
                <c:pt idx="199">
                  <c:v>3827</c:v>
                </c:pt>
                <c:pt idx="200">
                  <c:v>3833.5</c:v>
                </c:pt>
                <c:pt idx="201">
                  <c:v>3843</c:v>
                </c:pt>
                <c:pt idx="202">
                  <c:v>3843</c:v>
                </c:pt>
                <c:pt idx="203">
                  <c:v>3871.5</c:v>
                </c:pt>
                <c:pt idx="204">
                  <c:v>3879</c:v>
                </c:pt>
                <c:pt idx="205">
                  <c:v>4867.5</c:v>
                </c:pt>
                <c:pt idx="206">
                  <c:v>4931</c:v>
                </c:pt>
                <c:pt idx="207">
                  <c:v>5038</c:v>
                </c:pt>
                <c:pt idx="208">
                  <c:v>5041.5</c:v>
                </c:pt>
                <c:pt idx="209">
                  <c:v>5041.5</c:v>
                </c:pt>
                <c:pt idx="210">
                  <c:v>5049</c:v>
                </c:pt>
                <c:pt idx="211">
                  <c:v>5049</c:v>
                </c:pt>
                <c:pt idx="212">
                  <c:v>5249</c:v>
                </c:pt>
                <c:pt idx="213">
                  <c:v>5370</c:v>
                </c:pt>
                <c:pt idx="214">
                  <c:v>6191</c:v>
                </c:pt>
                <c:pt idx="215">
                  <c:v>6289.5</c:v>
                </c:pt>
                <c:pt idx="216">
                  <c:v>6332.5</c:v>
                </c:pt>
                <c:pt idx="217">
                  <c:v>6376</c:v>
                </c:pt>
                <c:pt idx="218">
                  <c:v>6444</c:v>
                </c:pt>
                <c:pt idx="219">
                  <c:v>7438</c:v>
                </c:pt>
                <c:pt idx="220">
                  <c:v>7438</c:v>
                </c:pt>
                <c:pt idx="221">
                  <c:v>7438</c:v>
                </c:pt>
                <c:pt idx="222">
                  <c:v>7749</c:v>
                </c:pt>
                <c:pt idx="223">
                  <c:v>7819</c:v>
                </c:pt>
                <c:pt idx="224">
                  <c:v>7870</c:v>
                </c:pt>
                <c:pt idx="225">
                  <c:v>7870.5</c:v>
                </c:pt>
                <c:pt idx="226">
                  <c:v>7959</c:v>
                </c:pt>
                <c:pt idx="227">
                  <c:v>8805</c:v>
                </c:pt>
                <c:pt idx="228">
                  <c:v>10412</c:v>
                </c:pt>
                <c:pt idx="229">
                  <c:v>10412</c:v>
                </c:pt>
                <c:pt idx="230">
                  <c:v>10412</c:v>
                </c:pt>
                <c:pt idx="231">
                  <c:v>10427</c:v>
                </c:pt>
                <c:pt idx="232">
                  <c:v>10427</c:v>
                </c:pt>
                <c:pt idx="233">
                  <c:v>10452</c:v>
                </c:pt>
                <c:pt idx="234">
                  <c:v>10452</c:v>
                </c:pt>
                <c:pt idx="235">
                  <c:v>10466.5</c:v>
                </c:pt>
                <c:pt idx="236">
                  <c:v>10470</c:v>
                </c:pt>
                <c:pt idx="237">
                  <c:v>11507</c:v>
                </c:pt>
                <c:pt idx="238">
                  <c:v>11638.5</c:v>
                </c:pt>
                <c:pt idx="239">
                  <c:v>11649</c:v>
                </c:pt>
                <c:pt idx="240">
                  <c:v>11670.5</c:v>
                </c:pt>
                <c:pt idx="241">
                  <c:v>11704</c:v>
                </c:pt>
                <c:pt idx="242">
                  <c:v>11768</c:v>
                </c:pt>
                <c:pt idx="243">
                  <c:v>11786</c:v>
                </c:pt>
                <c:pt idx="244">
                  <c:v>12742</c:v>
                </c:pt>
                <c:pt idx="245">
                  <c:v>12933</c:v>
                </c:pt>
                <c:pt idx="246">
                  <c:v>12933</c:v>
                </c:pt>
                <c:pt idx="247">
                  <c:v>12933</c:v>
                </c:pt>
                <c:pt idx="248">
                  <c:v>12933.5</c:v>
                </c:pt>
                <c:pt idx="249">
                  <c:v>12933.5</c:v>
                </c:pt>
                <c:pt idx="250">
                  <c:v>12933.5</c:v>
                </c:pt>
                <c:pt idx="251">
                  <c:v>12980</c:v>
                </c:pt>
              </c:numCache>
            </c:numRef>
          </c:xVal>
          <c:yVal>
            <c:numRef>
              <c:f>'A (2)'!$O$22:$O$273</c:f>
              <c:numCache>
                <c:formatCode>General</c:formatCode>
                <c:ptCount val="252"/>
                <c:pt idx="104">
                  <c:v>-1.5563546777234223E-4</c:v>
                </c:pt>
                <c:pt idx="107">
                  <c:v>-1.5360062392454305E-4</c:v>
                </c:pt>
                <c:pt idx="111">
                  <c:v>-7.3454572618839584E-5</c:v>
                </c:pt>
                <c:pt idx="112">
                  <c:v>-7.0289259966707548E-5</c:v>
                </c:pt>
                <c:pt idx="114">
                  <c:v>-5.3692303150501894E-5</c:v>
                </c:pt>
                <c:pt idx="120">
                  <c:v>5.7395098021942195E-5</c:v>
                </c:pt>
                <c:pt idx="121">
                  <c:v>5.7395098021942195E-5</c:v>
                </c:pt>
                <c:pt idx="122">
                  <c:v>5.7395098021942195E-5</c:v>
                </c:pt>
                <c:pt idx="123">
                  <c:v>5.7395098021942195E-5</c:v>
                </c:pt>
                <c:pt idx="124">
                  <c:v>5.7395098021942195E-5</c:v>
                </c:pt>
                <c:pt idx="125">
                  <c:v>5.7604444096818658E-5</c:v>
                </c:pt>
                <c:pt idx="126">
                  <c:v>6.581081023197584E-5</c:v>
                </c:pt>
                <c:pt idx="127">
                  <c:v>7.2777847603864399E-5</c:v>
                </c:pt>
                <c:pt idx="128">
                  <c:v>7.9074977536148269E-5</c:v>
                </c:pt>
                <c:pt idx="129">
                  <c:v>8.0029595637584925E-5</c:v>
                </c:pt>
                <c:pt idx="130">
                  <c:v>8.0037969480579982E-5</c:v>
                </c:pt>
                <c:pt idx="131">
                  <c:v>8.051527853129831E-5</c:v>
                </c:pt>
                <c:pt idx="132">
                  <c:v>9.9624388246021467E-5</c:v>
                </c:pt>
                <c:pt idx="133">
                  <c:v>9.9624388246021467E-5</c:v>
                </c:pt>
                <c:pt idx="134">
                  <c:v>1.0178483973874652E-4</c:v>
                </c:pt>
                <c:pt idx="135">
                  <c:v>1.0195231659864768E-4</c:v>
                </c:pt>
                <c:pt idx="136">
                  <c:v>1.0201093349961309E-4</c:v>
                </c:pt>
                <c:pt idx="137">
                  <c:v>1.0201930734260815E-4</c:v>
                </c:pt>
                <c:pt idx="138">
                  <c:v>1.0231239184743519E-4</c:v>
                </c:pt>
                <c:pt idx="139">
                  <c:v>1.0256360713728694E-4</c:v>
                </c:pt>
                <c:pt idx="140">
                  <c:v>1.0273108399718811E-4</c:v>
                </c:pt>
                <c:pt idx="141">
                  <c:v>1.0296555160104975E-4</c:v>
                </c:pt>
                <c:pt idx="142">
                  <c:v>1.0297392544404481E-4</c:v>
                </c:pt>
                <c:pt idx="143">
                  <c:v>1.0447284334016025E-4</c:v>
                </c:pt>
                <c:pt idx="144">
                  <c:v>1.205255003616871E-4</c:v>
                </c:pt>
                <c:pt idx="145">
                  <c:v>1.205255003616871E-4</c:v>
                </c:pt>
                <c:pt idx="146">
                  <c:v>1.2428535586646831E-4</c:v>
                </c:pt>
                <c:pt idx="147">
                  <c:v>1.2429372970946336E-4</c:v>
                </c:pt>
                <c:pt idx="148">
                  <c:v>1.2476266491718663E-4</c:v>
                </c:pt>
                <c:pt idx="149">
                  <c:v>1.2482128181815204E-4</c:v>
                </c:pt>
                <c:pt idx="150">
                  <c:v>1.2482965566114709E-4</c:v>
                </c:pt>
                <c:pt idx="151">
                  <c:v>1.2571728301862328E-4</c:v>
                </c:pt>
                <c:pt idx="152">
                  <c:v>1.2607735826741079E-4</c:v>
                </c:pt>
                <c:pt idx="153">
                  <c:v>1.2645418120218842E-4</c:v>
                </c:pt>
                <c:pt idx="154">
                  <c:v>1.2646255504518349E-4</c:v>
                </c:pt>
                <c:pt idx="155">
                  <c:v>1.2733343471666954E-4</c:v>
                </c:pt>
                <c:pt idx="156">
                  <c:v>1.2734180855966462E-4</c:v>
                </c:pt>
                <c:pt idx="157">
                  <c:v>1.2745066851860038E-4</c:v>
                </c:pt>
                <c:pt idx="158">
                  <c:v>1.2804521137124949E-4</c:v>
                </c:pt>
                <c:pt idx="159">
                  <c:v>1.2894121257172076E-4</c:v>
                </c:pt>
                <c:pt idx="160">
                  <c:v>1.4399738227683566E-4</c:v>
                </c:pt>
                <c:pt idx="161">
                  <c:v>1.4405599917780107E-4</c:v>
                </c:pt>
                <c:pt idx="162">
                  <c:v>1.4405599917780107E-4</c:v>
                </c:pt>
                <c:pt idx="163">
                  <c:v>1.4453330822851939E-4</c:v>
                </c:pt>
                <c:pt idx="164">
                  <c:v>1.4470915893141564E-4</c:v>
                </c:pt>
                <c:pt idx="165">
                  <c:v>1.4471753277441068E-4</c:v>
                </c:pt>
                <c:pt idx="166">
                  <c:v>1.4477614967537609E-4</c:v>
                </c:pt>
                <c:pt idx="167">
                  <c:v>1.4507760802319819E-4</c:v>
                </c:pt>
                <c:pt idx="168">
                  <c:v>1.4518646798213395E-4</c:v>
                </c:pt>
                <c:pt idx="169">
                  <c:v>1.4548792632995604E-4</c:v>
                </c:pt>
                <c:pt idx="170">
                  <c:v>1.4549630017295112E-4</c:v>
                </c:pt>
                <c:pt idx="172">
                  <c:v>1.4650953517535316E-4</c:v>
                </c:pt>
                <c:pt idx="173">
                  <c:v>1.4650953517535316E-4</c:v>
                </c:pt>
                <c:pt idx="174">
                  <c:v>1.4680261968018021E-4</c:v>
                </c:pt>
                <c:pt idx="175">
                  <c:v>1.4681099352317528E-4</c:v>
                </c:pt>
                <c:pt idx="176">
                  <c:v>1.4691985348211102E-4</c:v>
                </c:pt>
                <c:pt idx="177">
                  <c:v>1.4692822732510609E-4</c:v>
                </c:pt>
                <c:pt idx="178">
                  <c:v>1.4841039753523143E-4</c:v>
                </c:pt>
                <c:pt idx="179">
                  <c:v>1.4841877137822647E-4</c:v>
                </c:pt>
                <c:pt idx="180">
                  <c:v>1.5192741159315593E-4</c:v>
                </c:pt>
                <c:pt idx="181">
                  <c:v>1.6746926419198421E-4</c:v>
                </c:pt>
                <c:pt idx="182">
                  <c:v>1.6746926419198421E-4</c:v>
                </c:pt>
                <c:pt idx="183">
                  <c:v>1.6818104084656419E-4</c:v>
                </c:pt>
                <c:pt idx="184">
                  <c:v>1.6818941468955923E-4</c:v>
                </c:pt>
                <c:pt idx="185">
                  <c:v>1.6823965774752961E-4</c:v>
                </c:pt>
                <c:pt idx="186">
                  <c:v>1.6824803159052465E-4</c:v>
                </c:pt>
                <c:pt idx="187">
                  <c:v>1.6836526539245548E-4</c:v>
                </c:pt>
                <c:pt idx="188">
                  <c:v>1.6842388229342087E-4</c:v>
                </c:pt>
                <c:pt idx="189">
                  <c:v>1.7027450159532877E-4</c:v>
                </c:pt>
                <c:pt idx="190">
                  <c:v>1.7045035229822499E-4</c:v>
                </c:pt>
                <c:pt idx="191">
                  <c:v>1.7045035229822499E-4</c:v>
                </c:pt>
                <c:pt idx="192">
                  <c:v>1.7045872614122006E-4</c:v>
                </c:pt>
                <c:pt idx="193">
                  <c:v>1.7092766134894333E-4</c:v>
                </c:pt>
                <c:pt idx="194">
                  <c:v>1.7093603519193837E-4</c:v>
                </c:pt>
                <c:pt idx="195">
                  <c:v>1.8699706605646029E-4</c:v>
                </c:pt>
                <c:pt idx="196">
                  <c:v>1.8926637750812112E-4</c:v>
                </c:pt>
                <c:pt idx="197">
                  <c:v>1.8927475135111616E-4</c:v>
                </c:pt>
                <c:pt idx="198">
                  <c:v>1.9040522015544904E-4</c:v>
                </c:pt>
                <c:pt idx="199">
                  <c:v>1.9054757548636505E-4</c:v>
                </c:pt>
                <c:pt idx="200">
                  <c:v>1.9065643544530079E-4</c:v>
                </c:pt>
                <c:pt idx="201">
                  <c:v>1.9081553846220689E-4</c:v>
                </c:pt>
                <c:pt idx="202">
                  <c:v>1.9081553846220689E-4</c:v>
                </c:pt>
                <c:pt idx="203">
                  <c:v>1.9129284751292523E-4</c:v>
                </c:pt>
                <c:pt idx="204">
                  <c:v>1.9141845515785111E-4</c:v>
                </c:pt>
                <c:pt idx="205">
                  <c:v>2.0797354275908146E-4</c:v>
                </c:pt>
                <c:pt idx="206">
                  <c:v>2.0903702081945388E-4</c:v>
                </c:pt>
                <c:pt idx="207">
                  <c:v>2.1082902322039636E-4</c:v>
                </c:pt>
                <c:pt idx="208">
                  <c:v>2.1088764012136178E-4</c:v>
                </c:pt>
                <c:pt idx="209">
                  <c:v>2.1088764012136178E-4</c:v>
                </c:pt>
                <c:pt idx="210">
                  <c:v>2.1101324776628765E-4</c:v>
                </c:pt>
                <c:pt idx="211">
                  <c:v>2.1101324776628765E-4</c:v>
                </c:pt>
                <c:pt idx="212">
                  <c:v>2.14362784964311E-4</c:v>
                </c:pt>
                <c:pt idx="213">
                  <c:v>2.1638925496911509E-4</c:v>
                </c:pt>
                <c:pt idx="214">
                  <c:v>2.3013910516700092E-4</c:v>
                </c:pt>
                <c:pt idx="215">
                  <c:v>2.3178875223702741E-4</c:v>
                </c:pt>
                <c:pt idx="216">
                  <c:v>2.3250890273460243E-4</c:v>
                </c:pt>
                <c:pt idx="217">
                  <c:v>2.332374270751725E-4</c:v>
                </c:pt>
                <c:pt idx="218">
                  <c:v>2.3437626972250045E-4</c:v>
                </c:pt>
                <c:pt idx="219">
                  <c:v>2.5102346959667644E-4</c:v>
                </c:pt>
                <c:pt idx="220">
                  <c:v>2.5102346959667644E-4</c:v>
                </c:pt>
                <c:pt idx="221">
                  <c:v>2.5102346959667644E-4</c:v>
                </c:pt>
                <c:pt idx="222">
                  <c:v>2.5623199993960274E-4</c:v>
                </c:pt>
                <c:pt idx="223">
                  <c:v>2.5740433795891089E-4</c:v>
                </c:pt>
                <c:pt idx="224">
                  <c:v>2.5825846994440688E-4</c:v>
                </c:pt>
                <c:pt idx="225">
                  <c:v>2.5826684378740193E-4</c:v>
                </c:pt>
                <c:pt idx="226">
                  <c:v>2.5974901399752724E-4</c:v>
                </c:pt>
                <c:pt idx="227">
                  <c:v>2.7391755634516594E-4</c:v>
                </c:pt>
                <c:pt idx="228">
                  <c:v>3.0083108773128349E-4</c:v>
                </c:pt>
                <c:pt idx="229">
                  <c:v>3.0083108773128349E-4</c:v>
                </c:pt>
                <c:pt idx="230">
                  <c:v>3.0083108773128349E-4</c:v>
                </c:pt>
                <c:pt idx="231">
                  <c:v>3.0108230302113524E-4</c:v>
                </c:pt>
                <c:pt idx="232">
                  <c:v>3.0108230302113524E-4</c:v>
                </c:pt>
                <c:pt idx="233">
                  <c:v>3.015009951708882E-4</c:v>
                </c:pt>
                <c:pt idx="234">
                  <c:v>3.015009951708882E-4</c:v>
                </c:pt>
                <c:pt idx="235">
                  <c:v>3.0174383661774485E-4</c:v>
                </c:pt>
                <c:pt idx="236">
                  <c:v>3.0180245351871032E-4</c:v>
                </c:pt>
                <c:pt idx="237">
                  <c:v>3.1916980389046131E-4</c:v>
                </c:pt>
                <c:pt idx="238">
                  <c:v>3.2137212459816165E-4</c:v>
                </c:pt>
                <c:pt idx="239">
                  <c:v>3.2154797530105784E-4</c:v>
                </c:pt>
                <c:pt idx="240">
                  <c:v>3.2190805054984538E-4</c:v>
                </c:pt>
                <c:pt idx="241">
                  <c:v>3.2246909803051429E-4</c:v>
                </c:pt>
                <c:pt idx="242">
                  <c:v>3.2354094993388175E-4</c:v>
                </c:pt>
                <c:pt idx="243">
                  <c:v>3.2384240828170388E-4</c:v>
                </c:pt>
                <c:pt idx="244">
                  <c:v>3.3985319608825543E-4</c:v>
                </c:pt>
                <c:pt idx="245">
                  <c:v>3.4305200411236772E-4</c:v>
                </c:pt>
                <c:pt idx="246">
                  <c:v>3.4305200411236772E-4</c:v>
                </c:pt>
                <c:pt idx="247">
                  <c:v>3.4305200411236772E-4</c:v>
                </c:pt>
                <c:pt idx="248">
                  <c:v>3.4306037795536282E-4</c:v>
                </c:pt>
                <c:pt idx="249">
                  <c:v>3.4306037795536282E-4</c:v>
                </c:pt>
                <c:pt idx="250">
                  <c:v>3.4306037795536282E-4</c:v>
                </c:pt>
                <c:pt idx="251">
                  <c:v>3.438391453539032E-4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04-4D8F-B842-2BD5EC410A48}"/>
            </c:ext>
          </c:extLst>
        </c:ser>
        <c:ser>
          <c:idx val="8"/>
          <c:order val="8"/>
          <c:tx>
            <c:strRef>
              <c:f>'A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(2)'!$AW$2:$AW$62</c:f>
              <c:numCache>
                <c:formatCode>General</c:formatCode>
                <c:ptCount val="61"/>
                <c:pt idx="0">
                  <c:v>-33000</c:v>
                </c:pt>
                <c:pt idx="1">
                  <c:v>-32000</c:v>
                </c:pt>
                <c:pt idx="2">
                  <c:v>-31000</c:v>
                </c:pt>
                <c:pt idx="3">
                  <c:v>-30000</c:v>
                </c:pt>
                <c:pt idx="4">
                  <c:v>-29000</c:v>
                </c:pt>
                <c:pt idx="5">
                  <c:v>-28000</c:v>
                </c:pt>
                <c:pt idx="6">
                  <c:v>-27000</c:v>
                </c:pt>
                <c:pt idx="7">
                  <c:v>-26000</c:v>
                </c:pt>
                <c:pt idx="8">
                  <c:v>-25000</c:v>
                </c:pt>
                <c:pt idx="9">
                  <c:v>-24000</c:v>
                </c:pt>
                <c:pt idx="10">
                  <c:v>-23000</c:v>
                </c:pt>
                <c:pt idx="11">
                  <c:v>-22000</c:v>
                </c:pt>
                <c:pt idx="12">
                  <c:v>-21000</c:v>
                </c:pt>
                <c:pt idx="13">
                  <c:v>-20000</c:v>
                </c:pt>
                <c:pt idx="14">
                  <c:v>-19000</c:v>
                </c:pt>
                <c:pt idx="15">
                  <c:v>-18000</c:v>
                </c:pt>
                <c:pt idx="16">
                  <c:v>-17000</c:v>
                </c:pt>
                <c:pt idx="17">
                  <c:v>-16000</c:v>
                </c:pt>
                <c:pt idx="18">
                  <c:v>-15000</c:v>
                </c:pt>
                <c:pt idx="19">
                  <c:v>-14000</c:v>
                </c:pt>
                <c:pt idx="20">
                  <c:v>-13000</c:v>
                </c:pt>
                <c:pt idx="21">
                  <c:v>-12000</c:v>
                </c:pt>
                <c:pt idx="22">
                  <c:v>-11000</c:v>
                </c:pt>
                <c:pt idx="23">
                  <c:v>-10000</c:v>
                </c:pt>
                <c:pt idx="24">
                  <c:v>-9000</c:v>
                </c:pt>
                <c:pt idx="25">
                  <c:v>-8000</c:v>
                </c:pt>
                <c:pt idx="26">
                  <c:v>-7000</c:v>
                </c:pt>
                <c:pt idx="27">
                  <c:v>-6000</c:v>
                </c:pt>
                <c:pt idx="28">
                  <c:v>-5000</c:v>
                </c:pt>
                <c:pt idx="29">
                  <c:v>-4000</c:v>
                </c:pt>
                <c:pt idx="30">
                  <c:v>-3000</c:v>
                </c:pt>
                <c:pt idx="31">
                  <c:v>-2000</c:v>
                </c:pt>
                <c:pt idx="32">
                  <c:v>-1000</c:v>
                </c:pt>
                <c:pt idx="33">
                  <c:v>0</c:v>
                </c:pt>
                <c:pt idx="34">
                  <c:v>1000</c:v>
                </c:pt>
                <c:pt idx="35">
                  <c:v>2000</c:v>
                </c:pt>
                <c:pt idx="36">
                  <c:v>3000</c:v>
                </c:pt>
                <c:pt idx="37">
                  <c:v>4000</c:v>
                </c:pt>
                <c:pt idx="38">
                  <c:v>5000</c:v>
                </c:pt>
                <c:pt idx="39">
                  <c:v>6000</c:v>
                </c:pt>
                <c:pt idx="40">
                  <c:v>7000</c:v>
                </c:pt>
                <c:pt idx="41">
                  <c:v>8000</c:v>
                </c:pt>
                <c:pt idx="42">
                  <c:v>9000</c:v>
                </c:pt>
                <c:pt idx="43">
                  <c:v>10000</c:v>
                </c:pt>
                <c:pt idx="44">
                  <c:v>11000</c:v>
                </c:pt>
                <c:pt idx="45">
                  <c:v>12000</c:v>
                </c:pt>
                <c:pt idx="46">
                  <c:v>13000</c:v>
                </c:pt>
              </c:numCache>
            </c:numRef>
          </c:xVal>
          <c:yVal>
            <c:numRef>
              <c:f>'A (2)'!$AX$2:$AX$62</c:f>
              <c:numCache>
                <c:formatCode>General</c:formatCode>
                <c:ptCount val="61"/>
                <c:pt idx="0">
                  <c:v>-4.9812981207782402E-2</c:v>
                </c:pt>
                <c:pt idx="1">
                  <c:v>-4.4935639865707123E-2</c:v>
                </c:pt>
                <c:pt idx="2">
                  <c:v>-4.029215253749617E-2</c:v>
                </c:pt>
                <c:pt idx="3">
                  <c:v>-3.5897186802825533E-2</c:v>
                </c:pt>
                <c:pt idx="4">
                  <c:v>-3.1760842256715771E-2</c:v>
                </c:pt>
                <c:pt idx="5">
                  <c:v>-2.7889165452804773E-2</c:v>
                </c:pt>
                <c:pt idx="6">
                  <c:v>-2.4284735429265049E-2</c:v>
                </c:pt>
                <c:pt idx="7">
                  <c:v>-2.0947248953141179E-2</c:v>
                </c:pt>
                <c:pt idx="8">
                  <c:v>-1.7874061033422893E-2</c:v>
                </c:pt>
                <c:pt idx="9">
                  <c:v>-1.5060657393078205E-2</c:v>
                </c:pt>
                <c:pt idx="10">
                  <c:v>-1.2501050515520151E-2</c:v>
                </c:pt>
                <c:pt idx="11">
                  <c:v>-1.0188100291602973E-2</c:v>
                </c:pt>
                <c:pt idx="12">
                  <c:v>-8.1137655001332111E-3</c:v>
                </c:pt>
                <c:pt idx="13">
                  <c:v>-6.2692946854747316E-3</c:v>
                </c:pt>
                <c:pt idx="14">
                  <c:v>-4.645365535747582E-3</c:v>
                </c:pt>
                <c:pt idx="15">
                  <c:v>-3.2321814019431461E-3</c:v>
                </c:pt>
                <c:pt idx="16">
                  <c:v>-2.0195326598431845E-3</c:v>
                </c:pt>
                <c:pt idx="17">
                  <c:v>-9.9682953669556502E-4</c:v>
                </c:pt>
                <c:pt idx="18">
                  <c:v>-1.5311200359817033E-4</c:v>
                </c:pt>
                <c:pt idx="19">
                  <c:v>5.229585137990901E-4</c:v>
                </c:pt>
                <c:pt idx="20">
                  <c:v>1.0431214679550954E-3</c:v>
                </c:pt>
                <c:pt idx="21">
                  <c:v>1.4195497720039538E-3</c:v>
                </c:pt>
                <c:pt idx="22">
                  <c:v>1.6648888842945163E-3</c:v>
                </c:pt>
                <c:pt idx="23">
                  <c:v>1.7922983543114262E-3</c:v>
                </c:pt>
                <c:pt idx="24">
                  <c:v>1.8154911038729053E-3</c:v>
                </c:pt>
                <c:pt idx="25">
                  <c:v>1.7487645700282805E-3</c:v>
                </c:pt>
                <c:pt idx="26">
                  <c:v>1.6070161527577918E-3</c:v>
                </c:pt>
                <c:pt idx="27">
                  <c:v>1.4057331311860969E-3</c:v>
                </c:pt>
                <c:pt idx="28">
                  <c:v>1.1609443215552509E-3</c:v>
                </c:pt>
                <c:pt idx="29">
                  <c:v>8.8911733327959926E-4</c:v>
                </c:pt>
                <c:pt idx="30">
                  <c:v>6.0698161190313703E-4</c:v>
                </c:pt>
                <c:pt idx="31">
                  <c:v>3.3125414735055668E-4</c:v>
                </c:pt>
                <c:pt idx="32">
                  <c:v>7.824289564041173E-5</c:v>
                </c:pt>
                <c:pt idx="33">
                  <c:v>-1.3669556845183686E-4</c:v>
                </c:pt>
                <c:pt idx="34">
                  <c:v>-2.9986030377478039E-4</c:v>
                </c:pt>
                <c:pt idx="35">
                  <c:v>-4.0007200367980951E-4</c:v>
                </c:pt>
                <c:pt idx="36">
                  <c:v>-4.2967268231955402E-4</c:v>
                </c:pt>
                <c:pt idx="37">
                  <c:v>-3.8559097258982974E-4</c:v>
                </c:pt>
                <c:pt idx="38">
                  <c:v>-2.703570922015534E-4</c:v>
                </c:pt>
                <c:pt idx="39">
                  <c:v>-9.2907132547280155E-5</c:v>
                </c:pt>
                <c:pt idx="40">
                  <c:v>1.3100625487578142E-4</c:v>
                </c:pt>
                <c:pt idx="41">
                  <c:v>3.7896013279319855E-4</c:v>
                </c:pt>
                <c:pt idx="42">
                  <c:v>6.2265442623656237E-4</c:v>
                </c:pt>
                <c:pt idx="43">
                  <c:v>8.293230026998593E-4</c:v>
                </c:pt>
                <c:pt idx="44">
                  <c:v>9.6360188777577023E-4</c:v>
                </c:pt>
                <c:pt idx="45">
                  <c:v>9.8959434950801834E-4</c:v>
                </c:pt>
                <c:pt idx="46">
                  <c:v>8.7284168895783421E-4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04-4D8F-B842-2BD5EC410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99264"/>
        <c:axId val="1"/>
      </c:scatterChart>
      <c:valAx>
        <c:axId val="36949926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778434268833088"/>
              <c:y val="0.852855375060099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85524372230428E-3"/>
              <c:y val="0.366367312194083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4992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698670605612999E-2"/>
          <c:y val="0.85886138106610543"/>
          <c:w val="0.91432791728212703"/>
          <c:h val="0.12012043539602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Residuals</a:t>
            </a:r>
          </a:p>
        </c:rich>
      </c:tx>
      <c:layout>
        <c:manualLayout>
          <c:xMode val="edge"/>
          <c:yMode val="edge"/>
          <c:x val="0.37500045252964065"/>
          <c:y val="1.39275766016713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96666633927459E-2"/>
          <c:y val="0.1977715877437326"/>
          <c:w val="0.88074836222100927"/>
          <c:h val="0.657381615598885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1'!$AB$21:$AB$358</c:f>
              <c:numCache>
                <c:formatCode>General</c:formatCode>
                <c:ptCount val="338"/>
                <c:pt idx="0">
                  <c:v>-8.9828986089017293E-2</c:v>
                </c:pt>
                <c:pt idx="1">
                  <c:v>-1.0329029404382073E-2</c:v>
                </c:pt>
                <c:pt idx="2">
                  <c:v>-8.5414964502566193E-3</c:v>
                </c:pt>
                <c:pt idx="3">
                  <c:v>-4.0628207583520703E-3</c:v>
                </c:pt>
                <c:pt idx="4">
                  <c:v>-3.0628207545103647E-3</c:v>
                </c:pt>
                <c:pt idx="5">
                  <c:v>-1.2273894982241185E-2</c:v>
                </c:pt>
                <c:pt idx="6">
                  <c:v>-4.2738949806113702E-3</c:v>
                </c:pt>
                <c:pt idx="7">
                  <c:v>-1.5265314212311309E-3</c:v>
                </c:pt>
                <c:pt idx="8">
                  <c:v>-7.7376036092380029E-3</c:v>
                </c:pt>
                <c:pt idx="9">
                  <c:v>1.1119244629289038E-3</c:v>
                </c:pt>
                <c:pt idx="10">
                  <c:v>-2.0990937086174943E-3</c:v>
                </c:pt>
                <c:pt idx="11">
                  <c:v>-1.805988482978152E-3</c:v>
                </c:pt>
                <c:pt idx="12">
                  <c:v>9.1982657780193024E-3</c:v>
                </c:pt>
                <c:pt idx="13">
                  <c:v>9.3855593669129964E-3</c:v>
                </c:pt>
                <c:pt idx="14">
                  <c:v>3.713151251718198E-3</c:v>
                </c:pt>
                <c:pt idx="15">
                  <c:v>1.0408015561571225E-2</c:v>
                </c:pt>
                <c:pt idx="16">
                  <c:v>1.0117035455967961E-3</c:v>
                </c:pt>
                <c:pt idx="17">
                  <c:v>5.8603161301887851E-3</c:v>
                </c:pt>
                <c:pt idx="18">
                  <c:v>8.8603161271619858E-3</c:v>
                </c:pt>
                <c:pt idx="19">
                  <c:v>2.8919286233298853E-3</c:v>
                </c:pt>
                <c:pt idx="20">
                  <c:v>3.3987381953188584E-3</c:v>
                </c:pt>
                <c:pt idx="21">
                  <c:v>1.0144139965490608E-3</c:v>
                </c:pt>
                <c:pt idx="22">
                  <c:v>9.0366258353628912E-4</c:v>
                </c:pt>
                <c:pt idx="23">
                  <c:v>1.3036625807073968E-3</c:v>
                </c:pt>
                <c:pt idx="24">
                  <c:v>1.839154629522079E-3</c:v>
                </c:pt>
                <c:pt idx="25">
                  <c:v>1.4284033977082591E-3</c:v>
                </c:pt>
                <c:pt idx="26">
                  <c:v>1.7468978925808325E-3</c:v>
                </c:pt>
                <c:pt idx="27">
                  <c:v>1.7793943966161333E-4</c:v>
                </c:pt>
                <c:pt idx="28">
                  <c:v>-1.0979918691815509E-3</c:v>
                </c:pt>
                <c:pt idx="29">
                  <c:v>6.2852609906796468E-3</c:v>
                </c:pt>
                <c:pt idx="30">
                  <c:v>9.8340709973530616E-3</c:v>
                </c:pt>
                <c:pt idx="31">
                  <c:v>-9.355544875823546E-4</c:v>
                </c:pt>
                <c:pt idx="32">
                  <c:v>-1.3462199058322287E-3</c:v>
                </c:pt>
                <c:pt idx="33">
                  <c:v>6.7622763397185131E-3</c:v>
                </c:pt>
                <c:pt idx="34">
                  <c:v>5.4689373130941037E-3</c:v>
                </c:pt>
                <c:pt idx="35">
                  <c:v>9.8879502762830515E-3</c:v>
                </c:pt>
                <c:pt idx="36">
                  <c:v>2.7949922189752776E-3</c:v>
                </c:pt>
                <c:pt idx="37">
                  <c:v>-8.7810891981186037E-3</c:v>
                </c:pt>
                <c:pt idx="38">
                  <c:v>2.0084064635522572E-3</c:v>
                </c:pt>
                <c:pt idx="39">
                  <c:v>-4.2546187469727614E-3</c:v>
                </c:pt>
                <c:pt idx="40">
                  <c:v>4.2762596663107593E-3</c:v>
                </c:pt>
                <c:pt idx="41">
                  <c:v>2.2261068560217928E-3</c:v>
                </c:pt>
                <c:pt idx="42">
                  <c:v>3.9658752630581176E-4</c:v>
                </c:pt>
                <c:pt idx="43">
                  <c:v>9.8548550108761117E-3</c:v>
                </c:pt>
                <c:pt idx="44">
                  <c:v>-4.131593637341789E-3</c:v>
                </c:pt>
                <c:pt idx="45">
                  <c:v>-2.3332276165515323E-4</c:v>
                </c:pt>
                <c:pt idx="46">
                  <c:v>-7.1789724748290672E-3</c:v>
                </c:pt>
                <c:pt idx="47">
                  <c:v>2.4395899771659261E-3</c:v>
                </c:pt>
                <c:pt idx="48">
                  <c:v>-3.2399316380597176E-3</c:v>
                </c:pt>
                <c:pt idx="49">
                  <c:v>-9.8103095224841615E-3</c:v>
                </c:pt>
                <c:pt idx="50">
                  <c:v>6.8856609742364745E-3</c:v>
                </c:pt>
                <c:pt idx="51">
                  <c:v>-7.406019615873987E-4</c:v>
                </c:pt>
                <c:pt idx="52">
                  <c:v>9.787409966962278E-3</c:v>
                </c:pt>
                <c:pt idx="53">
                  <c:v>-5.8159184548739473E-5</c:v>
                </c:pt>
                <c:pt idx="54">
                  <c:v>7.3156622216317968E-4</c:v>
                </c:pt>
                <c:pt idx="55">
                  <c:v>-2.0291639524007924E-3</c:v>
                </c:pt>
                <c:pt idx="56">
                  <c:v>-1.2394332416041445E-3</c:v>
                </c:pt>
                <c:pt idx="57">
                  <c:v>-2.9150953651807011E-3</c:v>
                </c:pt>
                <c:pt idx="58">
                  <c:v>-1.8563609206128234E-3</c:v>
                </c:pt>
                <c:pt idx="59">
                  <c:v>-2.1257257569470035E-3</c:v>
                </c:pt>
                <c:pt idx="60">
                  <c:v>-1.0505768372452234E-2</c:v>
                </c:pt>
                <c:pt idx="61">
                  <c:v>9.0091813703517543E-3</c:v>
                </c:pt>
                <c:pt idx="62">
                  <c:v>-4.498973751542212E-3</c:v>
                </c:pt>
                <c:pt idx="63">
                  <c:v>1.0298945353576297E-3</c:v>
                </c:pt>
                <c:pt idx="64">
                  <c:v>6.5796615507583665E-3</c:v>
                </c:pt>
                <c:pt idx="65">
                  <c:v>3.5358772628492074E-3</c:v>
                </c:pt>
                <c:pt idx="66">
                  <c:v>8.1437786164590686E-3</c:v>
                </c:pt>
                <c:pt idx="67">
                  <c:v>8.7305736925287949E-3</c:v>
                </c:pt>
                <c:pt idx="68">
                  <c:v>3.1739103084859124E-4</c:v>
                </c:pt>
                <c:pt idx="69">
                  <c:v>3.9375281632265585E-2</c:v>
                </c:pt>
                <c:pt idx="70">
                  <c:v>3.9983710686672169E-2</c:v>
                </c:pt>
                <c:pt idx="71">
                  <c:v>-3.6581120735175547E-3</c:v>
                </c:pt>
                <c:pt idx="72">
                  <c:v>6.3418879285197134E-3</c:v>
                </c:pt>
                <c:pt idx="73">
                  <c:v>1.2480003546110865E-2</c:v>
                </c:pt>
                <c:pt idx="74">
                  <c:v>2.2595835238125379E-2</c:v>
                </c:pt>
                <c:pt idx="75">
                  <c:v>9.975207929279065E-3</c:v>
                </c:pt>
                <c:pt idx="76">
                  <c:v>1.7975207930908878E-2</c:v>
                </c:pt>
                <c:pt idx="77">
                  <c:v>1.9975207931316331E-2</c:v>
                </c:pt>
                <c:pt idx="78">
                  <c:v>2.1975207931723785E-2</c:v>
                </c:pt>
                <c:pt idx="79">
                  <c:v>2.2975207928289533E-2</c:v>
                </c:pt>
                <c:pt idx="80">
                  <c:v>1.1294986301022988E-2</c:v>
                </c:pt>
                <c:pt idx="81">
                  <c:v>8.330988004121069E-3</c:v>
                </c:pt>
                <c:pt idx="82">
                  <c:v>-2.3491537778648243E-3</c:v>
                </c:pt>
                <c:pt idx="83">
                  <c:v>8.8899511766695888E-3</c:v>
                </c:pt>
                <c:pt idx="84">
                  <c:v>2.3835193083846927E-2</c:v>
                </c:pt>
                <c:pt idx="85">
                  <c:v>2.5835193084254381E-2</c:v>
                </c:pt>
                <c:pt idx="86">
                  <c:v>4.3402264082417104E-3</c:v>
                </c:pt>
                <c:pt idx="87">
                  <c:v>6.340226408649164E-3</c:v>
                </c:pt>
                <c:pt idx="88">
                  <c:v>8.1881820708230666E-3</c:v>
                </c:pt>
                <c:pt idx="89">
                  <c:v>1.4188182072045427E-2</c:v>
                </c:pt>
                <c:pt idx="90">
                  <c:v>2.0188182073267787E-2</c:v>
                </c:pt>
                <c:pt idx="91">
                  <c:v>2.1978308398808207E-2</c:v>
                </c:pt>
                <c:pt idx="92">
                  <c:v>2.2978308395373955E-2</c:v>
                </c:pt>
                <c:pt idx="93">
                  <c:v>2.3978308399215661E-2</c:v>
                </c:pt>
                <c:pt idx="94">
                  <c:v>8.4008199431822445E-4</c:v>
                </c:pt>
                <c:pt idx="95">
                  <c:v>1.0199143167512366E-4</c:v>
                </c:pt>
                <c:pt idx="96">
                  <c:v>-1.3078717447111386E-3</c:v>
                </c:pt>
                <c:pt idx="97">
                  <c:v>4.3295042156241831E-4</c:v>
                </c:pt>
                <c:pt idx="98">
                  <c:v>1.0387788103550608E-2</c:v>
                </c:pt>
                <c:pt idx="99">
                  <c:v>6.4768214989658242E-3</c:v>
                </c:pt>
                <c:pt idx="100">
                  <c:v>3.0228828027275521E-3</c:v>
                </c:pt>
                <c:pt idx="101">
                  <c:v>4.7489271178560617E-3</c:v>
                </c:pt>
                <c:pt idx="102">
                  <c:v>3.0508659923401994E-3</c:v>
                </c:pt>
                <c:pt idx="103">
                  <c:v>-8.4171299774057004E-3</c:v>
                </c:pt>
                <c:pt idx="104">
                  <c:v>-1.8851229718768493E-3</c:v>
                </c:pt>
                <c:pt idx="105">
                  <c:v>-3.3200822370369094E-3</c:v>
                </c:pt>
                <c:pt idx="106">
                  <c:v>5.9245011559724593E-3</c:v>
                </c:pt>
                <c:pt idx="107">
                  <c:v>-3.8894915435998233E-3</c:v>
                </c:pt>
                <c:pt idx="108">
                  <c:v>2.0328962250860116E-3</c:v>
                </c:pt>
                <c:pt idx="109">
                  <c:v>2.0631899370647803E-2</c:v>
                </c:pt>
                <c:pt idx="110">
                  <c:v>-2.5891477992563E-3</c:v>
                </c:pt>
                <c:pt idx="111">
                  <c:v>-3.9883809287216184E-3</c:v>
                </c:pt>
                <c:pt idx="112">
                  <c:v>-3.9646973994231279E-3</c:v>
                </c:pt>
                <c:pt idx="113">
                  <c:v>7.2433770475735064E-3</c:v>
                </c:pt>
                <c:pt idx="114">
                  <c:v>4.1500390652260601E-3</c:v>
                </c:pt>
                <c:pt idx="115">
                  <c:v>-8.6119705465114438E-3</c:v>
                </c:pt>
                <c:pt idx="116">
                  <c:v>-5.357181831293148E-3</c:v>
                </c:pt>
                <c:pt idx="117">
                  <c:v>-7.6728873750253369E-3</c:v>
                </c:pt>
                <c:pt idx="118">
                  <c:v>-7.8641798470101259E-3</c:v>
                </c:pt>
                <c:pt idx="119">
                  <c:v>-6.9641798479181654E-3</c:v>
                </c:pt>
                <c:pt idx="120">
                  <c:v>2.2614553753391536E-2</c:v>
                </c:pt>
                <c:pt idx="121">
                  <c:v>7.0556987056768789E-4</c:v>
                </c:pt>
                <c:pt idx="122">
                  <c:v>7.0711879277935716E-3</c:v>
                </c:pt>
                <c:pt idx="123">
                  <c:v>-3.4871633110596027E-3</c:v>
                </c:pt>
                <c:pt idx="124">
                  <c:v>-3.1419803225905415E-3</c:v>
                </c:pt>
                <c:pt idx="125">
                  <c:v>6.134081543097282E-3</c:v>
                </c:pt>
                <c:pt idx="126">
                  <c:v>-1.2711473869215241E-3</c:v>
                </c:pt>
                <c:pt idx="127">
                  <c:v>-8.7464335873770165E-3</c:v>
                </c:pt>
                <c:pt idx="128">
                  <c:v>-9.355058709594832E-3</c:v>
                </c:pt>
                <c:pt idx="129">
                  <c:v>-1.2718044886983488E-3</c:v>
                </c:pt>
                <c:pt idx="130">
                  <c:v>-5.4244454950598854E-3</c:v>
                </c:pt>
                <c:pt idx="131">
                  <c:v>-7.2360406076276192E-3</c:v>
                </c:pt>
                <c:pt idx="132">
                  <c:v>7.7512777396762985E-3</c:v>
                </c:pt>
                <c:pt idx="133">
                  <c:v>8.4512777365447263E-3</c:v>
                </c:pt>
                <c:pt idx="134">
                  <c:v>1.1951277735438781E-2</c:v>
                </c:pt>
                <c:pt idx="135">
                  <c:v>1.6751277737871863E-2</c:v>
                </c:pt>
                <c:pt idx="136">
                  <c:v>2.0251277736765917E-2</c:v>
                </c:pt>
                <c:pt idx="137">
                  <c:v>-4.7142039422779052E-3</c:v>
                </c:pt>
                <c:pt idx="138">
                  <c:v>-2.1047934549105907E-3</c:v>
                </c:pt>
                <c:pt idx="139">
                  <c:v>-3.1951272291133002E-3</c:v>
                </c:pt>
                <c:pt idx="140">
                  <c:v>6.1100000227423488E-3</c:v>
                </c:pt>
                <c:pt idx="141">
                  <c:v>-1.9750162824582959E-3</c:v>
                </c:pt>
                <c:pt idx="142">
                  <c:v>-2.5836572714716781E-3</c:v>
                </c:pt>
                <c:pt idx="143">
                  <c:v>-2.0762079765760371E-3</c:v>
                </c:pt>
                <c:pt idx="144">
                  <c:v>-1.4118948085129011E-2</c:v>
                </c:pt>
                <c:pt idx="145">
                  <c:v>-1.2728948080225597E-2</c:v>
                </c:pt>
                <c:pt idx="146">
                  <c:v>1.7772636750162961E-2</c:v>
                </c:pt>
                <c:pt idx="147">
                  <c:v>1.0072780986897276E-2</c:v>
                </c:pt>
                <c:pt idx="148">
                  <c:v>-1.2878677717037476E-3</c:v>
                </c:pt>
                <c:pt idx="149">
                  <c:v>-8.9653191752158551E-4</c:v>
                </c:pt>
                <c:pt idx="150">
                  <c:v>-1.799782505738888E-3</c:v>
                </c:pt>
                <c:pt idx="151">
                  <c:v>1.7864119797128424E-2</c:v>
                </c:pt>
                <c:pt idx="152">
                  <c:v>1.1816983569970081E-2</c:v>
                </c:pt>
                <c:pt idx="153">
                  <c:v>-1.575637092821526E-3</c:v>
                </c:pt>
                <c:pt idx="154">
                  <c:v>-8.8430224764105697E-4</c:v>
                </c:pt>
                <c:pt idx="155">
                  <c:v>-9.0550678862422185E-4</c:v>
                </c:pt>
                <c:pt idx="156">
                  <c:v>-1.1056574617755235E-3</c:v>
                </c:pt>
                <c:pt idx="157">
                  <c:v>2.0043425433327808E-3</c:v>
                </c:pt>
                <c:pt idx="158">
                  <c:v>1.3469246470353136E-4</c:v>
                </c:pt>
                <c:pt idx="159">
                  <c:v>6.2600540727246468E-4</c:v>
                </c:pt>
                <c:pt idx="160">
                  <c:v>-6.048310684757946E-5</c:v>
                </c:pt>
                <c:pt idx="161">
                  <c:v>5.7870401673038724E-4</c:v>
                </c:pt>
                <c:pt idx="162">
                  <c:v>-3.2998356968509668E-4</c:v>
                </c:pt>
                <c:pt idx="163">
                  <c:v>-1.5509144957868044E-3</c:v>
                </c:pt>
                <c:pt idx="164">
                  <c:v>-3.5245259712577554E-3</c:v>
                </c:pt>
                <c:pt idx="165">
                  <c:v>-7.1553094196103242E-4</c:v>
                </c:pt>
                <c:pt idx="166">
                  <c:v>4.7577986982604362E-4</c:v>
                </c:pt>
                <c:pt idx="167">
                  <c:v>-9.2794012231805362E-4</c:v>
                </c:pt>
                <c:pt idx="168">
                  <c:v>1.4633698399279041E-3</c:v>
                </c:pt>
                <c:pt idx="169">
                  <c:v>-7.1096014581305614E-3</c:v>
                </c:pt>
                <c:pt idx="170">
                  <c:v>-1.4266227326638695E-3</c:v>
                </c:pt>
                <c:pt idx="171">
                  <c:v>1.4734230618763736E-3</c:v>
                </c:pt>
                <c:pt idx="172">
                  <c:v>6.3330156154832451E-5</c:v>
                </c:pt>
                <c:pt idx="173">
                  <c:v>-1.1976076372093719E-3</c:v>
                </c:pt>
                <c:pt idx="174">
                  <c:v>-8.9760763751205175E-4</c:v>
                </c:pt>
                <c:pt idx="175">
                  <c:v>-3.0631306523822011E-4</c:v>
                </c:pt>
                <c:pt idx="176">
                  <c:v>-9.8912871383199236E-4</c:v>
                </c:pt>
                <c:pt idx="177">
                  <c:v>-9.3828522012680271E-5</c:v>
                </c:pt>
                <c:pt idx="178">
                  <c:v>-5.7665264286829027E-4</c:v>
                </c:pt>
                <c:pt idx="179">
                  <c:v>-9.8535863700148149E-4</c:v>
                </c:pt>
                <c:pt idx="180">
                  <c:v>3.1464136653754429E-4</c:v>
                </c:pt>
                <c:pt idx="181">
                  <c:v>4.5369923233796322E-4</c:v>
                </c:pt>
                <c:pt idx="182">
                  <c:v>-9.2912927380503843E-4</c:v>
                </c:pt>
                <c:pt idx="183">
                  <c:v>-6.5972299328794642E-4</c:v>
                </c:pt>
                <c:pt idx="184">
                  <c:v>-1.3929055317717931E-3</c:v>
                </c:pt>
                <c:pt idx="185">
                  <c:v>-5.8634039596291987E-4</c:v>
                </c:pt>
                <c:pt idx="186">
                  <c:v>-1.4950470586328861E-3</c:v>
                </c:pt>
                <c:pt idx="187">
                  <c:v>-6.6918168750440196E-4</c:v>
                </c:pt>
                <c:pt idx="188">
                  <c:v>-1.5778884927975523E-3</c:v>
                </c:pt>
                <c:pt idx="189">
                  <c:v>-2.5216819643507082E-3</c:v>
                </c:pt>
                <c:pt idx="190">
                  <c:v>-1.030388978687076E-3</c:v>
                </c:pt>
                <c:pt idx="191">
                  <c:v>-6.39897542438813E-4</c:v>
                </c:pt>
                <c:pt idx="192">
                  <c:v>-7.1186050595140778E-3</c:v>
                </c:pt>
                <c:pt idx="193">
                  <c:v>-1.5486050583429396E-3</c:v>
                </c:pt>
                <c:pt idx="194">
                  <c:v>-9.533726111229622E-4</c:v>
                </c:pt>
                <c:pt idx="195">
                  <c:v>-2.6208037831064457E-4</c:v>
                </c:pt>
                <c:pt idx="196">
                  <c:v>-1.2752820542720929E-3</c:v>
                </c:pt>
                <c:pt idx="197">
                  <c:v>-3.3839899295544304E-3</c:v>
                </c:pt>
                <c:pt idx="198">
                  <c:v>-1.2253935729063387E-3</c:v>
                </c:pt>
                <c:pt idx="199">
                  <c:v>2.6589730857020863E-4</c:v>
                </c:pt>
                <c:pt idx="200">
                  <c:v>-2.0838281309915954E-3</c:v>
                </c:pt>
                <c:pt idx="201">
                  <c:v>-1.5687202737010852E-3</c:v>
                </c:pt>
                <c:pt idx="202">
                  <c:v>-1.0642255263425097E-3</c:v>
                </c:pt>
                <c:pt idx="203">
                  <c:v>-1.0642255263425097E-3</c:v>
                </c:pt>
                <c:pt idx="204">
                  <c:v>-1.6057375367943827E-3</c:v>
                </c:pt>
                <c:pt idx="205">
                  <c:v>-1.4461449983467489E-5</c:v>
                </c:pt>
                <c:pt idx="206">
                  <c:v>-5.4680501612525134E-4</c:v>
                </c:pt>
                <c:pt idx="207">
                  <c:v>-3.7552896123807869E-4</c:v>
                </c:pt>
                <c:pt idx="208">
                  <c:v>-2.9776648136607929E-3</c:v>
                </c:pt>
                <c:pt idx="209">
                  <c:v>-1.1087331527037184E-3</c:v>
                </c:pt>
                <c:pt idx="210">
                  <c:v>-1.8660657612830749E-3</c:v>
                </c:pt>
                <c:pt idx="211">
                  <c:v>-1.3747904054171659E-3</c:v>
                </c:pt>
                <c:pt idx="212">
                  <c:v>-6.8688527228192436E-4</c:v>
                </c:pt>
                <c:pt idx="213">
                  <c:v>-1.1901170942577241E-3</c:v>
                </c:pt>
                <c:pt idx="214">
                  <c:v>-8.7011708778968883E-4</c:v>
                </c:pt>
                <c:pt idx="215">
                  <c:v>-1.3788424731638917E-3</c:v>
                </c:pt>
                <c:pt idx="216">
                  <c:v>-1.2674724733509335E-3</c:v>
                </c:pt>
                <c:pt idx="217">
                  <c:v>-1.0761981657353634E-3</c:v>
                </c:pt>
                <c:pt idx="218">
                  <c:v>-1.9554229680063609E-3</c:v>
                </c:pt>
                <c:pt idx="219">
                  <c:v>-2.621034604717791E-3</c:v>
                </c:pt>
                <c:pt idx="220">
                  <c:v>-2.5360921429986617E-3</c:v>
                </c:pt>
                <c:pt idx="221">
                  <c:v>-1.7448273808846129E-3</c:v>
                </c:pt>
                <c:pt idx="222">
                  <c:v>-9.8825574331071198E-4</c:v>
                </c:pt>
                <c:pt idx="223">
                  <c:v>-1.79699139915903E-3</c:v>
                </c:pt>
                <c:pt idx="224">
                  <c:v>-6.7633898635146433E-4</c:v>
                </c:pt>
                <c:pt idx="225">
                  <c:v>2.7770521802611733E-2</c:v>
                </c:pt>
                <c:pt idx="226">
                  <c:v>6.1574638876508991E-5</c:v>
                </c:pt>
                <c:pt idx="227">
                  <c:v>-2.5044150976814353E-3</c:v>
                </c:pt>
                <c:pt idx="228">
                  <c:v>2.8855849007609277E-3</c:v>
                </c:pt>
                <c:pt idx="229">
                  <c:v>-3.1123921452521838E-3</c:v>
                </c:pt>
                <c:pt idx="230">
                  <c:v>-2.5334406740367271E-3</c:v>
                </c:pt>
                <c:pt idx="231">
                  <c:v>-6.116980968686736E-4</c:v>
                </c:pt>
                <c:pt idx="232">
                  <c:v>-4.2197010355078668E-4</c:v>
                </c:pt>
                <c:pt idx="233">
                  <c:v>-7.0289272124989671E-4</c:v>
                </c:pt>
                <c:pt idx="234">
                  <c:v>-1.6240925520862107E-3</c:v>
                </c:pt>
                <c:pt idx="235">
                  <c:v>-9.6409254693134022E-4</c:v>
                </c:pt>
                <c:pt idx="236">
                  <c:v>-5.552353249364643E-4</c:v>
                </c:pt>
                <c:pt idx="237">
                  <c:v>-2.6523532134854408E-4</c:v>
                </c:pt>
                <c:pt idx="238">
                  <c:v>1.7872537347593878E-4</c:v>
                </c:pt>
                <c:pt idx="239">
                  <c:v>1.217486069009531E-3</c:v>
                </c:pt>
                <c:pt idx="240">
                  <c:v>-6.9848298204926509E-4</c:v>
                </c:pt>
                <c:pt idx="241">
                  <c:v>-2.5694020974740411E-4</c:v>
                </c:pt>
                <c:pt idx="242">
                  <c:v>-4.7965976419436784E-4</c:v>
                </c:pt>
                <c:pt idx="243">
                  <c:v>1.1682928855990746E-3</c:v>
                </c:pt>
                <c:pt idx="244">
                  <c:v>5.0750329966640917E-4</c:v>
                </c:pt>
                <c:pt idx="245">
                  <c:v>3.1822938824038055E-4</c:v>
                </c:pt>
                <c:pt idx="246">
                  <c:v>7.2557304284438795E-5</c:v>
                </c:pt>
                <c:pt idx="247">
                  <c:v>-2.7618726916600611E-4</c:v>
                </c:pt>
                <c:pt idx="248">
                  <c:v>-3.6865466024031679E-4</c:v>
                </c:pt>
                <c:pt idx="249">
                  <c:v>1.7260077358000753E-4</c:v>
                </c:pt>
                <c:pt idx="250">
                  <c:v>1.3013341073321583E-4</c:v>
                </c:pt>
                <c:pt idx="251">
                  <c:v>1.884569684211107E-4</c:v>
                </c:pt>
                <c:pt idx="252">
                  <c:v>-5.627542173500949E-4</c:v>
                </c:pt>
                <c:pt idx="253">
                  <c:v>2.8603464428297865E-4</c:v>
                </c:pt>
                <c:pt idx="254">
                  <c:v>-1.3925386455167915E-4</c:v>
                </c:pt>
                <c:pt idx="255">
                  <c:v>1.2953603230876631E-4</c:v>
                </c:pt>
                <c:pt idx="256">
                  <c:v>-2.0639606455919307E-3</c:v>
                </c:pt>
                <c:pt idx="257">
                  <c:v>-2.0639606455919307E-3</c:v>
                </c:pt>
                <c:pt idx="258">
                  <c:v>-1.7639606458946105E-3</c:v>
                </c:pt>
                <c:pt idx="259">
                  <c:v>-2.2009767397661653E-3</c:v>
                </c:pt>
                <c:pt idx="260">
                  <c:v>-3.9246035180524608E-3</c:v>
                </c:pt>
                <c:pt idx="261">
                  <c:v>1.3839321963209708E-3</c:v>
                </c:pt>
                <c:pt idx="262">
                  <c:v>-2.3248075000788099E-3</c:v>
                </c:pt>
                <c:pt idx="263">
                  <c:v>-1.0716862677608852E-3</c:v>
                </c:pt>
                <c:pt idx="264">
                  <c:v>-1.053189897187036E-3</c:v>
                </c:pt>
                <c:pt idx="265">
                  <c:v>-4.8299541857129147E-3</c:v>
                </c:pt>
                <c:pt idx="266">
                  <c:v>-3.3868342396384254E-4</c:v>
                </c:pt>
                <c:pt idx="267">
                  <c:v>-5.5013175445172147E-3</c:v>
                </c:pt>
                <c:pt idx="268">
                  <c:v>-4.9013175451225743E-3</c:v>
                </c:pt>
                <c:pt idx="269">
                  <c:v>-4.8013175476487868E-3</c:v>
                </c:pt>
                <c:pt idx="270">
                  <c:v>-5.2527133465890344E-3</c:v>
                </c:pt>
                <c:pt idx="271">
                  <c:v>-5.2527133465890344E-3</c:v>
                </c:pt>
                <c:pt idx="272">
                  <c:v>-4.7883580151878991E-3</c:v>
                </c:pt>
                <c:pt idx="273">
                  <c:v>-4.7883580151878991E-3</c:v>
                </c:pt>
                <c:pt idx="274">
                  <c:v>-2.9410232945793202E-3</c:v>
                </c:pt>
                <c:pt idx="275">
                  <c:v>-5.6020105126807218E-3</c:v>
                </c:pt>
                <c:pt idx="276">
                  <c:v>-3.5539611378786057E-3</c:v>
                </c:pt>
                <c:pt idx="277">
                  <c:v>-3.2403550033440476E-3</c:v>
                </c:pt>
                <c:pt idx="278">
                  <c:v>-3.6228900309496909E-3</c:v>
                </c:pt>
                <c:pt idx="279">
                  <c:v>-2.9966388101768451E-3</c:v>
                </c:pt>
                <c:pt idx="280">
                  <c:v>-2.2528825786735859E-3</c:v>
                </c:pt>
                <c:pt idx="281">
                  <c:v>-3.0615735700320057E-3</c:v>
                </c:pt>
                <c:pt idx="282">
                  <c:v>-2.4789555206122041E-3</c:v>
                </c:pt>
                <c:pt idx="283">
                  <c:v>-4.4913181728650289E-3</c:v>
                </c:pt>
                <c:pt idx="284">
                  <c:v>-4.2041408580475448E-3</c:v>
                </c:pt>
                <c:pt idx="285">
                  <c:v>-6.9880842784759284E-4</c:v>
                </c:pt>
                <c:pt idx="286">
                  <c:v>-2.9393164613525646E-3</c:v>
                </c:pt>
                <c:pt idx="287">
                  <c:v>3.8068354208867228E-4</c:v>
                </c:pt>
                <c:pt idx="288">
                  <c:v>5.1068354244257486E-4</c:v>
                </c:pt>
                <c:pt idx="289">
                  <c:v>5.3068354193733236E-4</c:v>
                </c:pt>
                <c:pt idx="290">
                  <c:v>1.502019599020861E-3</c:v>
                </c:pt>
                <c:pt idx="291">
                  <c:v>1.572019600890491E-3</c:v>
                </c:pt>
                <c:pt idx="292">
                  <c:v>1.7020196012443936E-3</c:v>
                </c:pt>
                <c:pt idx="293">
                  <c:v>8.7632573423297722E-4</c:v>
                </c:pt>
                <c:pt idx="294">
                  <c:v>2.558117077304467E-3</c:v>
                </c:pt>
                <c:pt idx="295">
                  <c:v>6.1470505294539887E-3</c:v>
                </c:pt>
                <c:pt idx="296">
                  <c:v>1.2729140299967065E-3</c:v>
                </c:pt>
                <c:pt idx="297">
                  <c:v>2.0048574859352214E-3</c:v>
                </c:pt>
                <c:pt idx="298">
                  <c:v>1.3544818669634084E-3</c:v>
                </c:pt>
                <c:pt idx="299">
                  <c:v>2.1529824360772415E-3</c:v>
                </c:pt>
                <c:pt idx="300">
                  <c:v>2.1529824360772415E-3</c:v>
                </c:pt>
                <c:pt idx="301">
                  <c:v>3.365934461357703E-4</c:v>
                </c:pt>
                <c:pt idx="302">
                  <c:v>-1.9302345231597684E-4</c:v>
                </c:pt>
                <c:pt idx="303">
                  <c:v>7.4433120891005372E-2</c:v>
                </c:pt>
                <c:pt idx="304">
                  <c:v>1.0349428383873288E-3</c:v>
                </c:pt>
                <c:pt idx="305">
                  <c:v>-3.7364593177607874E-4</c:v>
                </c:pt>
                <c:pt idx="306">
                  <c:v>9.5651574708273401E-4</c:v>
                </c:pt>
                <c:pt idx="307">
                  <c:v>1.9155675284469875E-4</c:v>
                </c:pt>
                <c:pt idx="308">
                  <c:v>1.6450008428976759E-4</c:v>
                </c:pt>
                <c:pt idx="309">
                  <c:v>6.7665152401805664E-2</c:v>
                </c:pt>
                <c:pt idx="310">
                  <c:v>-1.4523129025853503E-2</c:v>
                </c:pt>
                <c:pt idx="311">
                  <c:v>3.2717958433357709E-2</c:v>
                </c:pt>
                <c:pt idx="312">
                  <c:v>2.1824138701153906E-3</c:v>
                </c:pt>
                <c:pt idx="313">
                  <c:v>1.9606511614011085E-3</c:v>
                </c:pt>
                <c:pt idx="314">
                  <c:v>3.2020271524147853E-3</c:v>
                </c:pt>
                <c:pt idx="315">
                  <c:v>2.232319244616969E-3</c:v>
                </c:pt>
                <c:pt idx="316">
                  <c:v>2.4713101017006522E-3</c:v>
                </c:pt>
                <c:pt idx="317">
                  <c:v>1.5526439073279066E-3</c:v>
                </c:pt>
                <c:pt idx="318">
                  <c:v>1.5844044697444215E-3</c:v>
                </c:pt>
                <c:pt idx="319">
                  <c:v>2.722534885121794E-3</c:v>
                </c:pt>
                <c:pt idx="320">
                  <c:v>2.314043879215251E-3</c:v>
                </c:pt>
                <c:pt idx="321">
                  <c:v>1.8462176068285846E-3</c:v>
                </c:pt>
                <c:pt idx="322">
                  <c:v>8.5618446683324162E-4</c:v>
                </c:pt>
                <c:pt idx="323">
                  <c:v>1.8456973732816628E-3</c:v>
                </c:pt>
                <c:pt idx="324">
                  <c:v>1.2506197399930127E-3</c:v>
                </c:pt>
                <c:pt idx="325">
                  <c:v>1.4153775741814825E-3</c:v>
                </c:pt>
                <c:pt idx="326">
                  <c:v>1.4153775741814825E-3</c:v>
                </c:pt>
                <c:pt idx="327">
                  <c:v>8.1466178861035188E-4</c:v>
                </c:pt>
                <c:pt idx="328">
                  <c:v>2.026031493693084E-3</c:v>
                </c:pt>
                <c:pt idx="329">
                  <c:v>2.026031493693084E-3</c:v>
                </c:pt>
                <c:pt idx="330">
                  <c:v>1.3002150091238687E-3</c:v>
                </c:pt>
                <c:pt idx="331">
                  <c:v>1.3774225834116346E-3</c:v>
                </c:pt>
                <c:pt idx="332">
                  <c:v>1.3774225834116346E-3</c:v>
                </c:pt>
                <c:pt idx="333">
                  <c:v>1.2563744125297927E-3</c:v>
                </c:pt>
                <c:pt idx="334">
                  <c:v>8.4102534804875867E-4</c:v>
                </c:pt>
                <c:pt idx="335">
                  <c:v>1.4914069578923217E-3</c:v>
                </c:pt>
                <c:pt idx="336">
                  <c:v>3.0425902376346597E-3</c:v>
                </c:pt>
                <c:pt idx="337">
                  <c:v>9.1158585132999903E-3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E3-4859-B710-140C087E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881312"/>
        <c:axId val="1"/>
      </c:scatterChart>
      <c:valAx>
        <c:axId val="82188131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69040938848163"/>
              <c:y val="0.924791086350974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839080459770114E-3"/>
              <c:y val="0.442896935933147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881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356367092044529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7368384867194E-2"/>
          <c:y val="0.20343868004381946"/>
          <c:w val="0.87931157859585274"/>
          <c:h val="0.578797371392275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  <c:pt idx="338">
                  <c:v>38654</c:v>
                </c:pt>
                <c:pt idx="339">
                  <c:v>39010</c:v>
                </c:pt>
                <c:pt idx="340">
                  <c:v>39028</c:v>
                </c:pt>
                <c:pt idx="341">
                  <c:v>39174</c:v>
                </c:pt>
                <c:pt idx="342">
                  <c:v>40217.5</c:v>
                </c:pt>
                <c:pt idx="343">
                  <c:v>40382</c:v>
                </c:pt>
                <c:pt idx="344">
                  <c:v>40382.5</c:v>
                </c:pt>
                <c:pt idx="345">
                  <c:v>40414</c:v>
                </c:pt>
                <c:pt idx="346">
                  <c:v>40432</c:v>
                </c:pt>
                <c:pt idx="347">
                  <c:v>41463.5</c:v>
                </c:pt>
                <c:pt idx="348">
                  <c:v>41464</c:v>
                </c:pt>
                <c:pt idx="349">
                  <c:v>41634</c:v>
                </c:pt>
                <c:pt idx="350">
                  <c:v>41666</c:v>
                </c:pt>
                <c:pt idx="351">
                  <c:v>41666.5</c:v>
                </c:pt>
                <c:pt idx="352">
                  <c:v>42705</c:v>
                </c:pt>
                <c:pt idx="353">
                  <c:v>42762</c:v>
                </c:pt>
                <c:pt idx="354">
                  <c:v>42762.5</c:v>
                </c:pt>
                <c:pt idx="355">
                  <c:v>43093</c:v>
                </c:pt>
                <c:pt idx="356">
                  <c:v>43168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-0.39844500800609239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6C-46EB-AC31-790699F3E2C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1'!$I$21:$I$358</c:f>
              <c:numCache>
                <c:formatCode>General</c:formatCode>
                <c:ptCount val="338"/>
                <c:pt idx="1">
                  <c:v>-0.15402512000582647</c:v>
                </c:pt>
                <c:pt idx="2">
                  <c:v>-0.15223476800383651</c:v>
                </c:pt>
                <c:pt idx="3">
                  <c:v>-9.380636800051434E-2</c:v>
                </c:pt>
                <c:pt idx="4">
                  <c:v>-9.2806367996672634E-2</c:v>
                </c:pt>
                <c:pt idx="5">
                  <c:v>-0.10201601600419963</c:v>
                </c:pt>
                <c:pt idx="6">
                  <c:v>-9.4016016002569813E-2</c:v>
                </c:pt>
                <c:pt idx="7">
                  <c:v>-9.1158912000537384E-2</c:v>
                </c:pt>
                <c:pt idx="8">
                  <c:v>-9.7368560003815219E-2</c:v>
                </c:pt>
                <c:pt idx="9">
                  <c:v>-8.4987648006062955E-2</c:v>
                </c:pt>
                <c:pt idx="10">
                  <c:v>-8.819729600509163E-2</c:v>
                </c:pt>
                <c:pt idx="12">
                  <c:v>-1.7635984004300553E-2</c:v>
                </c:pt>
                <c:pt idx="13">
                  <c:v>-2.4355200730497018E-4</c:v>
                </c:pt>
                <c:pt idx="14">
                  <c:v>-5.5906240013428032E-3</c:v>
                </c:pt>
                <c:pt idx="15">
                  <c:v>1.251615998626221E-3</c:v>
                </c:pt>
                <c:pt idx="16">
                  <c:v>-5.7048800081247464E-3</c:v>
                </c:pt>
                <c:pt idx="17">
                  <c:v>-2.5430400273762643E-4</c:v>
                </c:pt>
                <c:pt idx="18">
                  <c:v>2.7456959942355752E-3</c:v>
                </c:pt>
                <c:pt idx="19">
                  <c:v>-1.0864159994525835E-3</c:v>
                </c:pt>
                <c:pt idx="20">
                  <c:v>-2.3870400036685169E-4</c:v>
                </c:pt>
                <c:pt idx="26">
                  <c:v>-1.5357119991676882E-3</c:v>
                </c:pt>
                <c:pt idx="29">
                  <c:v>5.2851040018140338E-3</c:v>
                </c:pt>
                <c:pt idx="30">
                  <c:v>9.032688001752831E-3</c:v>
                </c:pt>
                <c:pt idx="33">
                  <c:v>8.4117759979562834E-3</c:v>
                </c:pt>
                <c:pt idx="34">
                  <c:v>7.554399999207817E-3</c:v>
                </c:pt>
                <c:pt idx="35">
                  <c:v>1.2007071993139107E-2</c:v>
                </c:pt>
                <c:pt idx="36">
                  <c:v>6.6943839992745779E-3</c:v>
                </c:pt>
                <c:pt idx="37">
                  <c:v>-4.7528159993817098E-3</c:v>
                </c:pt>
                <c:pt idx="38">
                  <c:v>6.0375359971658327E-3</c:v>
                </c:pt>
                <c:pt idx="39">
                  <c:v>-2.2035200527170673E-4</c:v>
                </c:pt>
                <c:pt idx="40">
                  <c:v>8.4623039947473444E-3</c:v>
                </c:pt>
                <c:pt idx="41">
                  <c:v>6.4808160022948869E-3</c:v>
                </c:pt>
                <c:pt idx="42">
                  <c:v>4.9259199950029142E-3</c:v>
                </c:pt>
                <c:pt idx="43">
                  <c:v>1.5800719993421808E-2</c:v>
                </c:pt>
                <c:pt idx="44">
                  <c:v>1.900848001241684E-3</c:v>
                </c:pt>
                <c:pt idx="45">
                  <c:v>5.8210559946019202E-3</c:v>
                </c:pt>
                <c:pt idx="46">
                  <c:v>-1.1140160058857873E-3</c:v>
                </c:pt>
                <c:pt idx="47">
                  <c:v>9.0025279932888225E-3</c:v>
                </c:pt>
                <c:pt idx="48">
                  <c:v>4.6397760015679523E-3</c:v>
                </c:pt>
                <c:pt idx="49">
                  <c:v>-1.907552003103774E-3</c:v>
                </c:pt>
                <c:pt idx="50">
                  <c:v>1.481969599990407E-2</c:v>
                </c:pt>
                <c:pt idx="51">
                  <c:v>7.2074400013661943E-3</c:v>
                </c:pt>
                <c:pt idx="52">
                  <c:v>1.7739903996698558E-2</c:v>
                </c:pt>
                <c:pt idx="53">
                  <c:v>8.0199519943562336E-3</c:v>
                </c:pt>
                <c:pt idx="54">
                  <c:v>8.8103040034184232E-3</c:v>
                </c:pt>
                <c:pt idx="55">
                  <c:v>6.1200799973448738E-3</c:v>
                </c:pt>
                <c:pt idx="56">
                  <c:v>6.9104319991311058E-3</c:v>
                </c:pt>
                <c:pt idx="57">
                  <c:v>5.3176000001258217E-3</c:v>
                </c:pt>
                <c:pt idx="58">
                  <c:v>6.4027359912870452E-3</c:v>
                </c:pt>
                <c:pt idx="59">
                  <c:v>6.1554080020869151E-3</c:v>
                </c:pt>
                <c:pt idx="60">
                  <c:v>-2.0082240080228075E-3</c:v>
                </c:pt>
                <c:pt idx="61">
                  <c:v>1.8393568003375549E-2</c:v>
                </c:pt>
                <c:pt idx="62">
                  <c:v>4.9111679982161149E-3</c:v>
                </c:pt>
                <c:pt idx="63">
                  <c:v>1.0443631996167824E-2</c:v>
                </c:pt>
                <c:pt idx="64">
                  <c:v>1.6026159995817579E-2</c:v>
                </c:pt>
                <c:pt idx="65">
                  <c:v>1.2994607997825369E-2</c:v>
                </c:pt>
                <c:pt idx="66">
                  <c:v>1.7642063998209778E-2</c:v>
                </c:pt>
                <c:pt idx="67">
                  <c:v>1.8239455996081233E-2</c:v>
                </c:pt>
                <c:pt idx="68">
                  <c:v>9.8368479957571253E-3</c:v>
                </c:pt>
                <c:pt idx="69">
                  <c:v>4.8901775997364894E-2</c:v>
                </c:pt>
                <c:pt idx="70">
                  <c:v>4.9549231996934395E-2</c:v>
                </c:pt>
                <c:pt idx="71">
                  <c:v>6.0926399964955635E-3</c:v>
                </c:pt>
                <c:pt idx="72">
                  <c:v>1.6092639998532832E-2</c:v>
                </c:pt>
                <c:pt idx="73">
                  <c:v>2.2982303991739172E-2</c:v>
                </c:pt>
                <c:pt idx="74">
                  <c:v>3.3147359994472936E-2</c:v>
                </c:pt>
                <c:pt idx="75">
                  <c:v>2.0535103998554405E-2</c:v>
                </c:pt>
                <c:pt idx="76">
                  <c:v>2.8535104000184219E-2</c:v>
                </c:pt>
                <c:pt idx="77">
                  <c:v>3.0535104000591673E-2</c:v>
                </c:pt>
                <c:pt idx="78">
                  <c:v>3.2535104000999127E-2</c:v>
                </c:pt>
                <c:pt idx="79">
                  <c:v>3.3535103997564875E-2</c:v>
                </c:pt>
                <c:pt idx="80">
                  <c:v>2.1857919993635733E-2</c:v>
                </c:pt>
                <c:pt idx="81">
                  <c:v>1.8959871995321009E-2</c:v>
                </c:pt>
                <c:pt idx="82">
                  <c:v>8.2826880025095306E-3</c:v>
                </c:pt>
                <c:pt idx="83">
                  <c:v>1.954239999759011E-2</c:v>
                </c:pt>
                <c:pt idx="84">
                  <c:v>3.5118367995892186E-2</c:v>
                </c:pt>
                <c:pt idx="85">
                  <c:v>3.7118367996299639E-2</c:v>
                </c:pt>
                <c:pt idx="86">
                  <c:v>1.5635967996786349E-2</c:v>
                </c:pt>
                <c:pt idx="87">
                  <c:v>1.7635967997193802E-2</c:v>
                </c:pt>
                <c:pt idx="88">
                  <c:v>1.9583807996241376E-2</c:v>
                </c:pt>
                <c:pt idx="89">
                  <c:v>2.5583807997463737E-2</c:v>
                </c:pt>
                <c:pt idx="90">
                  <c:v>3.1583807998686098E-2</c:v>
                </c:pt>
                <c:pt idx="91">
                  <c:v>3.3374159997038078E-2</c:v>
                </c:pt>
                <c:pt idx="92">
                  <c:v>3.4374159993603826E-2</c:v>
                </c:pt>
                <c:pt idx="93">
                  <c:v>3.5374159997445531E-2</c:v>
                </c:pt>
                <c:pt idx="98">
                  <c:v>2.1832303995324764E-2</c:v>
                </c:pt>
                <c:pt idx="99">
                  <c:v>1.7949119996046647E-2</c:v>
                </c:pt>
                <c:pt idx="100">
                  <c:v>1.4516784001898486E-2</c:v>
                </c:pt>
                <c:pt idx="101">
                  <c:v>1.6530560002138373E-2</c:v>
                </c:pt>
                <c:pt idx="102">
                  <c:v>1.4840335999906529E-2</c:v>
                </c:pt>
                <c:pt idx="103">
                  <c:v>3.3727999980328605E-3</c:v>
                </c:pt>
                <c:pt idx="104">
                  <c:v>9.9052639925503172E-3</c:v>
                </c:pt>
                <c:pt idx="106">
                  <c:v>1.7711215994495433E-2</c:v>
                </c:pt>
                <c:pt idx="107">
                  <c:v>7.8911359960329719E-3</c:v>
                </c:pt>
                <c:pt idx="108">
                  <c:v>1.3811343997076619E-2</c:v>
                </c:pt>
                <c:pt idx="109">
                  <c:v>3.2408735991339199E-2</c:v>
                </c:pt>
                <c:pt idx="110">
                  <c:v>9.1842239926336333E-3</c:v>
                </c:pt>
                <c:pt idx="113">
                  <c:v>1.8959439992613625E-2</c:v>
                </c:pt>
                <c:pt idx="114">
                  <c:v>1.5299407998099923E-2</c:v>
                </c:pt>
                <c:pt idx="120">
                  <c:v>2.9907855998317245E-2</c:v>
                </c:pt>
                <c:pt idx="121">
                  <c:v>7.9579199955333024E-3</c:v>
                </c:pt>
                <c:pt idx="122">
                  <c:v>1.4158176003547851E-2</c:v>
                </c:pt>
                <c:pt idx="125">
                  <c:v>9.2503839987330139E-3</c:v>
                </c:pt>
                <c:pt idx="132">
                  <c:v>-4.6825280005577952E-3</c:v>
                </c:pt>
                <c:pt idx="133">
                  <c:v>-3.9825280036893673E-3</c:v>
                </c:pt>
                <c:pt idx="134">
                  <c:v>-4.8252800479531288E-4</c:v>
                </c:pt>
                <c:pt idx="135">
                  <c:v>4.3174719976377673E-3</c:v>
                </c:pt>
                <c:pt idx="136">
                  <c:v>7.8174719965318218E-3</c:v>
                </c:pt>
                <c:pt idx="144">
                  <c:v>-3.163739200681448E-2</c:v>
                </c:pt>
                <c:pt idx="145">
                  <c:v>-3.0247392001911066E-2</c:v>
                </c:pt>
                <c:pt idx="147">
                  <c:v>-7.7195359990582801E-3</c:v>
                </c:pt>
                <c:pt idx="152">
                  <c:v>-6.066800000553485E-3</c:v>
                </c:pt>
                <c:pt idx="164">
                  <c:v>-2.4115423999319319E-2</c:v>
                </c:pt>
                <c:pt idx="169">
                  <c:v>-2.7857696004502941E-2</c:v>
                </c:pt>
                <c:pt idx="170">
                  <c:v>-2.2242703998927027E-2</c:v>
                </c:pt>
                <c:pt idx="316">
                  <c:v>-5.0544816003821325E-2</c:v>
                </c:pt>
                <c:pt idx="337">
                  <c:v>-5.3378095995867625E-2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6C-46EB-AC31-790699F3E2C2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1'!$J$21:$J$358</c:f>
              <c:numCache>
                <c:formatCode>General</c:formatCode>
                <c:ptCount val="338"/>
                <c:pt idx="23">
                  <c:v>-2.0770400005858392E-3</c:v>
                </c:pt>
                <c:pt idx="28">
                  <c:v>-4.0494080021744594E-3</c:v>
                </c:pt>
                <c:pt idx="31">
                  <c:v>-1.2501119999797083E-3</c:v>
                </c:pt>
                <c:pt idx="32">
                  <c:v>-1.6597600042587146E-3</c:v>
                </c:pt>
                <c:pt idx="94">
                  <c:v>1.2272592000954319E-2</c:v>
                </c:pt>
                <c:pt idx="95">
                  <c:v>1.1537519996636547E-2</c:v>
                </c:pt>
                <c:pt idx="96">
                  <c:v>1.0127871995791793E-2</c:v>
                </c:pt>
                <c:pt idx="97">
                  <c:v>1.1869983994984068E-2</c:v>
                </c:pt>
                <c:pt idx="105">
                  <c:v>8.4794079957646318E-3</c:v>
                </c:pt>
                <c:pt idx="191">
                  <c:v>-2.3546896001789719E-2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6C-46EB-AC31-790699F3E2C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1'!$F$21:$F$3730</c:f>
              <c:numCache>
                <c:formatCode>General</c:formatCode>
                <c:ptCount val="3710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  <c:pt idx="338">
                  <c:v>38654</c:v>
                </c:pt>
                <c:pt idx="339">
                  <c:v>39010</c:v>
                </c:pt>
                <c:pt idx="340">
                  <c:v>39028</c:v>
                </c:pt>
                <c:pt idx="341">
                  <c:v>39174</c:v>
                </c:pt>
                <c:pt idx="342">
                  <c:v>40217.5</c:v>
                </c:pt>
                <c:pt idx="343">
                  <c:v>40382</c:v>
                </c:pt>
                <c:pt idx="344">
                  <c:v>40382.5</c:v>
                </c:pt>
                <c:pt idx="345">
                  <c:v>40414</c:v>
                </c:pt>
                <c:pt idx="346">
                  <c:v>40432</c:v>
                </c:pt>
                <c:pt idx="347">
                  <c:v>41463.5</c:v>
                </c:pt>
                <c:pt idx="348">
                  <c:v>41464</c:v>
                </c:pt>
                <c:pt idx="349">
                  <c:v>41634</c:v>
                </c:pt>
                <c:pt idx="350">
                  <c:v>41666</c:v>
                </c:pt>
                <c:pt idx="351">
                  <c:v>41666.5</c:v>
                </c:pt>
                <c:pt idx="352">
                  <c:v>42705</c:v>
                </c:pt>
                <c:pt idx="353">
                  <c:v>42762</c:v>
                </c:pt>
                <c:pt idx="354">
                  <c:v>42762.5</c:v>
                </c:pt>
                <c:pt idx="355">
                  <c:v>43093</c:v>
                </c:pt>
                <c:pt idx="356">
                  <c:v>43168</c:v>
                </c:pt>
              </c:numCache>
            </c:numRef>
          </c:xVal>
          <c:yVal>
            <c:numRef>
              <c:f>'Active 1'!$K$21:$K$3730</c:f>
              <c:numCache>
                <c:formatCode>General</c:formatCode>
                <c:ptCount val="3710"/>
                <c:pt idx="11">
                  <c:v>-6.9967328003258444E-2</c:v>
                </c:pt>
                <c:pt idx="21">
                  <c:v>-2.367392007727176E-3</c:v>
                </c:pt>
                <c:pt idx="22">
                  <c:v>-2.4770399977569468E-3</c:v>
                </c:pt>
                <c:pt idx="24">
                  <c:v>-1.5349280001828447E-3</c:v>
                </c:pt>
                <c:pt idx="25">
                  <c:v>-1.944576004461851E-3</c:v>
                </c:pt>
                <c:pt idx="27">
                  <c:v>-2.811728001688607E-3</c:v>
                </c:pt>
                <c:pt idx="111">
                  <c:v>7.7426239950000308E-3</c:v>
                </c:pt>
                <c:pt idx="112">
                  <c:v>7.7654399938182905E-3</c:v>
                </c:pt>
                <c:pt idx="115">
                  <c:v>1.7299999963142909E-3</c:v>
                </c:pt>
                <c:pt idx="116">
                  <c:v>4.9325920044793747E-3</c:v>
                </c:pt>
                <c:pt idx="117">
                  <c:v>2.5478559982730076E-3</c:v>
                </c:pt>
                <c:pt idx="118">
                  <c:v>2.3181279975688085E-3</c:v>
                </c:pt>
                <c:pt idx="119">
                  <c:v>3.218127996660769E-3</c:v>
                </c:pt>
                <c:pt idx="127">
                  <c:v>-1.0452848007844295E-2</c:v>
                </c:pt>
                <c:pt idx="128">
                  <c:v>-1.1062495999794919E-2</c:v>
                </c:pt>
                <c:pt idx="129">
                  <c:v>-5.8707680072984658E-3</c:v>
                </c:pt>
                <c:pt idx="130">
                  <c:v>-1.0066335998999421E-2</c:v>
                </c:pt>
                <c:pt idx="131">
                  <c:v>-1.2745232001179829E-2</c:v>
                </c:pt>
                <c:pt idx="137">
                  <c:v>-1.7173728003399447E-2</c:v>
                </c:pt>
                <c:pt idx="138">
                  <c:v>-1.5568768001685385E-2</c:v>
                </c:pt>
                <c:pt idx="139">
                  <c:v>-1.7505904004792683E-2</c:v>
                </c:pt>
                <c:pt idx="140">
                  <c:v>-8.9612000083434395E-3</c:v>
                </c:pt>
                <c:pt idx="141">
                  <c:v>-1.7161071998998523E-2</c:v>
                </c:pt>
                <c:pt idx="142">
                  <c:v>-1.7770719998225104E-2</c:v>
                </c:pt>
                <c:pt idx="143">
                  <c:v>-1.7320656006631907E-2</c:v>
                </c:pt>
                <c:pt idx="148">
                  <c:v>-1.9087072003458161E-2</c:v>
                </c:pt>
                <c:pt idx="149">
                  <c:v>-1.8696720006118994E-2</c:v>
                </c:pt>
                <c:pt idx="150">
                  <c:v>-1.9634400006907526E-2</c:v>
                </c:pt>
                <c:pt idx="153">
                  <c:v>-1.948694400198292E-2</c:v>
                </c:pt>
                <c:pt idx="154">
                  <c:v>-1.8796592004946433E-2</c:v>
                </c:pt>
                <c:pt idx="155">
                  <c:v>-1.8993584002600983E-2</c:v>
                </c:pt>
                <c:pt idx="156">
                  <c:v>-2.105880000453908E-2</c:v>
                </c:pt>
                <c:pt idx="157">
                  <c:v>-1.7948799999430776E-2</c:v>
                </c:pt>
                <c:pt idx="158">
                  <c:v>-2.025075200072024E-2</c:v>
                </c:pt>
                <c:pt idx="159">
                  <c:v>-1.9760399998631328E-2</c:v>
                </c:pt>
                <c:pt idx="160">
                  <c:v>-2.0500688005995471E-2</c:v>
                </c:pt>
                <c:pt idx="161">
                  <c:v>-1.9868224000674672E-2</c:v>
                </c:pt>
                <c:pt idx="162">
                  <c:v>-2.0777871999598574E-2</c:v>
                </c:pt>
                <c:pt idx="163">
                  <c:v>-2.2100560003309511E-2</c:v>
                </c:pt>
                <c:pt idx="165">
                  <c:v>-2.1349584007111844E-2</c:v>
                </c:pt>
                <c:pt idx="166">
                  <c:v>-2.0159232008154504E-2</c:v>
                </c:pt>
                <c:pt idx="167">
                  <c:v>-2.1662624007149134E-2</c:v>
                </c:pt>
                <c:pt idx="168">
                  <c:v>-1.9272272002126556E-2</c:v>
                </c:pt>
                <c:pt idx="171">
                  <c:v>-1.9445040001301095E-2</c:v>
                </c:pt>
                <c:pt idx="172">
                  <c:v>-2.2562143996765371E-2</c:v>
                </c:pt>
                <c:pt idx="173">
                  <c:v>-2.3829680001654197E-2</c:v>
                </c:pt>
                <c:pt idx="174">
                  <c:v>-2.3529680001956876E-2</c:v>
                </c:pt>
                <c:pt idx="177">
                  <c:v>-2.2779616003390402E-2</c:v>
                </c:pt>
                <c:pt idx="178">
                  <c:v>-2.3282223999558482E-2</c:v>
                </c:pt>
                <c:pt idx="180">
                  <c:v>-2.2391872000298463E-2</c:v>
                </c:pt>
                <c:pt idx="181">
                  <c:v>-2.2259408004174475E-2</c:v>
                </c:pt>
                <c:pt idx="183">
                  <c:v>-2.3406735999742523E-2</c:v>
                </c:pt>
                <c:pt idx="184">
                  <c:v>-2.4152160003723111E-2</c:v>
                </c:pt>
                <c:pt idx="185">
                  <c:v>-2.3379487996862736E-2</c:v>
                </c:pt>
                <c:pt idx="186">
                  <c:v>-2.4289136003062595E-2</c:v>
                </c:pt>
                <c:pt idx="192">
                  <c:v>-3.0026544001884758E-2</c:v>
                </c:pt>
                <c:pt idx="193">
                  <c:v>-2.445654400071362E-2</c:v>
                </c:pt>
                <c:pt idx="194">
                  <c:v>-2.3894224003015552E-2</c:v>
                </c:pt>
                <c:pt idx="195">
                  <c:v>-2.3203871998703107E-2</c:v>
                </c:pt>
                <c:pt idx="196">
                  <c:v>-2.4229296002886258E-2</c:v>
                </c:pt>
                <c:pt idx="197">
                  <c:v>-2.6338944007875398E-2</c:v>
                </c:pt>
                <c:pt idx="198">
                  <c:v>-2.4346640006115194E-2</c:v>
                </c:pt>
                <c:pt idx="199">
                  <c:v>-2.2856288007460535E-2</c:v>
                </c:pt>
                <c:pt idx="200">
                  <c:v>-2.5598800006264355E-2</c:v>
                </c:pt>
                <c:pt idx="202">
                  <c:v>-2.6305488005164079E-2</c:v>
                </c:pt>
                <c:pt idx="203">
                  <c:v>-2.6305488005164079E-2</c:v>
                </c:pt>
                <c:pt idx="204">
                  <c:v>-2.6925568003207445E-2</c:v>
                </c:pt>
                <c:pt idx="205">
                  <c:v>-2.5335216007078998E-2</c:v>
                </c:pt>
                <c:pt idx="206">
                  <c:v>-2.5873104001220781E-2</c:v>
                </c:pt>
                <c:pt idx="207">
                  <c:v>-2.5702751998323947E-2</c:v>
                </c:pt>
                <c:pt idx="208">
                  <c:v>-2.831782399880467E-2</c:v>
                </c:pt>
                <c:pt idx="209">
                  <c:v>-2.6455360006366391E-2</c:v>
                </c:pt>
                <c:pt idx="212">
                  <c:v>-2.6237568003125489E-2</c:v>
                </c:pt>
                <c:pt idx="213">
                  <c:v>-2.6760176006064285E-2</c:v>
                </c:pt>
                <c:pt idx="214">
                  <c:v>-2.6440175999596249E-2</c:v>
                </c:pt>
                <c:pt idx="215">
                  <c:v>-2.6949824001349043E-2</c:v>
                </c:pt>
                <c:pt idx="216">
                  <c:v>-2.6890111999819055E-2</c:v>
                </c:pt>
                <c:pt idx="217">
                  <c:v>-2.6699760004703421E-2</c:v>
                </c:pt>
                <c:pt idx="219">
                  <c:v>-3.0004624000866897E-2</c:v>
                </c:pt>
                <c:pt idx="222">
                  <c:v>-2.8619232005439699E-2</c:v>
                </c:pt>
                <c:pt idx="223">
                  <c:v>-2.9428880006889813E-2</c:v>
                </c:pt>
                <c:pt idx="224">
                  <c:v>-2.8431359998648986E-2</c:v>
                </c:pt>
                <c:pt idx="226">
                  <c:v>-2.7720799997041468E-2</c:v>
                </c:pt>
                <c:pt idx="227">
                  <c:v>-3.0304111998702865E-2</c:v>
                </c:pt>
                <c:pt idx="228">
                  <c:v>-2.4914112000260502E-2</c:v>
                </c:pt>
                <c:pt idx="229">
                  <c:v>-3.0964048004534561E-2</c:v>
                </c:pt>
                <c:pt idx="230">
                  <c:v>-3.039876800175989E-2</c:v>
                </c:pt>
                <c:pt idx="231">
                  <c:v>-3.0272864118160214E-2</c:v>
                </c:pt>
                <c:pt idx="232">
                  <c:v>-3.0198160005966201E-2</c:v>
                </c:pt>
                <c:pt idx="233">
                  <c:v>-3.0672831999254413E-2</c:v>
                </c:pt>
                <c:pt idx="234">
                  <c:v>-3.1600368005456403E-2</c:v>
                </c:pt>
                <c:pt idx="235">
                  <c:v>-3.0940368000301532E-2</c:v>
                </c:pt>
                <c:pt idx="236">
                  <c:v>-3.0545088004146237E-2</c:v>
                </c:pt>
                <c:pt idx="237">
                  <c:v>-3.0255088000558317E-2</c:v>
                </c:pt>
                <c:pt idx="239">
                  <c:v>-2.9134288000932429E-2</c:v>
                </c:pt>
                <c:pt idx="240">
                  <c:v>-3.1269104001694359E-2</c:v>
                </c:pt>
                <c:pt idx="241">
                  <c:v>-3.2311119997757487E-2</c:v>
                </c:pt>
                <c:pt idx="242">
                  <c:v>-3.2711776002543047E-2</c:v>
                </c:pt>
                <c:pt idx="243">
                  <c:v>-3.1141503997787368E-2</c:v>
                </c:pt>
                <c:pt idx="244">
                  <c:v>-3.188088000024436E-2</c:v>
                </c:pt>
                <c:pt idx="245">
                  <c:v>-3.2193008002650458E-2</c:v>
                </c:pt>
                <c:pt idx="256">
                  <c:v>-3.6373231996549293E-2</c:v>
                </c:pt>
                <c:pt idx="257">
                  <c:v>-3.6373231996549293E-2</c:v>
                </c:pt>
                <c:pt idx="258">
                  <c:v>-3.6073231996851973E-2</c:v>
                </c:pt>
                <c:pt idx="259">
                  <c:v>-3.7074287996802013E-2</c:v>
                </c:pt>
                <c:pt idx="260">
                  <c:v>-3.8925008004298434E-2</c:v>
                </c:pt>
                <c:pt idx="261">
                  <c:v>-3.3709103998262435E-2</c:v>
                </c:pt>
                <c:pt idx="262">
                  <c:v>-3.7418751999211963E-2</c:v>
                </c:pt>
                <c:pt idx="263">
                  <c:v>-3.632644799654372E-2</c:v>
                </c:pt>
                <c:pt idx="264">
                  <c:v>-3.785086400603177E-2</c:v>
                </c:pt>
                <c:pt idx="265">
                  <c:v>-4.226587200537324E-2</c:v>
                </c:pt>
                <c:pt idx="266">
                  <c:v>-3.777552000246942E-2</c:v>
                </c:pt>
                <c:pt idx="267">
                  <c:v>-4.5269535999977961E-2</c:v>
                </c:pt>
                <c:pt idx="268">
                  <c:v>-4.4669536000583321E-2</c:v>
                </c:pt>
                <c:pt idx="269">
                  <c:v>-4.4569536003109533E-2</c:v>
                </c:pt>
                <c:pt idx="270">
                  <c:v>-4.5048976004181895E-2</c:v>
                </c:pt>
                <c:pt idx="271">
                  <c:v>-4.5048976004181895E-2</c:v>
                </c:pt>
                <c:pt idx="272">
                  <c:v>-4.4631376003962941E-2</c:v>
                </c:pt>
                <c:pt idx="273">
                  <c:v>-4.4631376003962941E-2</c:v>
                </c:pt>
                <c:pt idx="274">
                  <c:v>-4.2811168001207989E-2</c:v>
                </c:pt>
                <c:pt idx="275">
                  <c:v>-4.547870399983367E-2</c:v>
                </c:pt>
                <c:pt idx="276">
                  <c:v>-4.5388655998976901E-2</c:v>
                </c:pt>
                <c:pt idx="277">
                  <c:v>-4.532607999863103E-2</c:v>
                </c:pt>
                <c:pt idx="278">
                  <c:v>-4.5728688004601281E-2</c:v>
                </c:pt>
                <c:pt idx="279">
                  <c:v>-4.5143552000808995E-2</c:v>
                </c:pt>
                <c:pt idx="280">
                  <c:v>-4.4461024001066107E-2</c:v>
                </c:pt>
                <c:pt idx="281">
                  <c:v>-4.5270672002516221E-2</c:v>
                </c:pt>
                <c:pt idx="282">
                  <c:v>-4.4689968002785463E-2</c:v>
                </c:pt>
                <c:pt idx="283">
                  <c:v>-4.6824912002193742E-2</c:v>
                </c:pt>
                <c:pt idx="284">
                  <c:v>-4.6572239996748976E-2</c:v>
                </c:pt>
                <c:pt idx="285">
                  <c:v>-4.4919216001289897E-2</c:v>
                </c:pt>
                <c:pt idx="286">
                  <c:v>-4.7534752004139591E-2</c:v>
                </c:pt>
                <c:pt idx="287">
                  <c:v>-4.4214752000698354E-2</c:v>
                </c:pt>
                <c:pt idx="288">
                  <c:v>-4.4084752000344452E-2</c:v>
                </c:pt>
                <c:pt idx="289">
                  <c:v>-4.4064752000849694E-2</c:v>
                </c:pt>
                <c:pt idx="290">
                  <c:v>-4.3094399996334687E-2</c:v>
                </c:pt>
                <c:pt idx="291">
                  <c:v>-4.3024399994465057E-2</c:v>
                </c:pt>
                <c:pt idx="292">
                  <c:v>-4.2894399994111154E-2</c:v>
                </c:pt>
                <c:pt idx="293">
                  <c:v>-4.3811663999804296E-2</c:v>
                </c:pt>
                <c:pt idx="294">
                  <c:v>-4.2588336000335403E-2</c:v>
                </c:pt>
                <c:pt idx="295">
                  <c:v>-4.0923552005551755E-2</c:v>
                </c:pt>
                <c:pt idx="296">
                  <c:v>-4.6047312003793195E-2</c:v>
                </c:pt>
                <c:pt idx="297">
                  <c:v>-4.5465568000508938E-2</c:v>
                </c:pt>
                <c:pt idx="298">
                  <c:v>-4.6123104002617765E-2</c:v>
                </c:pt>
                <c:pt idx="299">
                  <c:v>-4.7324799998023082E-2</c:v>
                </c:pt>
                <c:pt idx="300">
                  <c:v>-4.7324799998023082E-2</c:v>
                </c:pt>
                <c:pt idx="301">
                  <c:v>-4.9241360000451095E-2</c:v>
                </c:pt>
                <c:pt idx="302">
                  <c:v>-4.9823759996797889E-2</c:v>
                </c:pt>
                <c:pt idx="304">
                  <c:v>-4.878934400039725E-2</c:v>
                </c:pt>
                <c:pt idx="305">
                  <c:v>-5.0198992001242004E-2</c:v>
                </c:pt>
                <c:pt idx="306">
                  <c:v>-4.9161840004671831E-2</c:v>
                </c:pt>
                <c:pt idx="307">
                  <c:v>-5.0133552002080251E-2</c:v>
                </c:pt>
                <c:pt idx="308">
                  <c:v>-5.0350896002782974E-2</c:v>
                </c:pt>
                <c:pt idx="312">
                  <c:v>-5.0234895999892615E-2</c:v>
                </c:pt>
                <c:pt idx="313">
                  <c:v>-5.0500815996201709E-2</c:v>
                </c:pt>
                <c:pt idx="314">
                  <c:v>-4.941977600537939E-2</c:v>
                </c:pt>
                <c:pt idx="315">
                  <c:v>-5.0640223998925649E-2</c:v>
                </c:pt>
                <c:pt idx="317">
                  <c:v>-5.1662160003616009E-2</c:v>
                </c:pt>
                <c:pt idx="318">
                  <c:v>-5.1639343997521792E-2</c:v>
                </c:pt>
                <c:pt idx="319">
                  <c:v>-5.2553984001860954E-2</c:v>
                </c:pt>
                <c:pt idx="320">
                  <c:v>-5.296363200613996E-2</c:v>
                </c:pt>
                <c:pt idx="321">
                  <c:v>-5.3563503999612294E-2</c:v>
                </c:pt>
                <c:pt idx="322">
                  <c:v>-5.4991151999274734E-2</c:v>
                </c:pt>
                <c:pt idx="323">
                  <c:v>-5.4085808005766012E-2</c:v>
                </c:pt>
                <c:pt idx="324">
                  <c:v>-5.5124751997936983E-2</c:v>
                </c:pt>
                <c:pt idx="325">
                  <c:v>-5.6561072000476997E-2</c:v>
                </c:pt>
                <c:pt idx="326">
                  <c:v>-5.6561072000476997E-2</c:v>
                </c:pt>
                <c:pt idx="327">
                  <c:v>-5.7579984000767581E-2</c:v>
                </c:pt>
                <c:pt idx="328">
                  <c:v>-5.6548239997937344E-2</c:v>
                </c:pt>
                <c:pt idx="329">
                  <c:v>-5.6548239997937344E-2</c:v>
                </c:pt>
                <c:pt idx="330">
                  <c:v>-5.7285072005470283E-2</c:v>
                </c:pt>
                <c:pt idx="331">
                  <c:v>-5.7337760001246352E-2</c:v>
                </c:pt>
                <c:pt idx="332">
                  <c:v>-5.7337760001246352E-2</c:v>
                </c:pt>
                <c:pt idx="333">
                  <c:v>-5.771454400382936E-2</c:v>
                </c:pt>
                <c:pt idx="334">
                  <c:v>-5.8366960001876578E-2</c:v>
                </c:pt>
                <c:pt idx="335">
                  <c:v>-6.0196336002263706E-2</c:v>
                </c:pt>
                <c:pt idx="336">
                  <c:v>-5.8959800000593532E-2</c:v>
                </c:pt>
                <c:pt idx="338">
                  <c:v>-6.0037584000383504E-2</c:v>
                </c:pt>
                <c:pt idx="340">
                  <c:v>-6.165428800159134E-2</c:v>
                </c:pt>
                <c:pt idx="341">
                  <c:v>-6.267150399798993E-2</c:v>
                </c:pt>
                <c:pt idx="342">
                  <c:v>-6.1606880022736732E-2</c:v>
                </c:pt>
                <c:pt idx="343">
                  <c:v>-6.4781072003825102E-2</c:v>
                </c:pt>
                <c:pt idx="344">
                  <c:v>-6.369072000234155E-2</c:v>
                </c:pt>
                <c:pt idx="345">
                  <c:v>-6.4698544003476854E-2</c:v>
                </c:pt>
                <c:pt idx="346">
                  <c:v>-6.4545872002781834E-2</c:v>
                </c:pt>
                <c:pt idx="347">
                  <c:v>-6.5049696000642143E-2</c:v>
                </c:pt>
                <c:pt idx="348">
                  <c:v>-6.6559344006236643E-2</c:v>
                </c:pt>
                <c:pt idx="349">
                  <c:v>-6.6839664003055077E-2</c:v>
                </c:pt>
                <c:pt idx="350">
                  <c:v>-6.6057135998562444E-2</c:v>
                </c:pt>
                <c:pt idx="351">
                  <c:v>-6.6866784000012558E-2</c:v>
                </c:pt>
                <c:pt idx="352">
                  <c:v>-6.6105680001783185E-2</c:v>
                </c:pt>
                <c:pt idx="353">
                  <c:v>-6.5805552003439516E-2</c:v>
                </c:pt>
                <c:pt idx="354">
                  <c:v>-6.6515200000139885E-2</c:v>
                </c:pt>
                <c:pt idx="355">
                  <c:v>-6.5492528003233019E-2</c:v>
                </c:pt>
                <c:pt idx="356">
                  <c:v>-6.6139728005509824E-2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6C-46EB-AC31-790699F3E2C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1'!$L$26:$L$358</c:f>
              <c:numCache>
                <c:formatCode>General</c:formatCode>
                <c:ptCount val="333"/>
                <c:pt idx="170">
                  <c:v>-2.2939328002394177E-2</c:v>
                </c:pt>
                <c:pt idx="171">
                  <c:v>-2.3641936008061748E-2</c:v>
                </c:pt>
                <c:pt idx="174">
                  <c:v>-2.3691872003837489E-2</c:v>
                </c:pt>
                <c:pt idx="177">
                  <c:v>-2.3662016006710473E-2</c:v>
                </c:pt>
                <c:pt idx="182">
                  <c:v>-2.3482096003135666E-2</c:v>
                </c:pt>
                <c:pt idx="183">
                  <c:v>-2.4391744002059568E-2</c:v>
                </c:pt>
                <c:pt idx="184">
                  <c:v>-2.5361888001498301E-2</c:v>
                </c:pt>
                <c:pt idx="185">
                  <c:v>-2.3871536002843641E-2</c:v>
                </c:pt>
                <c:pt idx="196">
                  <c:v>-2.521092799725011E-2</c:v>
                </c:pt>
                <c:pt idx="205">
                  <c:v>-2.7308752003591508E-2</c:v>
                </c:pt>
                <c:pt idx="206">
                  <c:v>-2.6818400008778553E-2</c:v>
                </c:pt>
                <c:pt idx="213">
                  <c:v>-2.760849600599613E-2</c:v>
                </c:pt>
                <c:pt idx="215">
                  <c:v>-3.0067600004258566E-2</c:v>
                </c:pt>
                <c:pt idx="216">
                  <c:v>-2.9277248002472334E-2</c:v>
                </c:pt>
                <c:pt idx="233">
                  <c:v>-3.0001168001035694E-2</c:v>
                </c:pt>
                <c:pt idx="241">
                  <c:v>-3.253534399846103E-2</c:v>
                </c:pt>
                <c:pt idx="242">
                  <c:v>-3.2884992004255764E-2</c:v>
                </c:pt>
                <c:pt idx="243">
                  <c:v>-3.2982880002236925E-2</c:v>
                </c:pt>
                <c:pt idx="244">
                  <c:v>-3.2442528005049098E-2</c:v>
                </c:pt>
                <c:pt idx="245">
                  <c:v>-3.2490416000655387E-2</c:v>
                </c:pt>
                <c:pt idx="246">
                  <c:v>-3.2567615999141708E-2</c:v>
                </c:pt>
                <c:pt idx="247">
                  <c:v>-3.332515200600028E-2</c:v>
                </c:pt>
                <c:pt idx="248">
                  <c:v>-3.2482688002346549E-2</c:v>
                </c:pt>
                <c:pt idx="249">
                  <c:v>-3.3062496004276909E-2</c:v>
                </c:pt>
                <c:pt idx="250">
                  <c:v>-3.2800032000523061E-2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66C-46EB-AC31-790699F3E2C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1'!$M$21:$M$358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6C-46EB-AC31-790699F3E2C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1'!$N$21:$N$358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66C-46EB-AC31-790699F3E2C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1'!$F$21:$F$3580</c:f>
              <c:numCache>
                <c:formatCode>General</c:formatCode>
                <c:ptCount val="3560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  <c:pt idx="338">
                  <c:v>38654</c:v>
                </c:pt>
                <c:pt idx="339">
                  <c:v>39010</c:v>
                </c:pt>
                <c:pt idx="340">
                  <c:v>39028</c:v>
                </c:pt>
                <c:pt idx="341">
                  <c:v>39174</c:v>
                </c:pt>
                <c:pt idx="342">
                  <c:v>40217.5</c:v>
                </c:pt>
                <c:pt idx="343">
                  <c:v>40382</c:v>
                </c:pt>
                <c:pt idx="344">
                  <c:v>40382.5</c:v>
                </c:pt>
                <c:pt idx="345">
                  <c:v>40414</c:v>
                </c:pt>
                <c:pt idx="346">
                  <c:v>40432</c:v>
                </c:pt>
                <c:pt idx="347">
                  <c:v>41463.5</c:v>
                </c:pt>
                <c:pt idx="348">
                  <c:v>41464</c:v>
                </c:pt>
                <c:pt idx="349">
                  <c:v>41634</c:v>
                </c:pt>
                <c:pt idx="350">
                  <c:v>41666</c:v>
                </c:pt>
                <c:pt idx="351">
                  <c:v>41666.5</c:v>
                </c:pt>
                <c:pt idx="352">
                  <c:v>42705</c:v>
                </c:pt>
                <c:pt idx="353">
                  <c:v>42762</c:v>
                </c:pt>
                <c:pt idx="354">
                  <c:v>42762.5</c:v>
                </c:pt>
                <c:pt idx="355">
                  <c:v>43093</c:v>
                </c:pt>
                <c:pt idx="356">
                  <c:v>43168</c:v>
                </c:pt>
              </c:numCache>
            </c:numRef>
          </c:xVal>
          <c:yVal>
            <c:numRef>
              <c:f>'Active 1'!$O$21:$O$3580</c:f>
              <c:numCache>
                <c:formatCode>General</c:formatCode>
                <c:ptCount val="3560"/>
                <c:pt idx="0">
                  <c:v>0.1511355302673455</c:v>
                </c:pt>
                <c:pt idx="1">
                  <c:v>0.11072757574092065</c:v>
                </c:pt>
                <c:pt idx="2">
                  <c:v>0.11072670897083707</c:v>
                </c:pt>
                <c:pt idx="3">
                  <c:v>8.8125679041483648E-2</c:v>
                </c:pt>
                <c:pt idx="4">
                  <c:v>8.8125679041483648E-2</c:v>
                </c:pt>
                <c:pt idx="5">
                  <c:v>8.8124812271400066E-2</c:v>
                </c:pt>
                <c:pt idx="6">
                  <c:v>8.8124812271400066E-2</c:v>
                </c:pt>
                <c:pt idx="7">
                  <c:v>8.8058070974964389E-2</c:v>
                </c:pt>
                <c:pt idx="8">
                  <c:v>8.8057204204880807E-2</c:v>
                </c:pt>
                <c:pt idx="9">
                  <c:v>8.5863409123339354E-2</c:v>
                </c:pt>
                <c:pt idx="10">
                  <c:v>8.5862542353255772E-2</c:v>
                </c:pt>
                <c:pt idx="116">
                  <c:v>6.4499340657224336E-3</c:v>
                </c:pt>
                <c:pt idx="119">
                  <c:v>6.239308935412447E-3</c:v>
                </c:pt>
                <c:pt idx="123">
                  <c:v>-2.0565475345335413E-3</c:v>
                </c:pt>
                <c:pt idx="124">
                  <c:v>-2.3850533962104323E-3</c:v>
                </c:pt>
                <c:pt idx="126">
                  <c:v>-4.1021249317827867E-3</c:v>
                </c:pt>
                <c:pt idx="132">
                  <c:v>-1.5600696860557574E-2</c:v>
                </c:pt>
                <c:pt idx="133">
                  <c:v>-1.5600696860557574E-2</c:v>
                </c:pt>
                <c:pt idx="134">
                  <c:v>-1.5600696860557574E-2</c:v>
                </c:pt>
                <c:pt idx="135">
                  <c:v>-1.5600696860557574E-2</c:v>
                </c:pt>
                <c:pt idx="136">
                  <c:v>-1.5600696860557574E-2</c:v>
                </c:pt>
                <c:pt idx="137">
                  <c:v>-1.5622366112647078E-2</c:v>
                </c:pt>
                <c:pt idx="138">
                  <c:v>-1.6471800794555666E-2</c:v>
                </c:pt>
                <c:pt idx="139">
                  <c:v>-1.7192953504094381E-2</c:v>
                </c:pt>
                <c:pt idx="140">
                  <c:v>-1.7844764606946683E-2</c:v>
                </c:pt>
                <c:pt idx="141">
                  <c:v>-1.7943576396474824E-2</c:v>
                </c:pt>
                <c:pt idx="142">
                  <c:v>-1.7944443166558407E-2</c:v>
                </c:pt>
                <c:pt idx="143">
                  <c:v>-1.7993849061322478E-2</c:v>
                </c:pt>
                <c:pt idx="144">
                  <c:v>-1.9971818392052469E-2</c:v>
                </c:pt>
                <c:pt idx="145">
                  <c:v>-1.9971818392052469E-2</c:v>
                </c:pt>
                <c:pt idx="146">
                  <c:v>-2.0195445073616158E-2</c:v>
                </c:pt>
                <c:pt idx="147">
                  <c:v>-2.021278047528776E-2</c:v>
                </c:pt>
                <c:pt idx="148">
                  <c:v>-2.0218847865872823E-2</c:v>
                </c:pt>
                <c:pt idx="149">
                  <c:v>-2.0219714635956402E-2</c:v>
                </c:pt>
                <c:pt idx="150">
                  <c:v>-2.0250051588881709E-2</c:v>
                </c:pt>
                <c:pt idx="151">
                  <c:v>-2.0276054691389114E-2</c:v>
                </c:pt>
                <c:pt idx="152">
                  <c:v>-2.0293390093060717E-2</c:v>
                </c:pt>
                <c:pt idx="153">
                  <c:v>-2.0317659655400964E-2</c:v>
                </c:pt>
                <c:pt idx="154">
                  <c:v>-2.0318526425484543E-2</c:v>
                </c:pt>
                <c:pt idx="155">
                  <c:v>-2.0473678270445397E-2</c:v>
                </c:pt>
                <c:pt idx="156">
                  <c:v>-2.2135276520668618E-2</c:v>
                </c:pt>
                <c:pt idx="157">
                  <c:v>-2.2135276520668618E-2</c:v>
                </c:pt>
                <c:pt idx="158">
                  <c:v>-2.2524456288196125E-2</c:v>
                </c:pt>
                <c:pt idx="159">
                  <c:v>-2.2525323058279704E-2</c:v>
                </c:pt>
                <c:pt idx="160">
                  <c:v>-2.2573862182960196E-2</c:v>
                </c:pt>
                <c:pt idx="161">
                  <c:v>-2.2579929573545255E-2</c:v>
                </c:pt>
                <c:pt idx="162">
                  <c:v>-2.2580796343628837E-2</c:v>
                </c:pt>
                <c:pt idx="163">
                  <c:v>-2.2672673972488337E-2</c:v>
                </c:pt>
                <c:pt idx="164">
                  <c:v>-2.2709945086082286E-2</c:v>
                </c:pt>
                <c:pt idx="165">
                  <c:v>-2.2748949739843392E-2</c:v>
                </c:pt>
                <c:pt idx="166">
                  <c:v>-2.2749816509926975E-2</c:v>
                </c:pt>
                <c:pt idx="167">
                  <c:v>-2.2839960598619313E-2</c:v>
                </c:pt>
                <c:pt idx="168">
                  <c:v>-2.2840827368702892E-2</c:v>
                </c:pt>
                <c:pt idx="169">
                  <c:v>-2.2852095379789435E-2</c:v>
                </c:pt>
                <c:pt idx="170">
                  <c:v>-2.2913636055723628E-2</c:v>
                </c:pt>
                <c:pt idx="171">
                  <c:v>-2.300638045466671E-2</c:v>
                </c:pt>
                <c:pt idx="172">
                  <c:v>-2.4564833064943888E-2</c:v>
                </c:pt>
                <c:pt idx="173">
                  <c:v>-2.4570900455528951E-2</c:v>
                </c:pt>
                <c:pt idx="174">
                  <c:v>-2.4570900455528951E-2</c:v>
                </c:pt>
                <c:pt idx="175">
                  <c:v>-2.457176722561253E-2</c:v>
                </c:pt>
                <c:pt idx="176">
                  <c:v>-2.4589969397367715E-2</c:v>
                </c:pt>
                <c:pt idx="177">
                  <c:v>-2.4620306350293022E-2</c:v>
                </c:pt>
                <c:pt idx="178">
                  <c:v>-2.4638508522048207E-2</c:v>
                </c:pt>
                <c:pt idx="179">
                  <c:v>-2.4639375292131786E-2</c:v>
                </c:pt>
                <c:pt idx="180">
                  <c:v>-2.4639375292131786E-2</c:v>
                </c:pt>
                <c:pt idx="181">
                  <c:v>-2.4645442682716848E-2</c:v>
                </c:pt>
                <c:pt idx="182">
                  <c:v>-2.466364485447203E-2</c:v>
                </c:pt>
                <c:pt idx="183">
                  <c:v>-2.4676646405725734E-2</c:v>
                </c:pt>
                <c:pt idx="184">
                  <c:v>-2.4687914416812277E-2</c:v>
                </c:pt>
                <c:pt idx="185">
                  <c:v>-2.471911813982116E-2</c:v>
                </c:pt>
                <c:pt idx="186">
                  <c:v>-2.4719984909904742E-2</c:v>
                </c:pt>
                <c:pt idx="187">
                  <c:v>-2.4737320311576348E-2</c:v>
                </c:pt>
                <c:pt idx="188">
                  <c:v>-2.4738187081659924E-2</c:v>
                </c:pt>
                <c:pt idx="189">
                  <c:v>-2.4762456644000175E-2</c:v>
                </c:pt>
                <c:pt idx="190">
                  <c:v>-2.476332341408375E-2</c:v>
                </c:pt>
                <c:pt idx="192">
                  <c:v>-2.4824864090017947E-2</c:v>
                </c:pt>
                <c:pt idx="193">
                  <c:v>-2.4824864090017947E-2</c:v>
                </c:pt>
                <c:pt idx="194">
                  <c:v>-2.4855201042943253E-2</c:v>
                </c:pt>
                <c:pt idx="195">
                  <c:v>-2.4856067813026836E-2</c:v>
                </c:pt>
                <c:pt idx="196">
                  <c:v>-2.4867335824113372E-2</c:v>
                </c:pt>
                <c:pt idx="197">
                  <c:v>-2.4868202594196955E-2</c:v>
                </c:pt>
                <c:pt idx="198">
                  <c:v>-2.5021620898990647E-2</c:v>
                </c:pt>
                <c:pt idx="199">
                  <c:v>-2.502248766907423E-2</c:v>
                </c:pt>
                <c:pt idx="200">
                  <c:v>-2.5385664334094331E-2</c:v>
                </c:pt>
                <c:pt idx="201">
                  <c:v>-2.5503545065461236E-2</c:v>
                </c:pt>
                <c:pt idx="202">
                  <c:v>-2.6994389609219162E-2</c:v>
                </c:pt>
                <c:pt idx="203">
                  <c:v>-2.6994389609219162E-2</c:v>
                </c:pt>
                <c:pt idx="204">
                  <c:v>-2.7068065066323477E-2</c:v>
                </c:pt>
                <c:pt idx="205">
                  <c:v>-2.7068931836407052E-2</c:v>
                </c:pt>
                <c:pt idx="206">
                  <c:v>-2.707413245690854E-2</c:v>
                </c:pt>
                <c:pt idx="207">
                  <c:v>-2.7074999226992115E-2</c:v>
                </c:pt>
                <c:pt idx="208">
                  <c:v>-2.7087134008162241E-2</c:v>
                </c:pt>
                <c:pt idx="209">
                  <c:v>-2.7093201398747303E-2</c:v>
                </c:pt>
                <c:pt idx="210">
                  <c:v>-2.7183345487439642E-2</c:v>
                </c:pt>
                <c:pt idx="211">
                  <c:v>-2.7184212257523217E-2</c:v>
                </c:pt>
                <c:pt idx="212">
                  <c:v>-2.7284757587218524E-2</c:v>
                </c:pt>
                <c:pt idx="213">
                  <c:v>-2.7302959758973705E-2</c:v>
                </c:pt>
                <c:pt idx="214">
                  <c:v>-2.7302959758973705E-2</c:v>
                </c:pt>
                <c:pt idx="215">
                  <c:v>-2.7303826529057287E-2</c:v>
                </c:pt>
                <c:pt idx="216">
                  <c:v>-2.7352365653737776E-2</c:v>
                </c:pt>
                <c:pt idx="217">
                  <c:v>-2.7353232423821358E-2</c:v>
                </c:pt>
                <c:pt idx="218">
                  <c:v>-2.7380969066495925E-2</c:v>
                </c:pt>
                <c:pt idx="219">
                  <c:v>-2.9015697444128158E-2</c:v>
                </c:pt>
                <c:pt idx="220">
                  <c:v>-2.915611419766815E-2</c:v>
                </c:pt>
                <c:pt idx="221">
                  <c:v>-2.9156980967751732E-2</c:v>
                </c:pt>
                <c:pt idx="222">
                  <c:v>-2.9250592136778393E-2</c:v>
                </c:pt>
                <c:pt idx="223">
                  <c:v>-2.9251458906861968E-2</c:v>
                </c:pt>
                <c:pt idx="224">
                  <c:v>-2.9368472868145298E-2</c:v>
                </c:pt>
                <c:pt idx="225">
                  <c:v>-2.9383207959566157E-2</c:v>
                </c:pt>
                <c:pt idx="226">
                  <c:v>-2.93944759706527E-2</c:v>
                </c:pt>
                <c:pt idx="227">
                  <c:v>-2.9410944602240724E-2</c:v>
                </c:pt>
                <c:pt idx="228">
                  <c:v>-2.9410944602240724E-2</c:v>
                </c:pt>
                <c:pt idx="229">
                  <c:v>-2.9460350497004795E-2</c:v>
                </c:pt>
                <c:pt idx="230">
                  <c:v>-2.9473352048258503E-2</c:v>
                </c:pt>
                <c:pt idx="231">
                  <c:v>-3.1186956503496531E-2</c:v>
                </c:pt>
                <c:pt idx="232">
                  <c:v>-3.1297036304111216E-2</c:v>
                </c:pt>
                <c:pt idx="233">
                  <c:v>-3.148252510199738E-2</c:v>
                </c:pt>
                <c:pt idx="234">
                  <c:v>-3.1488592492582436E-2</c:v>
                </c:pt>
                <c:pt idx="235">
                  <c:v>-3.1488592492582436E-2</c:v>
                </c:pt>
                <c:pt idx="236">
                  <c:v>-3.1501594043836144E-2</c:v>
                </c:pt>
                <c:pt idx="237">
                  <c:v>-3.1501594043836144E-2</c:v>
                </c:pt>
                <c:pt idx="238">
                  <c:v>-3.1683615761387979E-2</c:v>
                </c:pt>
                <c:pt idx="239">
                  <c:v>-3.1848302077268215E-2</c:v>
                </c:pt>
                <c:pt idx="240">
                  <c:v>-3.2058060437494623E-2</c:v>
                </c:pt>
                <c:pt idx="241">
                  <c:v>-3.3481296914733297E-2</c:v>
                </c:pt>
                <c:pt idx="242">
                  <c:v>-3.3652050621198588E-2</c:v>
                </c:pt>
                <c:pt idx="243">
                  <c:v>-3.3726592848386486E-2</c:v>
                </c:pt>
                <c:pt idx="244">
                  <c:v>-3.3802001845657965E-2</c:v>
                </c:pt>
                <c:pt idx="245">
                  <c:v>-3.3919882577024871E-2</c:v>
                </c:pt>
                <c:pt idx="246">
                  <c:v>-3.4012626975967949E-2</c:v>
                </c:pt>
                <c:pt idx="247">
                  <c:v>-3.4013493746051532E-2</c:v>
                </c:pt>
                <c:pt idx="248">
                  <c:v>-3.4018694366553012E-2</c:v>
                </c:pt>
                <c:pt idx="249">
                  <c:v>-3.4019561136636588E-2</c:v>
                </c:pt>
                <c:pt idx="250">
                  <c:v>-3.4024761757138075E-2</c:v>
                </c:pt>
                <c:pt idx="251">
                  <c:v>-3.4154777269675099E-2</c:v>
                </c:pt>
                <c:pt idx="252">
                  <c:v>-3.4160844660260162E-2</c:v>
                </c:pt>
                <c:pt idx="253">
                  <c:v>-3.4166912050845225E-2</c:v>
                </c:pt>
                <c:pt idx="254">
                  <c:v>-3.4315129735137437E-2</c:v>
                </c:pt>
                <c:pt idx="255">
                  <c:v>-3.43211971257225E-2</c:v>
                </c:pt>
                <c:pt idx="256">
                  <c:v>-3.5643021503182284E-2</c:v>
                </c:pt>
                <c:pt idx="257">
                  <c:v>-3.5643021503182284E-2</c:v>
                </c:pt>
                <c:pt idx="258">
                  <c:v>-3.5643021503182284E-2</c:v>
                </c:pt>
                <c:pt idx="259">
                  <c:v>-3.6182152495169165E-2</c:v>
                </c:pt>
                <c:pt idx="260">
                  <c:v>-3.6303500306870386E-2</c:v>
                </c:pt>
                <c:pt idx="261">
                  <c:v>-3.6391910855395566E-2</c:v>
                </c:pt>
                <c:pt idx="262">
                  <c:v>-3.6392777625479149E-2</c:v>
                </c:pt>
                <c:pt idx="263">
                  <c:v>-3.6546195930272841E-2</c:v>
                </c:pt>
                <c:pt idx="264">
                  <c:v>-3.8012770911690523E-2</c:v>
                </c:pt>
                <c:pt idx="265">
                  <c:v>-3.8616042889862333E-2</c:v>
                </c:pt>
                <c:pt idx="266">
                  <c:v>-3.8616909659945915E-2</c:v>
                </c:pt>
                <c:pt idx="267">
                  <c:v>-4.0798569960317249E-2</c:v>
                </c:pt>
                <c:pt idx="268">
                  <c:v>-4.0798569960317249E-2</c:v>
                </c:pt>
                <c:pt idx="269">
                  <c:v>-4.0798569960317249E-2</c:v>
                </c:pt>
                <c:pt idx="270">
                  <c:v>-4.0824573062824651E-2</c:v>
                </c:pt>
                <c:pt idx="271">
                  <c:v>-4.0824573062824651E-2</c:v>
                </c:pt>
                <c:pt idx="272">
                  <c:v>-4.0867911567003666E-2</c:v>
                </c:pt>
                <c:pt idx="273">
                  <c:v>-4.0867911567003666E-2</c:v>
                </c:pt>
                <c:pt idx="274">
                  <c:v>-4.0893047899427493E-2</c:v>
                </c:pt>
                <c:pt idx="275">
                  <c:v>-4.0899115290012548E-2</c:v>
                </c:pt>
                <c:pt idx="276">
                  <c:v>-4.269679644335786E-2</c:v>
                </c:pt>
                <c:pt idx="277">
                  <c:v>-4.292475697533945E-2</c:v>
                </c:pt>
                <c:pt idx="278">
                  <c:v>-4.2942959147094638E-2</c:v>
                </c:pt>
                <c:pt idx="279">
                  <c:v>-4.2980230260688583E-2</c:v>
                </c:pt>
                <c:pt idx="280">
                  <c:v>-4.3035703546037717E-2</c:v>
                </c:pt>
                <c:pt idx="281">
                  <c:v>-4.3036570316121299E-2</c:v>
                </c:pt>
                <c:pt idx="282">
                  <c:v>-4.3038303856288457E-2</c:v>
                </c:pt>
                <c:pt idx="283">
                  <c:v>-4.3149250426986724E-2</c:v>
                </c:pt>
                <c:pt idx="284">
                  <c:v>-4.3180454149995606E-2</c:v>
                </c:pt>
                <c:pt idx="285">
                  <c:v>-4.4837718549800933E-2</c:v>
                </c:pt>
                <c:pt idx="286">
                  <c:v>-4.5168824721728562E-2</c:v>
                </c:pt>
                <c:pt idx="287">
                  <c:v>-4.5168824721728562E-2</c:v>
                </c:pt>
                <c:pt idx="288">
                  <c:v>-4.5168824721728562E-2</c:v>
                </c:pt>
                <c:pt idx="289">
                  <c:v>-4.5168824721728562E-2</c:v>
                </c:pt>
                <c:pt idx="290">
                  <c:v>-4.5169691491812144E-2</c:v>
                </c:pt>
                <c:pt idx="291">
                  <c:v>-4.5169691491812144E-2</c:v>
                </c:pt>
                <c:pt idx="292">
                  <c:v>-4.5169691491812144E-2</c:v>
                </c:pt>
                <c:pt idx="293">
                  <c:v>-4.5250301109585098E-2</c:v>
                </c:pt>
                <c:pt idx="294">
                  <c:v>-4.5652482428366309E-2</c:v>
                </c:pt>
                <c:pt idx="295">
                  <c:v>-4.7314080678589526E-2</c:v>
                </c:pt>
                <c:pt idx="296">
                  <c:v>-4.7526439349066675E-2</c:v>
                </c:pt>
                <c:pt idx="297">
                  <c:v>-4.7653854551352966E-2</c:v>
                </c:pt>
                <c:pt idx="298">
                  <c:v>-4.7659921941938022E-2</c:v>
                </c:pt>
                <c:pt idx="299">
                  <c:v>-4.9330187892997049E-2</c:v>
                </c:pt>
                <c:pt idx="300">
                  <c:v>-4.9330187892997049E-2</c:v>
                </c:pt>
                <c:pt idx="301">
                  <c:v>-4.9412531050937167E-2</c:v>
                </c:pt>
                <c:pt idx="302">
                  <c:v>-4.9455869555116175E-2</c:v>
                </c:pt>
                <c:pt idx="303">
                  <c:v>-4.9564215815563702E-2</c:v>
                </c:pt>
                <c:pt idx="304">
                  <c:v>-4.9614488480411348E-2</c:v>
                </c:pt>
                <c:pt idx="305">
                  <c:v>-4.961535525049493E-2</c:v>
                </c:pt>
                <c:pt idx="306">
                  <c:v>-4.9854583793563063E-2</c:v>
                </c:pt>
                <c:pt idx="307">
                  <c:v>-5.0022737189777622E-2</c:v>
                </c:pt>
                <c:pt idx="308">
                  <c:v>-5.0177022264654897E-2</c:v>
                </c:pt>
                <c:pt idx="309">
                  <c:v>-5.1067195140491746E-2</c:v>
                </c:pt>
                <c:pt idx="310">
                  <c:v>-5.108626408233051E-2</c:v>
                </c:pt>
                <c:pt idx="311">
                  <c:v>-5.1153005378766186E-2</c:v>
                </c:pt>
                <c:pt idx="312">
                  <c:v>-5.1693869910920225E-2</c:v>
                </c:pt>
                <c:pt idx="313">
                  <c:v>-5.172854071426343E-2</c:v>
                </c:pt>
                <c:pt idx="314">
                  <c:v>-5.1854222376382562E-2</c:v>
                </c:pt>
                <c:pt idx="315">
                  <c:v>-5.2050112415271681E-2</c:v>
                </c:pt>
                <c:pt idx="316">
                  <c:v>-5.2161925756053523E-2</c:v>
                </c:pt>
                <c:pt idx="317">
                  <c:v>-5.2316210830930798E-2</c:v>
                </c:pt>
                <c:pt idx="318">
                  <c:v>-5.2323144991599443E-2</c:v>
                </c:pt>
                <c:pt idx="319">
                  <c:v>-5.3887664992461684E-2</c:v>
                </c:pt>
                <c:pt idx="320">
                  <c:v>-5.388853176254526E-2</c:v>
                </c:pt>
                <c:pt idx="321">
                  <c:v>-5.3987343552073401E-2</c:v>
                </c:pt>
                <c:pt idx="322">
                  <c:v>-5.4313249103499557E-2</c:v>
                </c:pt>
                <c:pt idx="323">
                  <c:v>-5.4375656549517329E-2</c:v>
                </c:pt>
                <c:pt idx="324">
                  <c:v>-5.4703295641110643E-2</c:v>
                </c:pt>
                <c:pt idx="325">
                  <c:v>-5.5864767553108097E-2</c:v>
                </c:pt>
                <c:pt idx="326">
                  <c:v>-5.5864767553108097E-2</c:v>
                </c:pt>
                <c:pt idx="327">
                  <c:v>-5.6162936461859672E-2</c:v>
                </c:pt>
                <c:pt idx="328">
                  <c:v>-5.6290351664145963E-2</c:v>
                </c:pt>
                <c:pt idx="329">
                  <c:v>-5.6290351664145963E-2</c:v>
                </c:pt>
                <c:pt idx="330">
                  <c:v>-5.629815259489819E-2</c:v>
                </c:pt>
                <c:pt idx="331">
                  <c:v>-5.6390030223757687E-2</c:v>
                </c:pt>
                <c:pt idx="332">
                  <c:v>-5.6390030223757687E-2</c:v>
                </c:pt>
                <c:pt idx="333">
                  <c:v>-5.6570318401142364E-2</c:v>
                </c:pt>
                <c:pt idx="334">
                  <c:v>-5.6736738257189764E-2</c:v>
                </c:pt>
                <c:pt idx="335">
                  <c:v>-5.8437341161174092E-2</c:v>
                </c:pt>
                <c:pt idx="336">
                  <c:v>-5.8647966291484083E-2</c:v>
                </c:pt>
                <c:pt idx="337">
                  <c:v>-5.8974738612993807E-2</c:v>
                </c:pt>
                <c:pt idx="338">
                  <c:v>-6.0453448375581614E-2</c:v>
                </c:pt>
                <c:pt idx="339">
                  <c:v>-6.1070588675090715E-2</c:v>
                </c:pt>
                <c:pt idx="340">
                  <c:v>-6.1101792398099597E-2</c:v>
                </c:pt>
                <c:pt idx="341">
                  <c:v>-6.1354889262505014E-2</c:v>
                </c:pt>
                <c:pt idx="342">
                  <c:v>-6.3163838426936861E-2</c:v>
                </c:pt>
                <c:pt idx="343">
                  <c:v>-6.3449005784434742E-2</c:v>
                </c:pt>
                <c:pt idx="344">
                  <c:v>-6.3449872554518325E-2</c:v>
                </c:pt>
                <c:pt idx="345">
                  <c:v>-6.3504479069783876E-2</c:v>
                </c:pt>
                <c:pt idx="346">
                  <c:v>-6.3535682792792772E-2</c:v>
                </c:pt>
                <c:pt idx="347">
                  <c:v>-6.5323829475218698E-2</c:v>
                </c:pt>
                <c:pt idx="348">
                  <c:v>-6.532469624530228E-2</c:v>
                </c:pt>
                <c:pt idx="349">
                  <c:v>-6.561939807371954E-2</c:v>
                </c:pt>
                <c:pt idx="350">
                  <c:v>-6.5674871359068673E-2</c:v>
                </c:pt>
                <c:pt idx="351">
                  <c:v>-6.5675738129152256E-2</c:v>
                </c:pt>
                <c:pt idx="352">
                  <c:v>-6.7476019592748307E-2</c:v>
                </c:pt>
                <c:pt idx="353">
                  <c:v>-6.7574831382276448E-2</c:v>
                </c:pt>
                <c:pt idx="354">
                  <c:v>-6.7575698152360031E-2</c:v>
                </c:pt>
                <c:pt idx="355">
                  <c:v>-6.8148633177606527E-2</c:v>
                </c:pt>
                <c:pt idx="356">
                  <c:v>-6.8278648690143565E-2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66C-46EB-AC31-790699F3E2C2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1'!$AW$2:$AW$67</c:f>
              <c:numCache>
                <c:formatCode>General</c:formatCode>
                <c:ptCount val="66"/>
                <c:pt idx="0">
                  <c:v>-82000</c:v>
                </c:pt>
                <c:pt idx="1">
                  <c:v>-80000</c:v>
                </c:pt>
                <c:pt idx="2">
                  <c:v>-78000</c:v>
                </c:pt>
                <c:pt idx="3">
                  <c:v>-76000</c:v>
                </c:pt>
                <c:pt idx="4">
                  <c:v>-74000</c:v>
                </c:pt>
                <c:pt idx="5">
                  <c:v>-72000</c:v>
                </c:pt>
                <c:pt idx="6">
                  <c:v>-70000</c:v>
                </c:pt>
                <c:pt idx="7">
                  <c:v>-68000</c:v>
                </c:pt>
                <c:pt idx="8">
                  <c:v>-66000</c:v>
                </c:pt>
                <c:pt idx="9">
                  <c:v>-64000</c:v>
                </c:pt>
                <c:pt idx="10">
                  <c:v>-62000</c:v>
                </c:pt>
                <c:pt idx="11">
                  <c:v>-60000</c:v>
                </c:pt>
                <c:pt idx="12">
                  <c:v>-58000</c:v>
                </c:pt>
                <c:pt idx="13">
                  <c:v>-56000</c:v>
                </c:pt>
                <c:pt idx="14">
                  <c:v>-54000</c:v>
                </c:pt>
                <c:pt idx="15">
                  <c:v>-52000</c:v>
                </c:pt>
                <c:pt idx="16">
                  <c:v>-50000</c:v>
                </c:pt>
                <c:pt idx="17">
                  <c:v>-48000</c:v>
                </c:pt>
                <c:pt idx="18">
                  <c:v>-46000</c:v>
                </c:pt>
                <c:pt idx="19">
                  <c:v>-44000</c:v>
                </c:pt>
                <c:pt idx="20">
                  <c:v>-42000</c:v>
                </c:pt>
                <c:pt idx="21">
                  <c:v>-40000</c:v>
                </c:pt>
                <c:pt idx="22">
                  <c:v>-38000</c:v>
                </c:pt>
                <c:pt idx="23">
                  <c:v>-36000</c:v>
                </c:pt>
                <c:pt idx="24">
                  <c:v>-34000</c:v>
                </c:pt>
                <c:pt idx="25">
                  <c:v>-32000</c:v>
                </c:pt>
                <c:pt idx="26">
                  <c:v>-30000</c:v>
                </c:pt>
                <c:pt idx="27">
                  <c:v>-28000</c:v>
                </c:pt>
                <c:pt idx="28">
                  <c:v>-26000</c:v>
                </c:pt>
                <c:pt idx="29">
                  <c:v>-24000</c:v>
                </c:pt>
                <c:pt idx="30">
                  <c:v>-22000</c:v>
                </c:pt>
                <c:pt idx="31">
                  <c:v>-20000</c:v>
                </c:pt>
                <c:pt idx="32">
                  <c:v>-18000</c:v>
                </c:pt>
                <c:pt idx="33">
                  <c:v>-16000</c:v>
                </c:pt>
                <c:pt idx="34">
                  <c:v>-14000</c:v>
                </c:pt>
                <c:pt idx="35">
                  <c:v>-12000</c:v>
                </c:pt>
                <c:pt idx="36">
                  <c:v>-10000</c:v>
                </c:pt>
                <c:pt idx="37">
                  <c:v>-8000</c:v>
                </c:pt>
                <c:pt idx="38">
                  <c:v>-6000</c:v>
                </c:pt>
                <c:pt idx="39">
                  <c:v>-4000</c:v>
                </c:pt>
                <c:pt idx="40">
                  <c:v>-2000</c:v>
                </c:pt>
                <c:pt idx="41">
                  <c:v>0</c:v>
                </c:pt>
                <c:pt idx="42">
                  <c:v>2000</c:v>
                </c:pt>
                <c:pt idx="43">
                  <c:v>4000</c:v>
                </c:pt>
                <c:pt idx="44">
                  <c:v>6000</c:v>
                </c:pt>
                <c:pt idx="45">
                  <c:v>8000</c:v>
                </c:pt>
                <c:pt idx="46">
                  <c:v>10000</c:v>
                </c:pt>
                <c:pt idx="47">
                  <c:v>12000</c:v>
                </c:pt>
                <c:pt idx="48">
                  <c:v>14000</c:v>
                </c:pt>
                <c:pt idx="49">
                  <c:v>16000</c:v>
                </c:pt>
                <c:pt idx="50">
                  <c:v>18000</c:v>
                </c:pt>
                <c:pt idx="51">
                  <c:v>20000</c:v>
                </c:pt>
                <c:pt idx="52">
                  <c:v>22000</c:v>
                </c:pt>
                <c:pt idx="53">
                  <c:v>24000</c:v>
                </c:pt>
                <c:pt idx="54">
                  <c:v>26000</c:v>
                </c:pt>
                <c:pt idx="55">
                  <c:v>28000</c:v>
                </c:pt>
                <c:pt idx="56">
                  <c:v>30000</c:v>
                </c:pt>
                <c:pt idx="57">
                  <c:v>32000</c:v>
                </c:pt>
                <c:pt idx="58">
                  <c:v>34000</c:v>
                </c:pt>
                <c:pt idx="59">
                  <c:v>36000</c:v>
                </c:pt>
                <c:pt idx="60">
                  <c:v>38000</c:v>
                </c:pt>
                <c:pt idx="61">
                  <c:v>40000</c:v>
                </c:pt>
                <c:pt idx="62">
                  <c:v>42000</c:v>
                </c:pt>
                <c:pt idx="63">
                  <c:v>44000</c:v>
                </c:pt>
                <c:pt idx="64">
                  <c:v>46000</c:v>
                </c:pt>
                <c:pt idx="65">
                  <c:v>48000</c:v>
                </c:pt>
              </c:numCache>
            </c:numRef>
          </c:xVal>
          <c:yVal>
            <c:numRef>
              <c:f>'Active 1'!$AX$2:$AX$67</c:f>
              <c:numCache>
                <c:formatCode>General</c:formatCode>
                <c:ptCount val="66"/>
                <c:pt idx="0">
                  <c:v>-0.29783045008883896</c:v>
                </c:pt>
                <c:pt idx="1">
                  <c:v>-0.28246102847444665</c:v>
                </c:pt>
                <c:pt idx="2">
                  <c:v>-0.26716088054698839</c:v>
                </c:pt>
                <c:pt idx="3">
                  <c:v>-0.25198732227936171</c:v>
                </c:pt>
                <c:pt idx="4">
                  <c:v>-0.23699987925797383</c:v>
                </c:pt>
                <c:pt idx="5">
                  <c:v>-0.22226091719940413</c:v>
                </c:pt>
                <c:pt idx="6">
                  <c:v>-0.20783667788227697</c:v>
                </c:pt>
                <c:pt idx="7">
                  <c:v>-0.19379855177139246</c:v>
                </c:pt>
                <c:pt idx="8">
                  <c:v>-0.18022439063966522</c:v>
                </c:pt>
                <c:pt idx="9">
                  <c:v>-0.16719953557244291</c:v>
                </c:pt>
                <c:pt idx="10">
                  <c:v>-0.15481696036612969</c:v>
                </c:pt>
                <c:pt idx="11">
                  <c:v>-0.1431754582000353</c:v>
                </c:pt>
                <c:pt idx="12">
                  <c:v>-0.1323741476041303</c:v>
                </c:pt>
                <c:pt idx="13">
                  <c:v>-0.12250103104167016</c:v>
                </c:pt>
                <c:pt idx="14">
                  <c:v>-0.11361384768655593</c:v>
                </c:pt>
                <c:pt idx="15">
                  <c:v>-0.10571475027989394</c:v>
                </c:pt>
                <c:pt idx="16">
                  <c:v>-9.8727378699788121E-2</c:v>
                </c:pt>
                <c:pt idx="17">
                  <c:v>-9.2491693250802393E-2</c:v>
                </c:pt>
                <c:pt idx="18">
                  <c:v>-8.678821872432696E-2</c:v>
                </c:pt>
                <c:pt idx="19">
                  <c:v>-8.1385086969486459E-2</c:v>
                </c:pt>
                <c:pt idx="20">
                  <c:v>-7.6084416894535642E-2</c:v>
                </c:pt>
                <c:pt idx="21">
                  <c:v>-7.0747909130100192E-2</c:v>
                </c:pt>
                <c:pt idx="22">
                  <c:v>-6.5299014866462696E-2</c:v>
                </c:pt>
                <c:pt idx="23">
                  <c:v>-5.9711284718880618E-2</c:v>
                </c:pt>
                <c:pt idx="24">
                  <c:v>-5.3993203401475134E-2</c:v>
                </c:pt>
                <c:pt idx="25">
                  <c:v>-4.8175197207419862E-2</c:v>
                </c:pt>
                <c:pt idx="26">
                  <c:v>-4.230044812753575E-2</c:v>
                </c:pt>
                <c:pt idx="27">
                  <c:v>-3.6419167119636595E-2</c:v>
                </c:pt>
                <c:pt idx="28">
                  <c:v>-3.0585428787657368E-2</c:v>
                </c:pt>
                <c:pt idx="29">
                  <c:v>-2.4855735615913199E-2</c:v>
                </c:pt>
                <c:pt idx="30">
                  <c:v>-1.9288707063983779E-2</c:v>
                </c:pt>
                <c:pt idx="31">
                  <c:v>-1.3945499166166163E-2</c:v>
                </c:pt>
                <c:pt idx="32">
                  <c:v>-8.8907037951401462E-3</c:v>
                </c:pt>
                <c:pt idx="33">
                  <c:v>-4.1935492174430388E-3</c:v>
                </c:pt>
                <c:pt idx="34">
                  <c:v>7.0773997787808643E-5</c:v>
                </c:pt>
                <c:pt idx="35">
                  <c:v>3.8199219995555429E-3</c:v>
                </c:pt>
                <c:pt idx="36">
                  <c:v>6.9638134208588783E-3</c:v>
                </c:pt>
                <c:pt idx="37">
                  <c:v>9.4055150802209112E-3</c:v>
                </c:pt>
                <c:pt idx="38">
                  <c:v>1.1045055223642308E-2</c:v>
                </c:pt>
                <c:pt idx="39">
                  <c:v>1.1788273556592632E-2</c:v>
                </c:pt>
                <c:pt idx="40">
                  <c:v>1.1562887246986717E-2</c:v>
                </c:pt>
                <c:pt idx="41">
                  <c:v>1.0341970542825735E-2</c:v>
                </c:pt>
                <c:pt idx="42">
                  <c:v>8.1693736173592546E-3</c:v>
                </c:pt>
                <c:pt idx="43">
                  <c:v>5.1737465562101369E-3</c:v>
                </c:pt>
                <c:pt idx="44">
                  <c:v>1.5561868695457269E-3</c:v>
                </c:pt>
                <c:pt idx="45">
                  <c:v>-2.4501204348861836E-3</c:v>
                </c:pt>
                <c:pt idx="46">
                  <c:v>-6.6296278133010263E-3</c:v>
                </c:pt>
                <c:pt idx="47">
                  <c:v>-1.0819450558581231E-2</c:v>
                </c:pt>
                <c:pt idx="48">
                  <c:v>-1.4919903897615137E-2</c:v>
                </c:pt>
                <c:pt idx="49">
                  <c:v>-1.8886836557089465E-2</c:v>
                </c:pt>
                <c:pt idx="50">
                  <c:v>-2.2716875003888509E-2</c:v>
                </c:pt>
                <c:pt idx="51">
                  <c:v>-2.643321475397855E-2</c:v>
                </c:pt>
                <c:pt idx="52">
                  <c:v>-3.0074927694680703E-2</c:v>
                </c:pt>
                <c:pt idx="53">
                  <c:v>-3.3689986743101807E-2</c:v>
                </c:pt>
                <c:pt idx="54">
                  <c:v>-3.7331213204123352E-2</c:v>
                </c:pt>
                <c:pt idx="55">
                  <c:v>-4.1054253134905461E-2</c:v>
                </c:pt>
                <c:pt idx="56">
                  <c:v>-4.4916885966922206E-2</c:v>
                </c:pt>
                <c:pt idx="57">
                  <c:v>-4.8979195985355571E-2</c:v>
                </c:pt>
                <c:pt idx="58">
                  <c:v>-5.3304308646747352E-2</c:v>
                </c:pt>
                <c:pt idx="59">
                  <c:v>-5.7959493327945998E-2</c:v>
                </c:pt>
                <c:pt idx="60">
                  <c:v>-6.3017464465094625E-2</c:v>
                </c:pt>
                <c:pt idx="61">
                  <c:v>-6.8557666039092954E-2</c:v>
                </c:pt>
                <c:pt idx="62">
                  <c:v>-7.4667168348621665E-2</c:v>
                </c:pt>
                <c:pt idx="63">
                  <c:v>-8.1440490562278617E-2</c:v>
                </c:pt>
                <c:pt idx="64">
                  <c:v>-8.8977144078825413E-2</c:v>
                </c:pt>
                <c:pt idx="65">
                  <c:v>-9.7375022972005634E-2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6C-46EB-AC31-790699F3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882296"/>
        <c:axId val="1"/>
      </c:scatterChart>
      <c:valAx>
        <c:axId val="821882296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431109904365401"/>
              <c:y val="0.85960005715617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1E-2"/>
          <c:min val="-0.150000000000000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839080459770114E-3"/>
              <c:y val="0.40687739247493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8822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71279452137447E-2"/>
          <c:y val="0.86246538666907324"/>
          <c:w val="0.8893690228376625"/>
          <c:h val="0.11747881085064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6982279581916166"/>
          <c:y val="1.5151515151515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19587532061535E-2"/>
          <c:y val="0.21515215184704026"/>
          <c:w val="0.87721956853530692"/>
          <c:h val="0.557577407603597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1'!$H$21:$H$358</c:f>
              <c:numCache>
                <c:formatCode>General</c:formatCode>
                <c:ptCount val="338"/>
                <c:pt idx="0">
                  <c:v>-0.39844500800609239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4-49A0-B61C-FA013ED439DC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1'!$I$21:$I$358</c:f>
              <c:numCache>
                <c:formatCode>General</c:formatCode>
                <c:ptCount val="338"/>
                <c:pt idx="1">
                  <c:v>-0.15402512000582647</c:v>
                </c:pt>
                <c:pt idx="2">
                  <c:v>-0.15223476800383651</c:v>
                </c:pt>
                <c:pt idx="3">
                  <c:v>-9.380636800051434E-2</c:v>
                </c:pt>
                <c:pt idx="4">
                  <c:v>-9.2806367996672634E-2</c:v>
                </c:pt>
                <c:pt idx="5">
                  <c:v>-0.10201601600419963</c:v>
                </c:pt>
                <c:pt idx="6">
                  <c:v>-9.4016016002569813E-2</c:v>
                </c:pt>
                <c:pt idx="7">
                  <c:v>-9.1158912000537384E-2</c:v>
                </c:pt>
                <c:pt idx="8">
                  <c:v>-9.7368560003815219E-2</c:v>
                </c:pt>
                <c:pt idx="9">
                  <c:v>-8.4987648006062955E-2</c:v>
                </c:pt>
                <c:pt idx="10">
                  <c:v>-8.819729600509163E-2</c:v>
                </c:pt>
                <c:pt idx="12">
                  <c:v>-1.7635984004300553E-2</c:v>
                </c:pt>
                <c:pt idx="13">
                  <c:v>-2.4355200730497018E-4</c:v>
                </c:pt>
                <c:pt idx="14">
                  <c:v>-5.5906240013428032E-3</c:v>
                </c:pt>
                <c:pt idx="15">
                  <c:v>1.251615998626221E-3</c:v>
                </c:pt>
                <c:pt idx="16">
                  <c:v>-5.7048800081247464E-3</c:v>
                </c:pt>
                <c:pt idx="17">
                  <c:v>-2.5430400273762643E-4</c:v>
                </c:pt>
                <c:pt idx="18">
                  <c:v>2.7456959942355752E-3</c:v>
                </c:pt>
                <c:pt idx="19">
                  <c:v>-1.0864159994525835E-3</c:v>
                </c:pt>
                <c:pt idx="20">
                  <c:v>-2.3870400036685169E-4</c:v>
                </c:pt>
                <c:pt idx="26">
                  <c:v>-1.5357119991676882E-3</c:v>
                </c:pt>
                <c:pt idx="29">
                  <c:v>5.2851040018140338E-3</c:v>
                </c:pt>
                <c:pt idx="30">
                  <c:v>9.032688001752831E-3</c:v>
                </c:pt>
                <c:pt idx="33">
                  <c:v>8.4117759979562834E-3</c:v>
                </c:pt>
                <c:pt idx="34">
                  <c:v>7.554399999207817E-3</c:v>
                </c:pt>
                <c:pt idx="35">
                  <c:v>1.2007071993139107E-2</c:v>
                </c:pt>
                <c:pt idx="36">
                  <c:v>6.6943839992745779E-3</c:v>
                </c:pt>
                <c:pt idx="37">
                  <c:v>-4.7528159993817098E-3</c:v>
                </c:pt>
                <c:pt idx="38">
                  <c:v>6.0375359971658327E-3</c:v>
                </c:pt>
                <c:pt idx="39">
                  <c:v>-2.2035200527170673E-4</c:v>
                </c:pt>
                <c:pt idx="40">
                  <c:v>8.4623039947473444E-3</c:v>
                </c:pt>
                <c:pt idx="41">
                  <c:v>6.4808160022948869E-3</c:v>
                </c:pt>
                <c:pt idx="42">
                  <c:v>4.9259199950029142E-3</c:v>
                </c:pt>
                <c:pt idx="43">
                  <c:v>1.5800719993421808E-2</c:v>
                </c:pt>
                <c:pt idx="44">
                  <c:v>1.900848001241684E-3</c:v>
                </c:pt>
                <c:pt idx="45">
                  <c:v>5.8210559946019202E-3</c:v>
                </c:pt>
                <c:pt idx="46">
                  <c:v>-1.1140160058857873E-3</c:v>
                </c:pt>
                <c:pt idx="47">
                  <c:v>9.0025279932888225E-3</c:v>
                </c:pt>
                <c:pt idx="48">
                  <c:v>4.6397760015679523E-3</c:v>
                </c:pt>
                <c:pt idx="49">
                  <c:v>-1.907552003103774E-3</c:v>
                </c:pt>
                <c:pt idx="50">
                  <c:v>1.481969599990407E-2</c:v>
                </c:pt>
                <c:pt idx="51">
                  <c:v>7.2074400013661943E-3</c:v>
                </c:pt>
                <c:pt idx="52">
                  <c:v>1.7739903996698558E-2</c:v>
                </c:pt>
                <c:pt idx="53">
                  <c:v>8.0199519943562336E-3</c:v>
                </c:pt>
                <c:pt idx="54">
                  <c:v>8.8103040034184232E-3</c:v>
                </c:pt>
                <c:pt idx="55">
                  <c:v>6.1200799973448738E-3</c:v>
                </c:pt>
                <c:pt idx="56">
                  <c:v>6.9104319991311058E-3</c:v>
                </c:pt>
                <c:pt idx="57">
                  <c:v>5.3176000001258217E-3</c:v>
                </c:pt>
                <c:pt idx="58">
                  <c:v>6.4027359912870452E-3</c:v>
                </c:pt>
                <c:pt idx="59">
                  <c:v>6.1554080020869151E-3</c:v>
                </c:pt>
                <c:pt idx="60">
                  <c:v>-2.0082240080228075E-3</c:v>
                </c:pt>
                <c:pt idx="61">
                  <c:v>1.8393568003375549E-2</c:v>
                </c:pt>
                <c:pt idx="62">
                  <c:v>4.9111679982161149E-3</c:v>
                </c:pt>
                <c:pt idx="63">
                  <c:v>1.0443631996167824E-2</c:v>
                </c:pt>
                <c:pt idx="64">
                  <c:v>1.6026159995817579E-2</c:v>
                </c:pt>
                <c:pt idx="65">
                  <c:v>1.2994607997825369E-2</c:v>
                </c:pt>
                <c:pt idx="66">
                  <c:v>1.7642063998209778E-2</c:v>
                </c:pt>
                <c:pt idx="67">
                  <c:v>1.8239455996081233E-2</c:v>
                </c:pt>
                <c:pt idx="68">
                  <c:v>9.8368479957571253E-3</c:v>
                </c:pt>
                <c:pt idx="69">
                  <c:v>4.8901775997364894E-2</c:v>
                </c:pt>
                <c:pt idx="70">
                  <c:v>4.9549231996934395E-2</c:v>
                </c:pt>
                <c:pt idx="71">
                  <c:v>6.0926399964955635E-3</c:v>
                </c:pt>
                <c:pt idx="72">
                  <c:v>1.6092639998532832E-2</c:v>
                </c:pt>
                <c:pt idx="73">
                  <c:v>2.2982303991739172E-2</c:v>
                </c:pt>
                <c:pt idx="74">
                  <c:v>3.3147359994472936E-2</c:v>
                </c:pt>
                <c:pt idx="75">
                  <c:v>2.0535103998554405E-2</c:v>
                </c:pt>
                <c:pt idx="76">
                  <c:v>2.8535104000184219E-2</c:v>
                </c:pt>
                <c:pt idx="77">
                  <c:v>3.0535104000591673E-2</c:v>
                </c:pt>
                <c:pt idx="78">
                  <c:v>3.2535104000999127E-2</c:v>
                </c:pt>
                <c:pt idx="79">
                  <c:v>3.3535103997564875E-2</c:v>
                </c:pt>
                <c:pt idx="80">
                  <c:v>2.1857919993635733E-2</c:v>
                </c:pt>
                <c:pt idx="81">
                  <c:v>1.8959871995321009E-2</c:v>
                </c:pt>
                <c:pt idx="82">
                  <c:v>8.2826880025095306E-3</c:v>
                </c:pt>
                <c:pt idx="83">
                  <c:v>1.954239999759011E-2</c:v>
                </c:pt>
                <c:pt idx="84">
                  <c:v>3.5118367995892186E-2</c:v>
                </c:pt>
                <c:pt idx="85">
                  <c:v>3.7118367996299639E-2</c:v>
                </c:pt>
                <c:pt idx="86">
                  <c:v>1.5635967996786349E-2</c:v>
                </c:pt>
                <c:pt idx="87">
                  <c:v>1.7635967997193802E-2</c:v>
                </c:pt>
                <c:pt idx="88">
                  <c:v>1.9583807996241376E-2</c:v>
                </c:pt>
                <c:pt idx="89">
                  <c:v>2.5583807997463737E-2</c:v>
                </c:pt>
                <c:pt idx="90">
                  <c:v>3.1583807998686098E-2</c:v>
                </c:pt>
                <c:pt idx="91">
                  <c:v>3.3374159997038078E-2</c:v>
                </c:pt>
                <c:pt idx="92">
                  <c:v>3.4374159993603826E-2</c:v>
                </c:pt>
                <c:pt idx="93">
                  <c:v>3.5374159997445531E-2</c:v>
                </c:pt>
                <c:pt idx="98">
                  <c:v>2.1832303995324764E-2</c:v>
                </c:pt>
                <c:pt idx="99">
                  <c:v>1.7949119996046647E-2</c:v>
                </c:pt>
                <c:pt idx="100">
                  <c:v>1.4516784001898486E-2</c:v>
                </c:pt>
                <c:pt idx="101">
                  <c:v>1.6530560002138373E-2</c:v>
                </c:pt>
                <c:pt idx="102">
                  <c:v>1.4840335999906529E-2</c:v>
                </c:pt>
                <c:pt idx="103">
                  <c:v>3.3727999980328605E-3</c:v>
                </c:pt>
                <c:pt idx="104">
                  <c:v>9.9052639925503172E-3</c:v>
                </c:pt>
                <c:pt idx="106">
                  <c:v>1.7711215994495433E-2</c:v>
                </c:pt>
                <c:pt idx="107">
                  <c:v>7.8911359960329719E-3</c:v>
                </c:pt>
                <c:pt idx="108">
                  <c:v>1.3811343997076619E-2</c:v>
                </c:pt>
                <c:pt idx="109">
                  <c:v>3.2408735991339199E-2</c:v>
                </c:pt>
                <c:pt idx="110">
                  <c:v>9.1842239926336333E-3</c:v>
                </c:pt>
                <c:pt idx="113">
                  <c:v>1.8959439992613625E-2</c:v>
                </c:pt>
                <c:pt idx="114">
                  <c:v>1.5299407998099923E-2</c:v>
                </c:pt>
                <c:pt idx="120">
                  <c:v>2.9907855998317245E-2</c:v>
                </c:pt>
                <c:pt idx="121">
                  <c:v>7.9579199955333024E-3</c:v>
                </c:pt>
                <c:pt idx="122">
                  <c:v>1.4158176003547851E-2</c:v>
                </c:pt>
                <c:pt idx="125">
                  <c:v>9.2503839987330139E-3</c:v>
                </c:pt>
                <c:pt idx="132">
                  <c:v>-4.6825280005577952E-3</c:v>
                </c:pt>
                <c:pt idx="133">
                  <c:v>-3.9825280036893673E-3</c:v>
                </c:pt>
                <c:pt idx="134">
                  <c:v>-4.8252800479531288E-4</c:v>
                </c:pt>
                <c:pt idx="135">
                  <c:v>4.3174719976377673E-3</c:v>
                </c:pt>
                <c:pt idx="136">
                  <c:v>7.8174719965318218E-3</c:v>
                </c:pt>
                <c:pt idx="144">
                  <c:v>-3.163739200681448E-2</c:v>
                </c:pt>
                <c:pt idx="145">
                  <c:v>-3.0247392001911066E-2</c:v>
                </c:pt>
                <c:pt idx="147">
                  <c:v>-7.7195359990582801E-3</c:v>
                </c:pt>
                <c:pt idx="152">
                  <c:v>-6.066800000553485E-3</c:v>
                </c:pt>
                <c:pt idx="164">
                  <c:v>-2.4115423999319319E-2</c:v>
                </c:pt>
                <c:pt idx="169">
                  <c:v>-2.7857696004502941E-2</c:v>
                </c:pt>
                <c:pt idx="170">
                  <c:v>-2.2242703998927027E-2</c:v>
                </c:pt>
                <c:pt idx="316">
                  <c:v>-5.0544816003821325E-2</c:v>
                </c:pt>
                <c:pt idx="337">
                  <c:v>-5.3378095995867625E-2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E4-49A0-B61C-FA013ED439DC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1'!$J$21:$J$358</c:f>
              <c:numCache>
                <c:formatCode>General</c:formatCode>
                <c:ptCount val="338"/>
                <c:pt idx="23">
                  <c:v>-2.0770400005858392E-3</c:v>
                </c:pt>
                <c:pt idx="28">
                  <c:v>-4.0494080021744594E-3</c:v>
                </c:pt>
                <c:pt idx="31">
                  <c:v>-1.2501119999797083E-3</c:v>
                </c:pt>
                <c:pt idx="32">
                  <c:v>-1.6597600042587146E-3</c:v>
                </c:pt>
                <c:pt idx="94">
                  <c:v>1.2272592000954319E-2</c:v>
                </c:pt>
                <c:pt idx="95">
                  <c:v>1.1537519996636547E-2</c:v>
                </c:pt>
                <c:pt idx="96">
                  <c:v>1.0127871995791793E-2</c:v>
                </c:pt>
                <c:pt idx="97">
                  <c:v>1.1869983994984068E-2</c:v>
                </c:pt>
                <c:pt idx="105">
                  <c:v>8.4794079957646318E-3</c:v>
                </c:pt>
                <c:pt idx="191">
                  <c:v>-2.3546896001789719E-2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E4-49A0-B61C-FA013ED439DC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1'!$K$21:$K$358</c:f>
              <c:numCache>
                <c:formatCode>General</c:formatCode>
                <c:ptCount val="338"/>
                <c:pt idx="11">
                  <c:v>-6.9967328003258444E-2</c:v>
                </c:pt>
                <c:pt idx="21">
                  <c:v>-2.367392007727176E-3</c:v>
                </c:pt>
                <c:pt idx="22">
                  <c:v>-2.4770399977569468E-3</c:v>
                </c:pt>
                <c:pt idx="24">
                  <c:v>-1.5349280001828447E-3</c:v>
                </c:pt>
                <c:pt idx="25">
                  <c:v>-1.944576004461851E-3</c:v>
                </c:pt>
                <c:pt idx="27">
                  <c:v>-2.811728001688607E-3</c:v>
                </c:pt>
                <c:pt idx="111">
                  <c:v>7.7426239950000308E-3</c:v>
                </c:pt>
                <c:pt idx="112">
                  <c:v>7.7654399938182905E-3</c:v>
                </c:pt>
                <c:pt idx="115">
                  <c:v>1.7299999963142909E-3</c:v>
                </c:pt>
                <c:pt idx="116">
                  <c:v>4.9325920044793747E-3</c:v>
                </c:pt>
                <c:pt idx="117">
                  <c:v>2.5478559982730076E-3</c:v>
                </c:pt>
                <c:pt idx="118">
                  <c:v>2.3181279975688085E-3</c:v>
                </c:pt>
                <c:pt idx="119">
                  <c:v>3.218127996660769E-3</c:v>
                </c:pt>
                <c:pt idx="127">
                  <c:v>-1.0452848007844295E-2</c:v>
                </c:pt>
                <c:pt idx="128">
                  <c:v>-1.1062495999794919E-2</c:v>
                </c:pt>
                <c:pt idx="129">
                  <c:v>-5.8707680072984658E-3</c:v>
                </c:pt>
                <c:pt idx="130">
                  <c:v>-1.0066335998999421E-2</c:v>
                </c:pt>
                <c:pt idx="131">
                  <c:v>-1.2745232001179829E-2</c:v>
                </c:pt>
                <c:pt idx="137">
                  <c:v>-1.7173728003399447E-2</c:v>
                </c:pt>
                <c:pt idx="138">
                  <c:v>-1.5568768001685385E-2</c:v>
                </c:pt>
                <c:pt idx="139">
                  <c:v>-1.7505904004792683E-2</c:v>
                </c:pt>
                <c:pt idx="140">
                  <c:v>-8.9612000083434395E-3</c:v>
                </c:pt>
                <c:pt idx="141">
                  <c:v>-1.7161071998998523E-2</c:v>
                </c:pt>
                <c:pt idx="142">
                  <c:v>-1.7770719998225104E-2</c:v>
                </c:pt>
                <c:pt idx="143">
                  <c:v>-1.7320656006631907E-2</c:v>
                </c:pt>
                <c:pt idx="148">
                  <c:v>-1.9087072003458161E-2</c:v>
                </c:pt>
                <c:pt idx="149">
                  <c:v>-1.8696720006118994E-2</c:v>
                </c:pt>
                <c:pt idx="150">
                  <c:v>-1.9634400006907526E-2</c:v>
                </c:pt>
                <c:pt idx="153">
                  <c:v>-1.948694400198292E-2</c:v>
                </c:pt>
                <c:pt idx="154">
                  <c:v>-1.8796592004946433E-2</c:v>
                </c:pt>
                <c:pt idx="155">
                  <c:v>-1.8993584002600983E-2</c:v>
                </c:pt>
                <c:pt idx="156">
                  <c:v>-2.105880000453908E-2</c:v>
                </c:pt>
                <c:pt idx="157">
                  <c:v>-1.7948799999430776E-2</c:v>
                </c:pt>
                <c:pt idx="158">
                  <c:v>-2.025075200072024E-2</c:v>
                </c:pt>
                <c:pt idx="159">
                  <c:v>-1.9760399998631328E-2</c:v>
                </c:pt>
                <c:pt idx="160">
                  <c:v>-2.0500688005995471E-2</c:v>
                </c:pt>
                <c:pt idx="161">
                  <c:v>-1.9868224000674672E-2</c:v>
                </c:pt>
                <c:pt idx="162">
                  <c:v>-2.0777871999598574E-2</c:v>
                </c:pt>
                <c:pt idx="163">
                  <c:v>-2.2100560003309511E-2</c:v>
                </c:pt>
                <c:pt idx="165">
                  <c:v>-2.1349584007111844E-2</c:v>
                </c:pt>
                <c:pt idx="166">
                  <c:v>-2.0159232008154504E-2</c:v>
                </c:pt>
                <c:pt idx="167">
                  <c:v>-2.1662624007149134E-2</c:v>
                </c:pt>
                <c:pt idx="168">
                  <c:v>-1.9272272002126556E-2</c:v>
                </c:pt>
                <c:pt idx="171">
                  <c:v>-1.9445040001301095E-2</c:v>
                </c:pt>
                <c:pt idx="172">
                  <c:v>-2.2562143996765371E-2</c:v>
                </c:pt>
                <c:pt idx="173">
                  <c:v>-2.3829680001654197E-2</c:v>
                </c:pt>
                <c:pt idx="174">
                  <c:v>-2.3529680001956876E-2</c:v>
                </c:pt>
                <c:pt idx="177">
                  <c:v>-2.2779616003390402E-2</c:v>
                </c:pt>
                <c:pt idx="178">
                  <c:v>-2.3282223999558482E-2</c:v>
                </c:pt>
                <c:pt idx="180">
                  <c:v>-2.2391872000298463E-2</c:v>
                </c:pt>
                <c:pt idx="181">
                  <c:v>-2.2259408004174475E-2</c:v>
                </c:pt>
                <c:pt idx="183">
                  <c:v>-2.3406735999742523E-2</c:v>
                </c:pt>
                <c:pt idx="184">
                  <c:v>-2.4152160003723111E-2</c:v>
                </c:pt>
                <c:pt idx="185">
                  <c:v>-2.3379487996862736E-2</c:v>
                </c:pt>
                <c:pt idx="186">
                  <c:v>-2.4289136003062595E-2</c:v>
                </c:pt>
                <c:pt idx="192">
                  <c:v>-3.0026544001884758E-2</c:v>
                </c:pt>
                <c:pt idx="193">
                  <c:v>-2.445654400071362E-2</c:v>
                </c:pt>
                <c:pt idx="194">
                  <c:v>-2.3894224003015552E-2</c:v>
                </c:pt>
                <c:pt idx="195">
                  <c:v>-2.3203871998703107E-2</c:v>
                </c:pt>
                <c:pt idx="196">
                  <c:v>-2.4229296002886258E-2</c:v>
                </c:pt>
                <c:pt idx="197">
                  <c:v>-2.6338944007875398E-2</c:v>
                </c:pt>
                <c:pt idx="198">
                  <c:v>-2.4346640006115194E-2</c:v>
                </c:pt>
                <c:pt idx="199">
                  <c:v>-2.2856288007460535E-2</c:v>
                </c:pt>
                <c:pt idx="200">
                  <c:v>-2.5598800006264355E-2</c:v>
                </c:pt>
                <c:pt idx="202">
                  <c:v>-2.6305488005164079E-2</c:v>
                </c:pt>
                <c:pt idx="203">
                  <c:v>-2.6305488005164079E-2</c:v>
                </c:pt>
                <c:pt idx="204">
                  <c:v>-2.6925568003207445E-2</c:v>
                </c:pt>
                <c:pt idx="205">
                  <c:v>-2.5335216007078998E-2</c:v>
                </c:pt>
                <c:pt idx="206">
                  <c:v>-2.5873104001220781E-2</c:v>
                </c:pt>
                <c:pt idx="207">
                  <c:v>-2.5702751998323947E-2</c:v>
                </c:pt>
                <c:pt idx="208">
                  <c:v>-2.831782399880467E-2</c:v>
                </c:pt>
                <c:pt idx="209">
                  <c:v>-2.6455360006366391E-2</c:v>
                </c:pt>
                <c:pt idx="212">
                  <c:v>-2.6237568003125489E-2</c:v>
                </c:pt>
                <c:pt idx="213">
                  <c:v>-2.6760176006064285E-2</c:v>
                </c:pt>
                <c:pt idx="214">
                  <c:v>-2.6440175999596249E-2</c:v>
                </c:pt>
                <c:pt idx="215">
                  <c:v>-2.6949824001349043E-2</c:v>
                </c:pt>
                <c:pt idx="216">
                  <c:v>-2.6890111999819055E-2</c:v>
                </c:pt>
                <c:pt idx="217">
                  <c:v>-2.6699760004703421E-2</c:v>
                </c:pt>
                <c:pt idx="219">
                  <c:v>-3.0004624000866897E-2</c:v>
                </c:pt>
                <c:pt idx="222">
                  <c:v>-2.8619232005439699E-2</c:v>
                </c:pt>
                <c:pt idx="223">
                  <c:v>-2.9428880006889813E-2</c:v>
                </c:pt>
                <c:pt idx="224">
                  <c:v>-2.8431359998648986E-2</c:v>
                </c:pt>
                <c:pt idx="226">
                  <c:v>-2.7720799997041468E-2</c:v>
                </c:pt>
                <c:pt idx="227">
                  <c:v>-3.0304111998702865E-2</c:v>
                </c:pt>
                <c:pt idx="228">
                  <c:v>-2.4914112000260502E-2</c:v>
                </c:pt>
                <c:pt idx="229">
                  <c:v>-3.0964048004534561E-2</c:v>
                </c:pt>
                <c:pt idx="230">
                  <c:v>-3.039876800175989E-2</c:v>
                </c:pt>
                <c:pt idx="231">
                  <c:v>-3.0272864118160214E-2</c:v>
                </c:pt>
                <c:pt idx="232">
                  <c:v>-3.0198160005966201E-2</c:v>
                </c:pt>
                <c:pt idx="233">
                  <c:v>-3.0672831999254413E-2</c:v>
                </c:pt>
                <c:pt idx="234">
                  <c:v>-3.1600368005456403E-2</c:v>
                </c:pt>
                <c:pt idx="235">
                  <c:v>-3.0940368000301532E-2</c:v>
                </c:pt>
                <c:pt idx="236">
                  <c:v>-3.0545088004146237E-2</c:v>
                </c:pt>
                <c:pt idx="237">
                  <c:v>-3.0255088000558317E-2</c:v>
                </c:pt>
                <c:pt idx="239">
                  <c:v>-2.9134288000932429E-2</c:v>
                </c:pt>
                <c:pt idx="240">
                  <c:v>-3.1269104001694359E-2</c:v>
                </c:pt>
                <c:pt idx="241">
                  <c:v>-3.2311119997757487E-2</c:v>
                </c:pt>
                <c:pt idx="242">
                  <c:v>-3.2711776002543047E-2</c:v>
                </c:pt>
                <c:pt idx="243">
                  <c:v>-3.1141503997787368E-2</c:v>
                </c:pt>
                <c:pt idx="244">
                  <c:v>-3.188088000024436E-2</c:v>
                </c:pt>
                <c:pt idx="245">
                  <c:v>-3.2193008002650458E-2</c:v>
                </c:pt>
                <c:pt idx="256">
                  <c:v>-3.6373231996549293E-2</c:v>
                </c:pt>
                <c:pt idx="257">
                  <c:v>-3.6373231996549293E-2</c:v>
                </c:pt>
                <c:pt idx="258">
                  <c:v>-3.6073231996851973E-2</c:v>
                </c:pt>
                <c:pt idx="259">
                  <c:v>-3.7074287996802013E-2</c:v>
                </c:pt>
                <c:pt idx="260">
                  <c:v>-3.8925008004298434E-2</c:v>
                </c:pt>
                <c:pt idx="261">
                  <c:v>-3.3709103998262435E-2</c:v>
                </c:pt>
                <c:pt idx="262">
                  <c:v>-3.7418751999211963E-2</c:v>
                </c:pt>
                <c:pt idx="263">
                  <c:v>-3.632644799654372E-2</c:v>
                </c:pt>
                <c:pt idx="264">
                  <c:v>-3.785086400603177E-2</c:v>
                </c:pt>
                <c:pt idx="265">
                  <c:v>-4.226587200537324E-2</c:v>
                </c:pt>
                <c:pt idx="266">
                  <c:v>-3.777552000246942E-2</c:v>
                </c:pt>
                <c:pt idx="267">
                  <c:v>-4.5269535999977961E-2</c:v>
                </c:pt>
                <c:pt idx="268">
                  <c:v>-4.4669536000583321E-2</c:v>
                </c:pt>
                <c:pt idx="269">
                  <c:v>-4.4569536003109533E-2</c:v>
                </c:pt>
                <c:pt idx="270">
                  <c:v>-4.5048976004181895E-2</c:v>
                </c:pt>
                <c:pt idx="271">
                  <c:v>-4.5048976004181895E-2</c:v>
                </c:pt>
                <c:pt idx="272">
                  <c:v>-4.4631376003962941E-2</c:v>
                </c:pt>
                <c:pt idx="273">
                  <c:v>-4.4631376003962941E-2</c:v>
                </c:pt>
                <c:pt idx="274">
                  <c:v>-4.2811168001207989E-2</c:v>
                </c:pt>
                <c:pt idx="275">
                  <c:v>-4.547870399983367E-2</c:v>
                </c:pt>
                <c:pt idx="276">
                  <c:v>-4.5388655998976901E-2</c:v>
                </c:pt>
                <c:pt idx="277">
                  <c:v>-4.532607999863103E-2</c:v>
                </c:pt>
                <c:pt idx="278">
                  <c:v>-4.5728688004601281E-2</c:v>
                </c:pt>
                <c:pt idx="279">
                  <c:v>-4.5143552000808995E-2</c:v>
                </c:pt>
                <c:pt idx="280">
                  <c:v>-4.4461024001066107E-2</c:v>
                </c:pt>
                <c:pt idx="281">
                  <c:v>-4.5270672002516221E-2</c:v>
                </c:pt>
                <c:pt idx="282">
                  <c:v>-4.4689968002785463E-2</c:v>
                </c:pt>
                <c:pt idx="283">
                  <c:v>-4.6824912002193742E-2</c:v>
                </c:pt>
                <c:pt idx="284">
                  <c:v>-4.6572239996748976E-2</c:v>
                </c:pt>
                <c:pt idx="285">
                  <c:v>-4.4919216001289897E-2</c:v>
                </c:pt>
                <c:pt idx="286">
                  <c:v>-4.7534752004139591E-2</c:v>
                </c:pt>
                <c:pt idx="287">
                  <c:v>-4.4214752000698354E-2</c:v>
                </c:pt>
                <c:pt idx="288">
                  <c:v>-4.4084752000344452E-2</c:v>
                </c:pt>
                <c:pt idx="289">
                  <c:v>-4.4064752000849694E-2</c:v>
                </c:pt>
                <c:pt idx="290">
                  <c:v>-4.3094399996334687E-2</c:v>
                </c:pt>
                <c:pt idx="291">
                  <c:v>-4.3024399994465057E-2</c:v>
                </c:pt>
                <c:pt idx="292">
                  <c:v>-4.2894399994111154E-2</c:v>
                </c:pt>
                <c:pt idx="293">
                  <c:v>-4.3811663999804296E-2</c:v>
                </c:pt>
                <c:pt idx="294">
                  <c:v>-4.2588336000335403E-2</c:v>
                </c:pt>
                <c:pt idx="295">
                  <c:v>-4.0923552005551755E-2</c:v>
                </c:pt>
                <c:pt idx="296">
                  <c:v>-4.6047312003793195E-2</c:v>
                </c:pt>
                <c:pt idx="297">
                  <c:v>-4.5465568000508938E-2</c:v>
                </c:pt>
                <c:pt idx="298">
                  <c:v>-4.6123104002617765E-2</c:v>
                </c:pt>
                <c:pt idx="299">
                  <c:v>-4.7324799998023082E-2</c:v>
                </c:pt>
                <c:pt idx="300">
                  <c:v>-4.7324799998023082E-2</c:v>
                </c:pt>
                <c:pt idx="301">
                  <c:v>-4.9241360000451095E-2</c:v>
                </c:pt>
                <c:pt idx="302">
                  <c:v>-4.9823759996797889E-2</c:v>
                </c:pt>
                <c:pt idx="304">
                  <c:v>-4.878934400039725E-2</c:v>
                </c:pt>
                <c:pt idx="305">
                  <c:v>-5.0198992001242004E-2</c:v>
                </c:pt>
                <c:pt idx="306">
                  <c:v>-4.9161840004671831E-2</c:v>
                </c:pt>
                <c:pt idx="307">
                  <c:v>-5.0133552002080251E-2</c:v>
                </c:pt>
                <c:pt idx="308">
                  <c:v>-5.0350896002782974E-2</c:v>
                </c:pt>
                <c:pt idx="312">
                  <c:v>-5.0234895999892615E-2</c:v>
                </c:pt>
                <c:pt idx="313">
                  <c:v>-5.0500815996201709E-2</c:v>
                </c:pt>
                <c:pt idx="314">
                  <c:v>-4.941977600537939E-2</c:v>
                </c:pt>
                <c:pt idx="315">
                  <c:v>-5.0640223998925649E-2</c:v>
                </c:pt>
                <c:pt idx="317">
                  <c:v>-5.1662160003616009E-2</c:v>
                </c:pt>
                <c:pt idx="318">
                  <c:v>-5.1639343997521792E-2</c:v>
                </c:pt>
                <c:pt idx="319">
                  <c:v>-5.2553984001860954E-2</c:v>
                </c:pt>
                <c:pt idx="320">
                  <c:v>-5.296363200613996E-2</c:v>
                </c:pt>
                <c:pt idx="321">
                  <c:v>-5.3563503999612294E-2</c:v>
                </c:pt>
                <c:pt idx="322">
                  <c:v>-5.4991151999274734E-2</c:v>
                </c:pt>
                <c:pt idx="323">
                  <c:v>-5.4085808005766012E-2</c:v>
                </c:pt>
                <c:pt idx="324">
                  <c:v>-5.5124751997936983E-2</c:v>
                </c:pt>
                <c:pt idx="325">
                  <c:v>-5.6561072000476997E-2</c:v>
                </c:pt>
                <c:pt idx="326">
                  <c:v>-5.6561072000476997E-2</c:v>
                </c:pt>
                <c:pt idx="327">
                  <c:v>-5.7579984000767581E-2</c:v>
                </c:pt>
                <c:pt idx="328">
                  <c:v>-5.6548239997937344E-2</c:v>
                </c:pt>
                <c:pt idx="329">
                  <c:v>-5.6548239997937344E-2</c:v>
                </c:pt>
                <c:pt idx="330">
                  <c:v>-5.7285072005470283E-2</c:v>
                </c:pt>
                <c:pt idx="331">
                  <c:v>-5.7337760001246352E-2</c:v>
                </c:pt>
                <c:pt idx="332">
                  <c:v>-5.7337760001246352E-2</c:v>
                </c:pt>
                <c:pt idx="333">
                  <c:v>-5.771454400382936E-2</c:v>
                </c:pt>
                <c:pt idx="334">
                  <c:v>-5.8366960001876578E-2</c:v>
                </c:pt>
                <c:pt idx="335">
                  <c:v>-6.0196336002263706E-2</c:v>
                </c:pt>
                <c:pt idx="336">
                  <c:v>-5.8959800000593532E-2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E4-49A0-B61C-FA013ED439DC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1'!$L$26:$L$358</c:f>
              <c:numCache>
                <c:formatCode>General</c:formatCode>
                <c:ptCount val="333"/>
                <c:pt idx="170">
                  <c:v>-2.2939328002394177E-2</c:v>
                </c:pt>
                <c:pt idx="171">
                  <c:v>-2.3641936008061748E-2</c:v>
                </c:pt>
                <c:pt idx="174">
                  <c:v>-2.3691872003837489E-2</c:v>
                </c:pt>
                <c:pt idx="177">
                  <c:v>-2.3662016006710473E-2</c:v>
                </c:pt>
                <c:pt idx="182">
                  <c:v>-2.3482096003135666E-2</c:v>
                </c:pt>
                <c:pt idx="183">
                  <c:v>-2.4391744002059568E-2</c:v>
                </c:pt>
                <c:pt idx="184">
                  <c:v>-2.5361888001498301E-2</c:v>
                </c:pt>
                <c:pt idx="185">
                  <c:v>-2.3871536002843641E-2</c:v>
                </c:pt>
                <c:pt idx="196">
                  <c:v>-2.521092799725011E-2</c:v>
                </c:pt>
                <c:pt idx="205">
                  <c:v>-2.7308752003591508E-2</c:v>
                </c:pt>
                <c:pt idx="206">
                  <c:v>-2.6818400008778553E-2</c:v>
                </c:pt>
                <c:pt idx="213">
                  <c:v>-2.760849600599613E-2</c:v>
                </c:pt>
                <c:pt idx="215">
                  <c:v>-3.0067600004258566E-2</c:v>
                </c:pt>
                <c:pt idx="216">
                  <c:v>-2.9277248002472334E-2</c:v>
                </c:pt>
                <c:pt idx="233">
                  <c:v>-3.0001168001035694E-2</c:v>
                </c:pt>
                <c:pt idx="241">
                  <c:v>-3.253534399846103E-2</c:v>
                </c:pt>
                <c:pt idx="242">
                  <c:v>-3.2884992004255764E-2</c:v>
                </c:pt>
                <c:pt idx="243">
                  <c:v>-3.2982880002236925E-2</c:v>
                </c:pt>
                <c:pt idx="244">
                  <c:v>-3.2442528005049098E-2</c:v>
                </c:pt>
                <c:pt idx="245">
                  <c:v>-3.2490416000655387E-2</c:v>
                </c:pt>
                <c:pt idx="246">
                  <c:v>-3.2567615999141708E-2</c:v>
                </c:pt>
                <c:pt idx="247">
                  <c:v>-3.332515200600028E-2</c:v>
                </c:pt>
                <c:pt idx="248">
                  <c:v>-3.2482688002346549E-2</c:v>
                </c:pt>
                <c:pt idx="249">
                  <c:v>-3.3062496004276909E-2</c:v>
                </c:pt>
                <c:pt idx="250">
                  <c:v>-3.2800032000523061E-2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E4-49A0-B61C-FA013ED439DC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1'!$M$21:$M$358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E4-49A0-B61C-FA013ED439DC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1'!$N$21:$N$358</c:f>
              <c:numCache>
                <c:formatCode>General</c:formatCode>
                <c:ptCount val="3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E4-49A0-B61C-FA013ED439DC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1'!$F$21:$F$358</c:f>
              <c:numCache>
                <c:formatCode>General</c:formatCode>
                <c:ptCount val="338"/>
                <c:pt idx="0">
                  <c:v>-83402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26057</c:v>
                </c:pt>
                <c:pt idx="266">
                  <c:v>26057.5</c:v>
                </c:pt>
                <c:pt idx="267">
                  <c:v>27316</c:v>
                </c:pt>
                <c:pt idx="268">
                  <c:v>27316</c:v>
                </c:pt>
                <c:pt idx="269">
                  <c:v>27316</c:v>
                </c:pt>
                <c:pt idx="270">
                  <c:v>27331</c:v>
                </c:pt>
                <c:pt idx="271">
                  <c:v>27331</c:v>
                </c:pt>
                <c:pt idx="272">
                  <c:v>27356</c:v>
                </c:pt>
                <c:pt idx="273">
                  <c:v>27356</c:v>
                </c:pt>
                <c:pt idx="274">
                  <c:v>27370.5</c:v>
                </c:pt>
                <c:pt idx="275">
                  <c:v>27374</c:v>
                </c:pt>
                <c:pt idx="276">
                  <c:v>28411</c:v>
                </c:pt>
                <c:pt idx="277">
                  <c:v>28542.5</c:v>
                </c:pt>
                <c:pt idx="278">
                  <c:v>28553</c:v>
                </c:pt>
                <c:pt idx="279">
                  <c:v>28574.5</c:v>
                </c:pt>
                <c:pt idx="280">
                  <c:v>28606.5</c:v>
                </c:pt>
                <c:pt idx="281">
                  <c:v>28607</c:v>
                </c:pt>
                <c:pt idx="282">
                  <c:v>28608</c:v>
                </c:pt>
                <c:pt idx="283">
                  <c:v>28672</c:v>
                </c:pt>
                <c:pt idx="284">
                  <c:v>28690</c:v>
                </c:pt>
                <c:pt idx="285">
                  <c:v>29646</c:v>
                </c:pt>
                <c:pt idx="286">
                  <c:v>29837</c:v>
                </c:pt>
                <c:pt idx="287">
                  <c:v>29837</c:v>
                </c:pt>
                <c:pt idx="288">
                  <c:v>29837</c:v>
                </c:pt>
                <c:pt idx="289">
                  <c:v>29837</c:v>
                </c:pt>
                <c:pt idx="290">
                  <c:v>29837.5</c:v>
                </c:pt>
                <c:pt idx="291">
                  <c:v>29837.5</c:v>
                </c:pt>
                <c:pt idx="292">
                  <c:v>29837.5</c:v>
                </c:pt>
                <c:pt idx="293">
                  <c:v>29884</c:v>
                </c:pt>
                <c:pt idx="294">
                  <c:v>30116</c:v>
                </c:pt>
                <c:pt idx="295">
                  <c:v>31074.5</c:v>
                </c:pt>
                <c:pt idx="296">
                  <c:v>31197</c:v>
                </c:pt>
                <c:pt idx="297">
                  <c:v>31270.5</c:v>
                </c:pt>
                <c:pt idx="298">
                  <c:v>31274</c:v>
                </c:pt>
                <c:pt idx="299">
                  <c:v>32237.5</c:v>
                </c:pt>
                <c:pt idx="300">
                  <c:v>32237.5</c:v>
                </c:pt>
                <c:pt idx="301">
                  <c:v>32285</c:v>
                </c:pt>
                <c:pt idx="302">
                  <c:v>32310</c:v>
                </c:pt>
                <c:pt idx="303">
                  <c:v>32372.5</c:v>
                </c:pt>
                <c:pt idx="304">
                  <c:v>32401.5</c:v>
                </c:pt>
                <c:pt idx="305">
                  <c:v>32402</c:v>
                </c:pt>
                <c:pt idx="306">
                  <c:v>32540</c:v>
                </c:pt>
                <c:pt idx="307">
                  <c:v>32637</c:v>
                </c:pt>
                <c:pt idx="308">
                  <c:v>32726</c:v>
                </c:pt>
                <c:pt idx="309">
                  <c:v>33239.5</c:v>
                </c:pt>
                <c:pt idx="310">
                  <c:v>33250.5</c:v>
                </c:pt>
                <c:pt idx="311">
                  <c:v>33289</c:v>
                </c:pt>
                <c:pt idx="312">
                  <c:v>33601</c:v>
                </c:pt>
                <c:pt idx="313">
                  <c:v>33621</c:v>
                </c:pt>
                <c:pt idx="314">
                  <c:v>33693.5</c:v>
                </c:pt>
                <c:pt idx="315">
                  <c:v>33806.5</c:v>
                </c:pt>
                <c:pt idx="316">
                  <c:v>33871</c:v>
                </c:pt>
                <c:pt idx="317">
                  <c:v>33960</c:v>
                </c:pt>
                <c:pt idx="318">
                  <c:v>33964</c:v>
                </c:pt>
                <c:pt idx="319">
                  <c:v>34866.5</c:v>
                </c:pt>
                <c:pt idx="320">
                  <c:v>34867</c:v>
                </c:pt>
                <c:pt idx="321">
                  <c:v>34924</c:v>
                </c:pt>
                <c:pt idx="322">
                  <c:v>35112</c:v>
                </c:pt>
                <c:pt idx="323">
                  <c:v>35148</c:v>
                </c:pt>
                <c:pt idx="324">
                  <c:v>35337</c:v>
                </c:pt>
                <c:pt idx="325">
                  <c:v>36007</c:v>
                </c:pt>
                <c:pt idx="326">
                  <c:v>36007</c:v>
                </c:pt>
                <c:pt idx="327">
                  <c:v>36179</c:v>
                </c:pt>
                <c:pt idx="328">
                  <c:v>36252.5</c:v>
                </c:pt>
                <c:pt idx="329">
                  <c:v>36252.5</c:v>
                </c:pt>
                <c:pt idx="330">
                  <c:v>36257</c:v>
                </c:pt>
                <c:pt idx="331">
                  <c:v>36310</c:v>
                </c:pt>
                <c:pt idx="332">
                  <c:v>36310</c:v>
                </c:pt>
                <c:pt idx="333">
                  <c:v>36414</c:v>
                </c:pt>
                <c:pt idx="334">
                  <c:v>36510</c:v>
                </c:pt>
                <c:pt idx="335">
                  <c:v>37491</c:v>
                </c:pt>
                <c:pt idx="336">
                  <c:v>37612.5</c:v>
                </c:pt>
                <c:pt idx="337">
                  <c:v>37801</c:v>
                </c:pt>
              </c:numCache>
            </c:numRef>
          </c:xVal>
          <c:yVal>
            <c:numRef>
              <c:f>'Active 1'!$O$21:$O$358</c:f>
              <c:numCache>
                <c:formatCode>General</c:formatCode>
                <c:ptCount val="338"/>
                <c:pt idx="0">
                  <c:v>0.1511355302673455</c:v>
                </c:pt>
                <c:pt idx="1">
                  <c:v>0.11072757574092065</c:v>
                </c:pt>
                <c:pt idx="2">
                  <c:v>0.11072670897083707</c:v>
                </c:pt>
                <c:pt idx="3">
                  <c:v>8.8125679041483648E-2</c:v>
                </c:pt>
                <c:pt idx="4">
                  <c:v>8.8125679041483648E-2</c:v>
                </c:pt>
                <c:pt idx="5">
                  <c:v>8.8124812271400066E-2</c:v>
                </c:pt>
                <c:pt idx="6">
                  <c:v>8.8124812271400066E-2</c:v>
                </c:pt>
                <c:pt idx="7">
                  <c:v>8.8058070974964389E-2</c:v>
                </c:pt>
                <c:pt idx="8">
                  <c:v>8.8057204204880807E-2</c:v>
                </c:pt>
                <c:pt idx="9">
                  <c:v>8.5863409123339354E-2</c:v>
                </c:pt>
                <c:pt idx="10">
                  <c:v>8.5862542353255772E-2</c:v>
                </c:pt>
                <c:pt idx="116">
                  <c:v>6.4499340657224336E-3</c:v>
                </c:pt>
                <c:pt idx="119">
                  <c:v>6.239308935412447E-3</c:v>
                </c:pt>
                <c:pt idx="123">
                  <c:v>-2.0565475345335413E-3</c:v>
                </c:pt>
                <c:pt idx="124">
                  <c:v>-2.3850533962104323E-3</c:v>
                </c:pt>
                <c:pt idx="126">
                  <c:v>-4.1021249317827867E-3</c:v>
                </c:pt>
                <c:pt idx="132">
                  <c:v>-1.5600696860557574E-2</c:v>
                </c:pt>
                <c:pt idx="133">
                  <c:v>-1.5600696860557574E-2</c:v>
                </c:pt>
                <c:pt idx="134">
                  <c:v>-1.5600696860557574E-2</c:v>
                </c:pt>
                <c:pt idx="135">
                  <c:v>-1.5600696860557574E-2</c:v>
                </c:pt>
                <c:pt idx="136">
                  <c:v>-1.5600696860557574E-2</c:v>
                </c:pt>
                <c:pt idx="137">
                  <c:v>-1.5622366112647078E-2</c:v>
                </c:pt>
                <c:pt idx="138">
                  <c:v>-1.6471800794555666E-2</c:v>
                </c:pt>
                <c:pt idx="139">
                  <c:v>-1.7192953504094381E-2</c:v>
                </c:pt>
                <c:pt idx="140">
                  <c:v>-1.7844764606946683E-2</c:v>
                </c:pt>
                <c:pt idx="141">
                  <c:v>-1.7943576396474824E-2</c:v>
                </c:pt>
                <c:pt idx="142">
                  <c:v>-1.7944443166558407E-2</c:v>
                </c:pt>
                <c:pt idx="143">
                  <c:v>-1.7993849061322478E-2</c:v>
                </c:pt>
                <c:pt idx="144">
                  <c:v>-1.9971818392052469E-2</c:v>
                </c:pt>
                <c:pt idx="145">
                  <c:v>-1.9971818392052469E-2</c:v>
                </c:pt>
                <c:pt idx="146">
                  <c:v>-2.0195445073616158E-2</c:v>
                </c:pt>
                <c:pt idx="147">
                  <c:v>-2.021278047528776E-2</c:v>
                </c:pt>
                <c:pt idx="148">
                  <c:v>-2.0218847865872823E-2</c:v>
                </c:pt>
                <c:pt idx="149">
                  <c:v>-2.0219714635956402E-2</c:v>
                </c:pt>
                <c:pt idx="150">
                  <c:v>-2.0250051588881709E-2</c:v>
                </c:pt>
                <c:pt idx="151">
                  <c:v>-2.0276054691389114E-2</c:v>
                </c:pt>
                <c:pt idx="152">
                  <c:v>-2.0293390093060717E-2</c:v>
                </c:pt>
                <c:pt idx="153">
                  <c:v>-2.0317659655400964E-2</c:v>
                </c:pt>
                <c:pt idx="154">
                  <c:v>-2.0318526425484543E-2</c:v>
                </c:pt>
                <c:pt idx="155">
                  <c:v>-2.0473678270445397E-2</c:v>
                </c:pt>
                <c:pt idx="156">
                  <c:v>-2.2135276520668618E-2</c:v>
                </c:pt>
                <c:pt idx="157">
                  <c:v>-2.2135276520668618E-2</c:v>
                </c:pt>
                <c:pt idx="158">
                  <c:v>-2.2524456288196125E-2</c:v>
                </c:pt>
                <c:pt idx="159">
                  <c:v>-2.2525323058279704E-2</c:v>
                </c:pt>
                <c:pt idx="160">
                  <c:v>-2.2573862182960196E-2</c:v>
                </c:pt>
                <c:pt idx="161">
                  <c:v>-2.2579929573545255E-2</c:v>
                </c:pt>
                <c:pt idx="162">
                  <c:v>-2.2580796343628837E-2</c:v>
                </c:pt>
                <c:pt idx="163">
                  <c:v>-2.2672673972488337E-2</c:v>
                </c:pt>
                <c:pt idx="164">
                  <c:v>-2.2709945086082286E-2</c:v>
                </c:pt>
                <c:pt idx="165">
                  <c:v>-2.2748949739843392E-2</c:v>
                </c:pt>
                <c:pt idx="166">
                  <c:v>-2.2749816509926975E-2</c:v>
                </c:pt>
                <c:pt idx="167">
                  <c:v>-2.2839960598619313E-2</c:v>
                </c:pt>
                <c:pt idx="168">
                  <c:v>-2.2840827368702892E-2</c:v>
                </c:pt>
                <c:pt idx="169">
                  <c:v>-2.2852095379789435E-2</c:v>
                </c:pt>
                <c:pt idx="170">
                  <c:v>-2.2913636055723628E-2</c:v>
                </c:pt>
                <c:pt idx="171">
                  <c:v>-2.300638045466671E-2</c:v>
                </c:pt>
                <c:pt idx="172">
                  <c:v>-2.4564833064943888E-2</c:v>
                </c:pt>
                <c:pt idx="173">
                  <c:v>-2.4570900455528951E-2</c:v>
                </c:pt>
                <c:pt idx="174">
                  <c:v>-2.4570900455528951E-2</c:v>
                </c:pt>
                <c:pt idx="175">
                  <c:v>-2.457176722561253E-2</c:v>
                </c:pt>
                <c:pt idx="176">
                  <c:v>-2.4589969397367715E-2</c:v>
                </c:pt>
                <c:pt idx="177">
                  <c:v>-2.4620306350293022E-2</c:v>
                </c:pt>
                <c:pt idx="178">
                  <c:v>-2.4638508522048207E-2</c:v>
                </c:pt>
                <c:pt idx="179">
                  <c:v>-2.4639375292131786E-2</c:v>
                </c:pt>
                <c:pt idx="180">
                  <c:v>-2.4639375292131786E-2</c:v>
                </c:pt>
                <c:pt idx="181">
                  <c:v>-2.4645442682716848E-2</c:v>
                </c:pt>
                <c:pt idx="182">
                  <c:v>-2.466364485447203E-2</c:v>
                </c:pt>
                <c:pt idx="183">
                  <c:v>-2.4676646405725734E-2</c:v>
                </c:pt>
                <c:pt idx="184">
                  <c:v>-2.4687914416812277E-2</c:v>
                </c:pt>
                <c:pt idx="185">
                  <c:v>-2.471911813982116E-2</c:v>
                </c:pt>
                <c:pt idx="186">
                  <c:v>-2.4719984909904742E-2</c:v>
                </c:pt>
                <c:pt idx="187">
                  <c:v>-2.4737320311576348E-2</c:v>
                </c:pt>
                <c:pt idx="188">
                  <c:v>-2.4738187081659924E-2</c:v>
                </c:pt>
                <c:pt idx="189">
                  <c:v>-2.4762456644000175E-2</c:v>
                </c:pt>
                <c:pt idx="190">
                  <c:v>-2.476332341408375E-2</c:v>
                </c:pt>
                <c:pt idx="192">
                  <c:v>-2.4824864090017947E-2</c:v>
                </c:pt>
                <c:pt idx="193">
                  <c:v>-2.4824864090017947E-2</c:v>
                </c:pt>
                <c:pt idx="194">
                  <c:v>-2.4855201042943253E-2</c:v>
                </c:pt>
                <c:pt idx="195">
                  <c:v>-2.4856067813026836E-2</c:v>
                </c:pt>
                <c:pt idx="196">
                  <c:v>-2.4867335824113372E-2</c:v>
                </c:pt>
                <c:pt idx="197">
                  <c:v>-2.4868202594196955E-2</c:v>
                </c:pt>
                <c:pt idx="198">
                  <c:v>-2.5021620898990647E-2</c:v>
                </c:pt>
                <c:pt idx="199">
                  <c:v>-2.502248766907423E-2</c:v>
                </c:pt>
                <c:pt idx="200">
                  <c:v>-2.5385664334094331E-2</c:v>
                </c:pt>
                <c:pt idx="201">
                  <c:v>-2.5503545065461236E-2</c:v>
                </c:pt>
                <c:pt idx="202">
                  <c:v>-2.6994389609219162E-2</c:v>
                </c:pt>
                <c:pt idx="203">
                  <c:v>-2.6994389609219162E-2</c:v>
                </c:pt>
                <c:pt idx="204">
                  <c:v>-2.7068065066323477E-2</c:v>
                </c:pt>
                <c:pt idx="205">
                  <c:v>-2.7068931836407052E-2</c:v>
                </c:pt>
                <c:pt idx="206">
                  <c:v>-2.707413245690854E-2</c:v>
                </c:pt>
                <c:pt idx="207">
                  <c:v>-2.7074999226992115E-2</c:v>
                </c:pt>
                <c:pt idx="208">
                  <c:v>-2.7087134008162241E-2</c:v>
                </c:pt>
                <c:pt idx="209">
                  <c:v>-2.7093201398747303E-2</c:v>
                </c:pt>
                <c:pt idx="210">
                  <c:v>-2.7183345487439642E-2</c:v>
                </c:pt>
                <c:pt idx="211">
                  <c:v>-2.7184212257523217E-2</c:v>
                </c:pt>
                <c:pt idx="212">
                  <c:v>-2.7284757587218524E-2</c:v>
                </c:pt>
                <c:pt idx="213">
                  <c:v>-2.7302959758973705E-2</c:v>
                </c:pt>
                <c:pt idx="214">
                  <c:v>-2.7302959758973705E-2</c:v>
                </c:pt>
                <c:pt idx="215">
                  <c:v>-2.7303826529057287E-2</c:v>
                </c:pt>
                <c:pt idx="216">
                  <c:v>-2.7352365653737776E-2</c:v>
                </c:pt>
                <c:pt idx="217">
                  <c:v>-2.7353232423821358E-2</c:v>
                </c:pt>
                <c:pt idx="218">
                  <c:v>-2.7380969066495925E-2</c:v>
                </c:pt>
                <c:pt idx="219">
                  <c:v>-2.9015697444128158E-2</c:v>
                </c:pt>
                <c:pt idx="220">
                  <c:v>-2.915611419766815E-2</c:v>
                </c:pt>
                <c:pt idx="221">
                  <c:v>-2.9156980967751732E-2</c:v>
                </c:pt>
                <c:pt idx="222">
                  <c:v>-2.9250592136778393E-2</c:v>
                </c:pt>
                <c:pt idx="223">
                  <c:v>-2.9251458906861968E-2</c:v>
                </c:pt>
                <c:pt idx="224">
                  <c:v>-2.9368472868145298E-2</c:v>
                </c:pt>
                <c:pt idx="225">
                  <c:v>-2.9383207959566157E-2</c:v>
                </c:pt>
                <c:pt idx="226">
                  <c:v>-2.93944759706527E-2</c:v>
                </c:pt>
                <c:pt idx="227">
                  <c:v>-2.9410944602240724E-2</c:v>
                </c:pt>
                <c:pt idx="228">
                  <c:v>-2.9410944602240724E-2</c:v>
                </c:pt>
                <c:pt idx="229">
                  <c:v>-2.9460350497004795E-2</c:v>
                </c:pt>
                <c:pt idx="230">
                  <c:v>-2.9473352048258503E-2</c:v>
                </c:pt>
                <c:pt idx="231">
                  <c:v>-3.1186956503496531E-2</c:v>
                </c:pt>
                <c:pt idx="232">
                  <c:v>-3.1297036304111216E-2</c:v>
                </c:pt>
                <c:pt idx="233">
                  <c:v>-3.148252510199738E-2</c:v>
                </c:pt>
                <c:pt idx="234">
                  <c:v>-3.1488592492582436E-2</c:v>
                </c:pt>
                <c:pt idx="235">
                  <c:v>-3.1488592492582436E-2</c:v>
                </c:pt>
                <c:pt idx="236">
                  <c:v>-3.1501594043836144E-2</c:v>
                </c:pt>
                <c:pt idx="237">
                  <c:v>-3.1501594043836144E-2</c:v>
                </c:pt>
                <c:pt idx="238">
                  <c:v>-3.1683615761387979E-2</c:v>
                </c:pt>
                <c:pt idx="239">
                  <c:v>-3.1848302077268215E-2</c:v>
                </c:pt>
                <c:pt idx="240">
                  <c:v>-3.2058060437494623E-2</c:v>
                </c:pt>
                <c:pt idx="241">
                  <c:v>-3.3481296914733297E-2</c:v>
                </c:pt>
                <c:pt idx="242">
                  <c:v>-3.3652050621198588E-2</c:v>
                </c:pt>
                <c:pt idx="243">
                  <c:v>-3.3726592848386486E-2</c:v>
                </c:pt>
                <c:pt idx="244">
                  <c:v>-3.3802001845657965E-2</c:v>
                </c:pt>
                <c:pt idx="245">
                  <c:v>-3.3919882577024871E-2</c:v>
                </c:pt>
                <c:pt idx="246">
                  <c:v>-3.4012626975967949E-2</c:v>
                </c:pt>
                <c:pt idx="247">
                  <c:v>-3.4013493746051532E-2</c:v>
                </c:pt>
                <c:pt idx="248">
                  <c:v>-3.4018694366553012E-2</c:v>
                </c:pt>
                <c:pt idx="249">
                  <c:v>-3.4019561136636588E-2</c:v>
                </c:pt>
                <c:pt idx="250">
                  <c:v>-3.4024761757138075E-2</c:v>
                </c:pt>
                <c:pt idx="251">
                  <c:v>-3.4154777269675099E-2</c:v>
                </c:pt>
                <c:pt idx="252">
                  <c:v>-3.4160844660260162E-2</c:v>
                </c:pt>
                <c:pt idx="253">
                  <c:v>-3.4166912050845225E-2</c:v>
                </c:pt>
                <c:pt idx="254">
                  <c:v>-3.4315129735137437E-2</c:v>
                </c:pt>
                <c:pt idx="255">
                  <c:v>-3.43211971257225E-2</c:v>
                </c:pt>
                <c:pt idx="256">
                  <c:v>-3.5643021503182284E-2</c:v>
                </c:pt>
                <c:pt idx="257">
                  <c:v>-3.5643021503182284E-2</c:v>
                </c:pt>
                <c:pt idx="258">
                  <c:v>-3.5643021503182284E-2</c:v>
                </c:pt>
                <c:pt idx="259">
                  <c:v>-3.6182152495169165E-2</c:v>
                </c:pt>
                <c:pt idx="260">
                  <c:v>-3.6303500306870386E-2</c:v>
                </c:pt>
                <c:pt idx="261">
                  <c:v>-3.6391910855395566E-2</c:v>
                </c:pt>
                <c:pt idx="262">
                  <c:v>-3.6392777625479149E-2</c:v>
                </c:pt>
                <c:pt idx="263">
                  <c:v>-3.6546195930272841E-2</c:v>
                </c:pt>
                <c:pt idx="264">
                  <c:v>-3.8012770911690523E-2</c:v>
                </c:pt>
                <c:pt idx="265">
                  <c:v>-3.8616042889862333E-2</c:v>
                </c:pt>
                <c:pt idx="266">
                  <c:v>-3.8616909659945915E-2</c:v>
                </c:pt>
                <c:pt idx="267">
                  <c:v>-4.0798569960317249E-2</c:v>
                </c:pt>
                <c:pt idx="268">
                  <c:v>-4.0798569960317249E-2</c:v>
                </c:pt>
                <c:pt idx="269">
                  <c:v>-4.0798569960317249E-2</c:v>
                </c:pt>
                <c:pt idx="270">
                  <c:v>-4.0824573062824651E-2</c:v>
                </c:pt>
                <c:pt idx="271">
                  <c:v>-4.0824573062824651E-2</c:v>
                </c:pt>
                <c:pt idx="272">
                  <c:v>-4.0867911567003666E-2</c:v>
                </c:pt>
                <c:pt idx="273">
                  <c:v>-4.0867911567003666E-2</c:v>
                </c:pt>
                <c:pt idx="274">
                  <c:v>-4.0893047899427493E-2</c:v>
                </c:pt>
                <c:pt idx="275">
                  <c:v>-4.0899115290012548E-2</c:v>
                </c:pt>
                <c:pt idx="276">
                  <c:v>-4.269679644335786E-2</c:v>
                </c:pt>
                <c:pt idx="277">
                  <c:v>-4.292475697533945E-2</c:v>
                </c:pt>
                <c:pt idx="278">
                  <c:v>-4.2942959147094638E-2</c:v>
                </c:pt>
                <c:pt idx="279">
                  <c:v>-4.2980230260688583E-2</c:v>
                </c:pt>
                <c:pt idx="280">
                  <c:v>-4.3035703546037717E-2</c:v>
                </c:pt>
                <c:pt idx="281">
                  <c:v>-4.3036570316121299E-2</c:v>
                </c:pt>
                <c:pt idx="282">
                  <c:v>-4.3038303856288457E-2</c:v>
                </c:pt>
                <c:pt idx="283">
                  <c:v>-4.3149250426986724E-2</c:v>
                </c:pt>
                <c:pt idx="284">
                  <c:v>-4.3180454149995606E-2</c:v>
                </c:pt>
                <c:pt idx="285">
                  <c:v>-4.4837718549800933E-2</c:v>
                </c:pt>
                <c:pt idx="286">
                  <c:v>-4.5168824721728562E-2</c:v>
                </c:pt>
                <c:pt idx="287">
                  <c:v>-4.5168824721728562E-2</c:v>
                </c:pt>
                <c:pt idx="288">
                  <c:v>-4.5168824721728562E-2</c:v>
                </c:pt>
                <c:pt idx="289">
                  <c:v>-4.5168824721728562E-2</c:v>
                </c:pt>
                <c:pt idx="290">
                  <c:v>-4.5169691491812144E-2</c:v>
                </c:pt>
                <c:pt idx="291">
                  <c:v>-4.5169691491812144E-2</c:v>
                </c:pt>
                <c:pt idx="292">
                  <c:v>-4.5169691491812144E-2</c:v>
                </c:pt>
                <c:pt idx="293">
                  <c:v>-4.5250301109585098E-2</c:v>
                </c:pt>
                <c:pt idx="294">
                  <c:v>-4.5652482428366309E-2</c:v>
                </c:pt>
                <c:pt idx="295">
                  <c:v>-4.7314080678589526E-2</c:v>
                </c:pt>
                <c:pt idx="296">
                  <c:v>-4.7526439349066675E-2</c:v>
                </c:pt>
                <c:pt idx="297">
                  <c:v>-4.7653854551352966E-2</c:v>
                </c:pt>
                <c:pt idx="298">
                  <c:v>-4.7659921941938022E-2</c:v>
                </c:pt>
                <c:pt idx="299">
                  <c:v>-4.9330187892997049E-2</c:v>
                </c:pt>
                <c:pt idx="300">
                  <c:v>-4.9330187892997049E-2</c:v>
                </c:pt>
                <c:pt idx="301">
                  <c:v>-4.9412531050937167E-2</c:v>
                </c:pt>
                <c:pt idx="302">
                  <c:v>-4.9455869555116175E-2</c:v>
                </c:pt>
                <c:pt idx="303">
                  <c:v>-4.9564215815563702E-2</c:v>
                </c:pt>
                <c:pt idx="304">
                  <c:v>-4.9614488480411348E-2</c:v>
                </c:pt>
                <c:pt idx="305">
                  <c:v>-4.961535525049493E-2</c:v>
                </c:pt>
                <c:pt idx="306">
                  <c:v>-4.9854583793563063E-2</c:v>
                </c:pt>
                <c:pt idx="307">
                  <c:v>-5.0022737189777622E-2</c:v>
                </c:pt>
                <c:pt idx="308">
                  <c:v>-5.0177022264654897E-2</c:v>
                </c:pt>
                <c:pt idx="309">
                  <c:v>-5.1067195140491746E-2</c:v>
                </c:pt>
                <c:pt idx="310">
                  <c:v>-5.108626408233051E-2</c:v>
                </c:pt>
                <c:pt idx="311">
                  <c:v>-5.1153005378766186E-2</c:v>
                </c:pt>
                <c:pt idx="312">
                  <c:v>-5.1693869910920225E-2</c:v>
                </c:pt>
                <c:pt idx="313">
                  <c:v>-5.172854071426343E-2</c:v>
                </c:pt>
                <c:pt idx="314">
                  <c:v>-5.1854222376382562E-2</c:v>
                </c:pt>
                <c:pt idx="315">
                  <c:v>-5.2050112415271681E-2</c:v>
                </c:pt>
                <c:pt idx="316">
                  <c:v>-5.2161925756053523E-2</c:v>
                </c:pt>
                <c:pt idx="317">
                  <c:v>-5.2316210830930798E-2</c:v>
                </c:pt>
                <c:pt idx="318">
                  <c:v>-5.2323144991599443E-2</c:v>
                </c:pt>
                <c:pt idx="319">
                  <c:v>-5.3887664992461684E-2</c:v>
                </c:pt>
                <c:pt idx="320">
                  <c:v>-5.388853176254526E-2</c:v>
                </c:pt>
                <c:pt idx="321">
                  <c:v>-5.3987343552073401E-2</c:v>
                </c:pt>
                <c:pt idx="322">
                  <c:v>-5.4313249103499557E-2</c:v>
                </c:pt>
                <c:pt idx="323">
                  <c:v>-5.4375656549517329E-2</c:v>
                </c:pt>
                <c:pt idx="324">
                  <c:v>-5.4703295641110643E-2</c:v>
                </c:pt>
                <c:pt idx="325">
                  <c:v>-5.5864767553108097E-2</c:v>
                </c:pt>
                <c:pt idx="326">
                  <c:v>-5.5864767553108097E-2</c:v>
                </c:pt>
                <c:pt idx="327">
                  <c:v>-5.6162936461859672E-2</c:v>
                </c:pt>
                <c:pt idx="328">
                  <c:v>-5.6290351664145963E-2</c:v>
                </c:pt>
                <c:pt idx="329">
                  <c:v>-5.6290351664145963E-2</c:v>
                </c:pt>
                <c:pt idx="330">
                  <c:v>-5.629815259489819E-2</c:v>
                </c:pt>
                <c:pt idx="331">
                  <c:v>-5.6390030223757687E-2</c:v>
                </c:pt>
                <c:pt idx="332">
                  <c:v>-5.6390030223757687E-2</c:v>
                </c:pt>
                <c:pt idx="333">
                  <c:v>-5.6570318401142364E-2</c:v>
                </c:pt>
                <c:pt idx="334">
                  <c:v>-5.6736738257189764E-2</c:v>
                </c:pt>
                <c:pt idx="335">
                  <c:v>-5.8437341161174092E-2</c:v>
                </c:pt>
                <c:pt idx="336">
                  <c:v>-5.8647966291484083E-2</c:v>
                </c:pt>
                <c:pt idx="337">
                  <c:v>-5.8974738612993807E-2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E4-49A0-B61C-FA013ED439DC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1'!$AW$2:$AW$60</c:f>
              <c:numCache>
                <c:formatCode>General</c:formatCode>
                <c:ptCount val="59"/>
                <c:pt idx="0">
                  <c:v>-82000</c:v>
                </c:pt>
                <c:pt idx="1">
                  <c:v>-80000</c:v>
                </c:pt>
                <c:pt idx="2">
                  <c:v>-78000</c:v>
                </c:pt>
                <c:pt idx="3">
                  <c:v>-76000</c:v>
                </c:pt>
                <c:pt idx="4">
                  <c:v>-74000</c:v>
                </c:pt>
                <c:pt idx="5">
                  <c:v>-72000</c:v>
                </c:pt>
                <c:pt idx="6">
                  <c:v>-70000</c:v>
                </c:pt>
                <c:pt idx="7">
                  <c:v>-68000</c:v>
                </c:pt>
                <c:pt idx="8">
                  <c:v>-66000</c:v>
                </c:pt>
                <c:pt idx="9">
                  <c:v>-64000</c:v>
                </c:pt>
                <c:pt idx="10">
                  <c:v>-62000</c:v>
                </c:pt>
                <c:pt idx="11">
                  <c:v>-60000</c:v>
                </c:pt>
                <c:pt idx="12">
                  <c:v>-58000</c:v>
                </c:pt>
                <c:pt idx="13">
                  <c:v>-56000</c:v>
                </c:pt>
                <c:pt idx="14">
                  <c:v>-54000</c:v>
                </c:pt>
                <c:pt idx="15">
                  <c:v>-52000</c:v>
                </c:pt>
                <c:pt idx="16">
                  <c:v>-50000</c:v>
                </c:pt>
                <c:pt idx="17">
                  <c:v>-48000</c:v>
                </c:pt>
                <c:pt idx="18">
                  <c:v>-46000</c:v>
                </c:pt>
                <c:pt idx="19">
                  <c:v>-44000</c:v>
                </c:pt>
                <c:pt idx="20">
                  <c:v>-42000</c:v>
                </c:pt>
                <c:pt idx="21">
                  <c:v>-40000</c:v>
                </c:pt>
                <c:pt idx="22">
                  <c:v>-38000</c:v>
                </c:pt>
                <c:pt idx="23">
                  <c:v>-36000</c:v>
                </c:pt>
                <c:pt idx="24">
                  <c:v>-34000</c:v>
                </c:pt>
                <c:pt idx="25">
                  <c:v>-32000</c:v>
                </c:pt>
                <c:pt idx="26">
                  <c:v>-30000</c:v>
                </c:pt>
                <c:pt idx="27">
                  <c:v>-28000</c:v>
                </c:pt>
                <c:pt idx="28">
                  <c:v>-26000</c:v>
                </c:pt>
                <c:pt idx="29">
                  <c:v>-24000</c:v>
                </c:pt>
                <c:pt idx="30">
                  <c:v>-22000</c:v>
                </c:pt>
                <c:pt idx="31">
                  <c:v>-20000</c:v>
                </c:pt>
                <c:pt idx="32">
                  <c:v>-18000</c:v>
                </c:pt>
                <c:pt idx="33">
                  <c:v>-16000</c:v>
                </c:pt>
                <c:pt idx="34">
                  <c:v>-14000</c:v>
                </c:pt>
                <c:pt idx="35">
                  <c:v>-12000</c:v>
                </c:pt>
                <c:pt idx="36">
                  <c:v>-10000</c:v>
                </c:pt>
                <c:pt idx="37">
                  <c:v>-8000</c:v>
                </c:pt>
                <c:pt idx="38">
                  <c:v>-6000</c:v>
                </c:pt>
                <c:pt idx="39">
                  <c:v>-4000</c:v>
                </c:pt>
                <c:pt idx="40">
                  <c:v>-2000</c:v>
                </c:pt>
                <c:pt idx="41">
                  <c:v>0</c:v>
                </c:pt>
                <c:pt idx="42">
                  <c:v>2000</c:v>
                </c:pt>
                <c:pt idx="43">
                  <c:v>4000</c:v>
                </c:pt>
                <c:pt idx="44">
                  <c:v>6000</c:v>
                </c:pt>
                <c:pt idx="45">
                  <c:v>8000</c:v>
                </c:pt>
                <c:pt idx="46">
                  <c:v>10000</c:v>
                </c:pt>
                <c:pt idx="47">
                  <c:v>12000</c:v>
                </c:pt>
                <c:pt idx="48">
                  <c:v>14000</c:v>
                </c:pt>
                <c:pt idx="49">
                  <c:v>16000</c:v>
                </c:pt>
                <c:pt idx="50">
                  <c:v>18000</c:v>
                </c:pt>
                <c:pt idx="51">
                  <c:v>20000</c:v>
                </c:pt>
                <c:pt idx="52">
                  <c:v>22000</c:v>
                </c:pt>
                <c:pt idx="53">
                  <c:v>24000</c:v>
                </c:pt>
                <c:pt idx="54">
                  <c:v>26000</c:v>
                </c:pt>
                <c:pt idx="55">
                  <c:v>28000</c:v>
                </c:pt>
                <c:pt idx="56">
                  <c:v>30000</c:v>
                </c:pt>
                <c:pt idx="57">
                  <c:v>32000</c:v>
                </c:pt>
                <c:pt idx="58">
                  <c:v>34000</c:v>
                </c:pt>
              </c:numCache>
            </c:numRef>
          </c:xVal>
          <c:yVal>
            <c:numRef>
              <c:f>'Active 1'!$AX$2:$AX$60</c:f>
              <c:numCache>
                <c:formatCode>General</c:formatCode>
                <c:ptCount val="59"/>
                <c:pt idx="0">
                  <c:v>-0.29783045008883896</c:v>
                </c:pt>
                <c:pt idx="1">
                  <c:v>-0.28246102847444665</c:v>
                </c:pt>
                <c:pt idx="2">
                  <c:v>-0.26716088054698839</c:v>
                </c:pt>
                <c:pt idx="3">
                  <c:v>-0.25198732227936171</c:v>
                </c:pt>
                <c:pt idx="4">
                  <c:v>-0.23699987925797383</c:v>
                </c:pt>
                <c:pt idx="5">
                  <c:v>-0.22226091719940413</c:v>
                </c:pt>
                <c:pt idx="6">
                  <c:v>-0.20783667788227697</c:v>
                </c:pt>
                <c:pt idx="7">
                  <c:v>-0.19379855177139246</c:v>
                </c:pt>
                <c:pt idx="8">
                  <c:v>-0.18022439063966522</c:v>
                </c:pt>
                <c:pt idx="9">
                  <c:v>-0.16719953557244291</c:v>
                </c:pt>
                <c:pt idx="10">
                  <c:v>-0.15481696036612969</c:v>
                </c:pt>
                <c:pt idx="11">
                  <c:v>-0.1431754582000353</c:v>
                </c:pt>
                <c:pt idx="12">
                  <c:v>-0.1323741476041303</c:v>
                </c:pt>
                <c:pt idx="13">
                  <c:v>-0.12250103104167016</c:v>
                </c:pt>
                <c:pt idx="14">
                  <c:v>-0.11361384768655593</c:v>
                </c:pt>
                <c:pt idx="15">
                  <c:v>-0.10571475027989394</c:v>
                </c:pt>
                <c:pt idx="16">
                  <c:v>-9.8727378699788121E-2</c:v>
                </c:pt>
                <c:pt idx="17">
                  <c:v>-9.2491693250802393E-2</c:v>
                </c:pt>
                <c:pt idx="18">
                  <c:v>-8.678821872432696E-2</c:v>
                </c:pt>
                <c:pt idx="19">
                  <c:v>-8.1385086969486459E-2</c:v>
                </c:pt>
                <c:pt idx="20">
                  <c:v>-7.6084416894535642E-2</c:v>
                </c:pt>
                <c:pt idx="21">
                  <c:v>-7.0747909130100192E-2</c:v>
                </c:pt>
                <c:pt idx="22">
                  <c:v>-6.5299014866462696E-2</c:v>
                </c:pt>
                <c:pt idx="23">
                  <c:v>-5.9711284718880618E-2</c:v>
                </c:pt>
                <c:pt idx="24">
                  <c:v>-5.3993203401475134E-2</c:v>
                </c:pt>
                <c:pt idx="25">
                  <c:v>-4.8175197207419862E-2</c:v>
                </c:pt>
                <c:pt idx="26">
                  <c:v>-4.230044812753575E-2</c:v>
                </c:pt>
                <c:pt idx="27">
                  <c:v>-3.6419167119636595E-2</c:v>
                </c:pt>
                <c:pt idx="28">
                  <c:v>-3.0585428787657368E-2</c:v>
                </c:pt>
                <c:pt idx="29">
                  <c:v>-2.4855735615913199E-2</c:v>
                </c:pt>
                <c:pt idx="30">
                  <c:v>-1.9288707063983779E-2</c:v>
                </c:pt>
                <c:pt idx="31">
                  <c:v>-1.3945499166166163E-2</c:v>
                </c:pt>
                <c:pt idx="32">
                  <c:v>-8.8907037951401462E-3</c:v>
                </c:pt>
                <c:pt idx="33">
                  <c:v>-4.1935492174430388E-3</c:v>
                </c:pt>
                <c:pt idx="34">
                  <c:v>7.0773997787808643E-5</c:v>
                </c:pt>
                <c:pt idx="35">
                  <c:v>3.8199219995555429E-3</c:v>
                </c:pt>
                <c:pt idx="36">
                  <c:v>6.9638134208588783E-3</c:v>
                </c:pt>
                <c:pt idx="37">
                  <c:v>9.4055150802209112E-3</c:v>
                </c:pt>
                <c:pt idx="38">
                  <c:v>1.1045055223642308E-2</c:v>
                </c:pt>
                <c:pt idx="39">
                  <c:v>1.1788273556592632E-2</c:v>
                </c:pt>
                <c:pt idx="40">
                  <c:v>1.1562887246986717E-2</c:v>
                </c:pt>
                <c:pt idx="41">
                  <c:v>1.0341970542825735E-2</c:v>
                </c:pt>
                <c:pt idx="42">
                  <c:v>8.1693736173592546E-3</c:v>
                </c:pt>
                <c:pt idx="43">
                  <c:v>5.1737465562101369E-3</c:v>
                </c:pt>
                <c:pt idx="44">
                  <c:v>1.5561868695457269E-3</c:v>
                </c:pt>
                <c:pt idx="45">
                  <c:v>-2.4501204348861836E-3</c:v>
                </c:pt>
                <c:pt idx="46">
                  <c:v>-6.6296278133010263E-3</c:v>
                </c:pt>
                <c:pt idx="47">
                  <c:v>-1.0819450558581231E-2</c:v>
                </c:pt>
                <c:pt idx="48">
                  <c:v>-1.4919903897615137E-2</c:v>
                </c:pt>
                <c:pt idx="49">
                  <c:v>-1.8886836557089465E-2</c:v>
                </c:pt>
                <c:pt idx="50">
                  <c:v>-2.2716875003888509E-2</c:v>
                </c:pt>
                <c:pt idx="51">
                  <c:v>-2.643321475397855E-2</c:v>
                </c:pt>
                <c:pt idx="52">
                  <c:v>-3.0074927694680703E-2</c:v>
                </c:pt>
                <c:pt idx="53">
                  <c:v>-3.3689986743101807E-2</c:v>
                </c:pt>
                <c:pt idx="54">
                  <c:v>-3.7331213204123352E-2</c:v>
                </c:pt>
                <c:pt idx="55">
                  <c:v>-4.1054253134905461E-2</c:v>
                </c:pt>
                <c:pt idx="56">
                  <c:v>-4.4916885966922206E-2</c:v>
                </c:pt>
                <c:pt idx="57">
                  <c:v>-4.8979195985355571E-2</c:v>
                </c:pt>
                <c:pt idx="58">
                  <c:v>-5.3304308646747352E-2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E4-49A0-B61C-FA013ED4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601216"/>
        <c:axId val="1"/>
      </c:scatterChart>
      <c:valAx>
        <c:axId val="42660121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56244078957584"/>
              <c:y val="0.854547999681857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964497041420114E-3"/>
              <c:y val="0.40303157559850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66012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816568047337278E-2"/>
          <c:y val="0.85757830271216096"/>
          <c:w val="0.91568109459690317"/>
          <c:h val="0.12121243935417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17201166180758"/>
          <c:y val="1.6077170418006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36734693877556E-2"/>
          <c:y val="0.15755627009646303"/>
          <c:w val="0.87463556851311952"/>
          <c:h val="0.60128617363344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2'!$H$22:$H$309</c:f>
              <c:numCache>
                <c:formatCode>General</c:formatCode>
                <c:ptCount val="2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F6-4FF6-BF9A-47CF4A33AA4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2'!$I$26:$I$309</c:f>
              <c:numCache>
                <c:formatCode>General</c:formatCode>
                <c:ptCount val="284"/>
                <c:pt idx="0">
                  <c:v>-6.9205244501063135E-2</c:v>
                </c:pt>
                <c:pt idx="1">
                  <c:v>-6.120524449943332E-2</c:v>
                </c:pt>
                <c:pt idx="2">
                  <c:v>-5.8270639994589146E-2</c:v>
                </c:pt>
                <c:pt idx="3">
                  <c:v>-6.4479281500098296E-2</c:v>
                </c:pt>
                <c:pt idx="4">
                  <c:v>-4.9550917996384669E-2</c:v>
                </c:pt>
                <c:pt idx="5">
                  <c:v>-5.2759559490368702E-2</c:v>
                </c:pt>
                <c:pt idx="7">
                  <c:v>6.0181441498571075E-2</c:v>
                </c:pt>
                <c:pt idx="8">
                  <c:v>-4.9760626498027705E-2</c:v>
                </c:pt>
                <c:pt idx="9">
                  <c:v>-5.484198249905603E-2</c:v>
                </c:pt>
                <c:pt idx="10">
                  <c:v>-4.7878962497634348E-2</c:v>
                </c:pt>
                <c:pt idx="11">
                  <c:v>-5.2795282994338777E-2</c:v>
                </c:pt>
                <c:pt idx="12">
                  <c:v>-4.6828372491290793E-2</c:v>
                </c:pt>
                <c:pt idx="13">
                  <c:v>-4.3828372494317591E-2</c:v>
                </c:pt>
                <c:pt idx="14">
                  <c:v>-4.5779335996485315E-2</c:v>
                </c:pt>
                <c:pt idx="15">
                  <c:v>-4.462363499624189E-2</c:v>
                </c:pt>
                <c:pt idx="21">
                  <c:v>-4.5597556490974966E-2</c:v>
                </c:pt>
                <c:pt idx="24">
                  <c:v>-3.6629875990911387E-2</c:v>
                </c:pt>
                <c:pt idx="25">
                  <c:v>-3.2689043997379486E-2</c:v>
                </c:pt>
                <c:pt idx="28">
                  <c:v>-3.0824907502392307E-2</c:v>
                </c:pt>
                <c:pt idx="29">
                  <c:v>-3.1217280491546262E-2</c:v>
                </c:pt>
                <c:pt idx="30">
                  <c:v>-2.6728374497906771E-2</c:v>
                </c:pt>
                <c:pt idx="31">
                  <c:v>-3.0047185995499603E-2</c:v>
                </c:pt>
                <c:pt idx="32">
                  <c:v>-4.1343410994159058E-2</c:v>
                </c:pt>
                <c:pt idx="33">
                  <c:v>-3.0552052492566872E-2</c:v>
                </c:pt>
                <c:pt idx="34">
                  <c:v>-3.6803901493840385E-2</c:v>
                </c:pt>
                <c:pt idx="35">
                  <c:v>-2.7942088498093653E-2</c:v>
                </c:pt>
                <c:pt idx="36">
                  <c:v>-2.9842049996659625E-2</c:v>
                </c:pt>
                <c:pt idx="37">
                  <c:v>-3.1067820498719811E-2</c:v>
                </c:pt>
                <c:pt idx="38">
                  <c:v>-1.840648299548775E-2</c:v>
                </c:pt>
                <c:pt idx="39">
                  <c:v>-3.2191613994655199E-2</c:v>
                </c:pt>
                <c:pt idx="40">
                  <c:v>-2.8242217493243515E-2</c:v>
                </c:pt>
                <c:pt idx="41">
                  <c:v>-3.5163198495865799E-2</c:v>
                </c:pt>
                <c:pt idx="42">
                  <c:v>-2.4370286497287452E-2</c:v>
                </c:pt>
                <c:pt idx="43">
                  <c:v>-2.6796532496518921E-2</c:v>
                </c:pt>
                <c:pt idx="44">
                  <c:v>-3.3307626494206488E-2</c:v>
                </c:pt>
                <c:pt idx="45">
                  <c:v>-1.6531059991393704E-2</c:v>
                </c:pt>
                <c:pt idx="46">
                  <c:v>-2.4121172995364759E-2</c:v>
                </c:pt>
                <c:pt idx="47">
                  <c:v>-1.3581663493823726E-2</c:v>
                </c:pt>
                <c:pt idx="48">
                  <c:v>-2.3101321996364277E-2</c:v>
                </c:pt>
                <c:pt idx="49">
                  <c:v>-2.230996349680936E-2</c:v>
                </c:pt>
                <c:pt idx="50">
                  <c:v>-2.4886452993087005E-2</c:v>
                </c:pt>
                <c:pt idx="51">
                  <c:v>-2.4095094500808045E-2</c:v>
                </c:pt>
                <c:pt idx="52">
                  <c:v>-2.555305549321929E-2</c:v>
                </c:pt>
                <c:pt idx="53">
                  <c:v>-2.4424639996141195E-2</c:v>
                </c:pt>
                <c:pt idx="54">
                  <c:v>-2.4635733992909081E-2</c:v>
                </c:pt>
                <c:pt idx="55">
                  <c:v>-3.2438032496429514E-2</c:v>
                </c:pt>
                <c:pt idx="56">
                  <c:v>-1.0429866495542228E-2</c:v>
                </c:pt>
                <c:pt idx="57">
                  <c:v>-2.3861941495852079E-2</c:v>
                </c:pt>
                <c:pt idx="58">
                  <c:v>-1.8322431998967659E-2</c:v>
                </c:pt>
                <c:pt idx="59">
                  <c:v>-1.2675487996602897E-2</c:v>
                </c:pt>
                <c:pt idx="60">
                  <c:v>-1.5682883997214958E-2</c:v>
                </c:pt>
                <c:pt idx="61">
                  <c:v>-1.0956920996250119E-2</c:v>
                </c:pt>
                <c:pt idx="62">
                  <c:v>-1.0338392494304571E-2</c:v>
                </c:pt>
                <c:pt idx="63">
                  <c:v>-1.8719863997830544E-2</c:v>
                </c:pt>
                <c:pt idx="64">
                  <c:v>2.0359155001642648E-2</c:v>
                </c:pt>
                <c:pt idx="65">
                  <c:v>2.108511800179258E-2</c:v>
                </c:pt>
                <c:pt idx="66">
                  <c:v>-2.199001050030347E-2</c:v>
                </c:pt>
                <c:pt idx="67">
                  <c:v>-1.1990010498266201E-2</c:v>
                </c:pt>
                <c:pt idx="68">
                  <c:v>-3.357088498887606E-3</c:v>
                </c:pt>
                <c:pt idx="69">
                  <c:v>6.9367995020002127E-3</c:v>
                </c:pt>
                <c:pt idx="70">
                  <c:v>-5.6533134993514977E-3</c:v>
                </c:pt>
                <c:pt idx="71">
                  <c:v>2.3466865022783168E-3</c:v>
                </c:pt>
                <c:pt idx="72">
                  <c:v>4.3466865026857704E-3</c:v>
                </c:pt>
                <c:pt idx="73">
                  <c:v>6.346686503093224E-3</c:v>
                </c:pt>
                <c:pt idx="74">
                  <c:v>7.346686499658972E-3</c:v>
                </c:pt>
                <c:pt idx="75">
                  <c:v>-4.3224454930168577E-3</c:v>
                </c:pt>
                <c:pt idx="76">
                  <c:v>-7.0433494984172285E-3</c:v>
                </c:pt>
                <c:pt idx="77">
                  <c:v>-1.771248149452731E-2</c:v>
                </c:pt>
                <c:pt idx="78">
                  <c:v>-6.3964054934331216E-3</c:v>
                </c:pt>
                <c:pt idx="79">
                  <c:v>1.1226783499296289E-2</c:v>
                </c:pt>
                <c:pt idx="80">
                  <c:v>1.3226783499703743E-2</c:v>
                </c:pt>
                <c:pt idx="81">
                  <c:v>-8.2052914949599653E-3</c:v>
                </c:pt>
                <c:pt idx="82">
                  <c:v>-6.2052914945525117E-3</c:v>
                </c:pt>
                <c:pt idx="83">
                  <c:v>-3.8347214940586127E-3</c:v>
                </c:pt>
                <c:pt idx="84">
                  <c:v>2.1652785071637481E-3</c:v>
                </c:pt>
                <c:pt idx="85">
                  <c:v>8.165278508386109E-3</c:v>
                </c:pt>
                <c:pt idx="86">
                  <c:v>9.9566370045067742E-3</c:v>
                </c:pt>
                <c:pt idx="87">
                  <c:v>1.0956637001072522E-2</c:v>
                </c:pt>
                <c:pt idx="88">
                  <c:v>1.1956637004914228E-2</c:v>
                </c:pt>
                <c:pt idx="93">
                  <c:v>-1.3617759977933019E-3</c:v>
                </c:pt>
                <c:pt idx="94">
                  <c:v>-5.1110954955220222E-3</c:v>
                </c:pt>
                <c:pt idx="95">
                  <c:v>-8.4357359955902211E-3</c:v>
                </c:pt>
                <c:pt idx="96">
                  <c:v>-4.2952254952979274E-3</c:v>
                </c:pt>
                <c:pt idx="97">
                  <c:v>-5.8717149950098246E-3</c:v>
                </c:pt>
                <c:pt idx="98">
                  <c:v>-1.7332205497950781E-2</c:v>
                </c:pt>
                <c:pt idx="99">
                  <c:v>-1.0792695997224655E-2</c:v>
                </c:pt>
                <c:pt idx="101">
                  <c:v>-7.9659999755676836E-4</c:v>
                </c:pt>
                <c:pt idx="102">
                  <c:v>-1.0531127496506087E-2</c:v>
                </c:pt>
                <c:pt idx="103">
                  <c:v>-4.58173099468695E-3</c:v>
                </c:pt>
                <c:pt idx="104">
                  <c:v>1.4036797503649723E-2</c:v>
                </c:pt>
                <c:pt idx="105">
                  <c:v>-9.1434284986462444E-3</c:v>
                </c:pt>
                <c:pt idx="108">
                  <c:v>1.2185770028736442E-3</c:v>
                </c:pt>
                <c:pt idx="109">
                  <c:v>3.6064100277144462E-4</c:v>
                </c:pt>
                <c:pt idx="115">
                  <c:v>2.2541995000210591E-2</c:v>
                </c:pt>
                <c:pt idx="116">
                  <c:v>6.4942950120894238E-4</c:v>
                </c:pt>
                <c:pt idx="117">
                  <c:v>7.0791675025247969E-3</c:v>
                </c:pt>
                <c:pt idx="120">
                  <c:v>6.9814390080864541E-3</c:v>
                </c:pt>
                <c:pt idx="127">
                  <c:v>8.3664505073102191E-3</c:v>
                </c:pt>
                <c:pt idx="128">
                  <c:v>9.066450504178647E-3</c:v>
                </c:pt>
                <c:pt idx="129">
                  <c:v>1.2566450503072701E-2</c:v>
                </c:pt>
                <c:pt idx="130">
                  <c:v>1.7366450505505782E-2</c:v>
                </c:pt>
                <c:pt idx="131">
                  <c:v>2.0866450504399836E-2</c:v>
                </c:pt>
                <c:pt idx="139">
                  <c:v>-1.3512633995560464E-2</c:v>
                </c:pt>
                <c:pt idx="140">
                  <c:v>-1.212263399065705E-2</c:v>
                </c:pt>
                <c:pt idx="142">
                  <c:v>1.0685029003070667E-2</c:v>
                </c:pt>
                <c:pt idx="147">
                  <c:v>1.2431369505065959E-2</c:v>
                </c:pt>
                <c:pt idx="159">
                  <c:v>-2.8111324936617166E-3</c:v>
                </c:pt>
                <c:pt idx="164">
                  <c:v>-6.3883384937071241E-3</c:v>
                </c:pt>
                <c:pt idx="165">
                  <c:v>-7.0188499375944957E-4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F6-4FF6-BF9A-47CF4A33AA4F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2'!$J$22:$J$309</c:f>
              <c:numCache>
                <c:formatCode>General</c:formatCode>
                <c:ptCount val="288"/>
                <c:pt idx="22">
                  <c:v>-4.6228462997532915E-2</c:v>
                </c:pt>
                <c:pt idx="27">
                  <c:v>-4.78072894984507E-2</c:v>
                </c:pt>
                <c:pt idx="30">
                  <c:v>-4.2493756496696733E-2</c:v>
                </c:pt>
                <c:pt idx="31">
                  <c:v>-4.2902397995931096E-2</c:v>
                </c:pt>
                <c:pt idx="93">
                  <c:v>-1.0977851990901399E-2</c:v>
                </c:pt>
                <c:pt idx="94">
                  <c:v>-1.1698832997353747E-2</c:v>
                </c:pt>
                <c:pt idx="95">
                  <c:v>-1.3107474500429817E-2</c:v>
                </c:pt>
                <c:pt idx="96">
                  <c:v>-1.1359323500073515E-2</c:v>
                </c:pt>
                <c:pt idx="104">
                  <c:v>-1.0233733999484684E-2</c:v>
                </c:pt>
                <c:pt idx="190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F6-4FF6-BF9A-47CF4A33AA4F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2'!$F$22:$F$3780</c:f>
              <c:numCache>
                <c:formatCode>General</c:formatCode>
                <c:ptCount val="3759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  <c:pt idx="288">
                  <c:v>13212</c:v>
                </c:pt>
                <c:pt idx="289">
                  <c:v>14170.5</c:v>
                </c:pt>
                <c:pt idx="290">
                  <c:v>14293</c:v>
                </c:pt>
                <c:pt idx="291">
                  <c:v>14366.5</c:v>
                </c:pt>
                <c:pt idx="292">
                  <c:v>14370</c:v>
                </c:pt>
                <c:pt idx="293">
                  <c:v>15333.5</c:v>
                </c:pt>
                <c:pt idx="294">
                  <c:v>15333.5</c:v>
                </c:pt>
                <c:pt idx="295">
                  <c:v>15381</c:v>
                </c:pt>
                <c:pt idx="296">
                  <c:v>15406</c:v>
                </c:pt>
                <c:pt idx="297">
                  <c:v>15469</c:v>
                </c:pt>
                <c:pt idx="298">
                  <c:v>15497.5</c:v>
                </c:pt>
                <c:pt idx="299">
                  <c:v>15498</c:v>
                </c:pt>
                <c:pt idx="300">
                  <c:v>15636</c:v>
                </c:pt>
                <c:pt idx="301">
                  <c:v>15733</c:v>
                </c:pt>
                <c:pt idx="302">
                  <c:v>15822</c:v>
                </c:pt>
                <c:pt idx="303">
                  <c:v>16336</c:v>
                </c:pt>
                <c:pt idx="304">
                  <c:v>16346.5</c:v>
                </c:pt>
                <c:pt idx="305">
                  <c:v>16385</c:v>
                </c:pt>
                <c:pt idx="306">
                  <c:v>16697</c:v>
                </c:pt>
                <c:pt idx="307">
                  <c:v>16717</c:v>
                </c:pt>
                <c:pt idx="308">
                  <c:v>16789.5</c:v>
                </c:pt>
                <c:pt idx="309">
                  <c:v>16902.5</c:v>
                </c:pt>
                <c:pt idx="310">
                  <c:v>16967</c:v>
                </c:pt>
                <c:pt idx="311">
                  <c:v>17056</c:v>
                </c:pt>
                <c:pt idx="312">
                  <c:v>17060</c:v>
                </c:pt>
                <c:pt idx="313">
                  <c:v>17962.5</c:v>
                </c:pt>
                <c:pt idx="314">
                  <c:v>17963</c:v>
                </c:pt>
                <c:pt idx="315">
                  <c:v>18020</c:v>
                </c:pt>
                <c:pt idx="316">
                  <c:v>18208</c:v>
                </c:pt>
                <c:pt idx="317">
                  <c:v>18244</c:v>
                </c:pt>
                <c:pt idx="318">
                  <c:v>18433</c:v>
                </c:pt>
                <c:pt idx="319">
                  <c:v>19103</c:v>
                </c:pt>
                <c:pt idx="320">
                  <c:v>19103</c:v>
                </c:pt>
                <c:pt idx="321">
                  <c:v>19275</c:v>
                </c:pt>
                <c:pt idx="322">
                  <c:v>19348.5</c:v>
                </c:pt>
                <c:pt idx="323">
                  <c:v>19348.5</c:v>
                </c:pt>
                <c:pt idx="324">
                  <c:v>19353</c:v>
                </c:pt>
                <c:pt idx="325">
                  <c:v>19406</c:v>
                </c:pt>
                <c:pt idx="326">
                  <c:v>19406</c:v>
                </c:pt>
                <c:pt idx="327">
                  <c:v>19510</c:v>
                </c:pt>
                <c:pt idx="328">
                  <c:v>19606</c:v>
                </c:pt>
                <c:pt idx="329">
                  <c:v>20587</c:v>
                </c:pt>
                <c:pt idx="330">
                  <c:v>20708.5</c:v>
                </c:pt>
                <c:pt idx="331">
                  <c:v>20897</c:v>
                </c:pt>
                <c:pt idx="332">
                  <c:v>21750</c:v>
                </c:pt>
                <c:pt idx="333">
                  <c:v>22106</c:v>
                </c:pt>
                <c:pt idx="334">
                  <c:v>22124</c:v>
                </c:pt>
                <c:pt idx="335">
                  <c:v>22270</c:v>
                </c:pt>
                <c:pt idx="336">
                  <c:v>23313.5</c:v>
                </c:pt>
                <c:pt idx="337">
                  <c:v>23478</c:v>
                </c:pt>
                <c:pt idx="338">
                  <c:v>23478.5</c:v>
                </c:pt>
                <c:pt idx="339">
                  <c:v>23510</c:v>
                </c:pt>
                <c:pt idx="340">
                  <c:v>23528</c:v>
                </c:pt>
                <c:pt idx="341">
                  <c:v>24559.5</c:v>
                </c:pt>
                <c:pt idx="342">
                  <c:v>24560</c:v>
                </c:pt>
                <c:pt idx="343">
                  <c:v>24730</c:v>
                </c:pt>
                <c:pt idx="344">
                  <c:v>24762</c:v>
                </c:pt>
                <c:pt idx="345">
                  <c:v>24762.5</c:v>
                </c:pt>
                <c:pt idx="346">
                  <c:v>25801</c:v>
                </c:pt>
                <c:pt idx="347">
                  <c:v>25858</c:v>
                </c:pt>
                <c:pt idx="348">
                  <c:v>25858.5</c:v>
                </c:pt>
                <c:pt idx="349">
                  <c:v>26189</c:v>
                </c:pt>
                <c:pt idx="350">
                  <c:v>26264</c:v>
                </c:pt>
              </c:numCache>
            </c:numRef>
          </c:xVal>
          <c:yVal>
            <c:numRef>
              <c:f>'Active 2'!$K$22:$K$3780</c:f>
              <c:numCache>
                <c:formatCode>General</c:formatCode>
                <c:ptCount val="3759"/>
                <c:pt idx="10">
                  <c:v>-2.1033432996773627E-2</c:v>
                </c:pt>
                <c:pt idx="20">
                  <c:v>-4.651982149516698E-2</c:v>
                </c:pt>
                <c:pt idx="21">
                  <c:v>-4.6628462994704023E-2</c:v>
                </c:pt>
                <c:pt idx="23">
                  <c:v>-4.5680311995965894E-2</c:v>
                </c:pt>
                <c:pt idx="24">
                  <c:v>-4.6088953495200258E-2</c:v>
                </c:pt>
                <c:pt idx="26">
                  <c:v>-4.6604836992628407E-2</c:v>
                </c:pt>
                <c:pt idx="110">
                  <c:v>-1.0132103496289346E-2</c:v>
                </c:pt>
                <c:pt idx="111">
                  <c:v>-1.010123550076969E-2</c:v>
                </c:pt>
                <c:pt idx="114">
                  <c:v>-1.0948167997412384E-2</c:v>
                </c:pt>
                <c:pt idx="115">
                  <c:v>-7.6237894900259562E-3</c:v>
                </c:pt>
                <c:pt idx="116">
                  <c:v>-9.8505049900268205E-3</c:v>
                </c:pt>
                <c:pt idx="117">
                  <c:v>-9.9936740007251501E-3</c:v>
                </c:pt>
                <c:pt idx="118">
                  <c:v>-9.0936740016331896E-3</c:v>
                </c:pt>
                <c:pt idx="126">
                  <c:v>-7.7557219992741011E-3</c:v>
                </c:pt>
                <c:pt idx="127">
                  <c:v>-8.3643634934560396E-3</c:v>
                </c:pt>
                <c:pt idx="128">
                  <c:v>-3.6550699587678537E-4</c:v>
                </c:pt>
                <c:pt idx="129">
                  <c:v>-4.5198084917501546E-3</c:v>
                </c:pt>
                <c:pt idx="130">
                  <c:v>-6.366328991134651E-3</c:v>
                </c:pt>
                <c:pt idx="136">
                  <c:v>-4.0995869931066409E-3</c:v>
                </c:pt>
                <c:pt idx="137">
                  <c:v>-1.5082569952937774E-3</c:v>
                </c:pt>
                <c:pt idx="138">
                  <c:v>-2.6079849994857796E-3</c:v>
                </c:pt>
                <c:pt idx="139">
                  <c:v>6.6936069997609593E-3</c:v>
                </c:pt>
                <c:pt idx="140">
                  <c:v>-1.3915239978814498E-3</c:v>
                </c:pt>
                <c:pt idx="141">
                  <c:v>-2.0001654920633882E-3</c:v>
                </c:pt>
                <c:pt idx="142">
                  <c:v>-1.4927309966878965E-3</c:v>
                </c:pt>
                <c:pt idx="147">
                  <c:v>-6.7546149512054399E-4</c:v>
                </c:pt>
                <c:pt idx="148">
                  <c:v>-2.8410300001269206E-4</c:v>
                </c:pt>
                <c:pt idx="149">
                  <c:v>-1.1865554988617077E-3</c:v>
                </c:pt>
                <c:pt idx="152">
                  <c:v>-9.6059249335667118E-4</c:v>
                </c:pt>
                <c:pt idx="153">
                  <c:v>-2.692339985514991E-4</c:v>
                </c:pt>
                <c:pt idx="154">
                  <c:v>-2.8606250270968303E-4</c:v>
                </c:pt>
                <c:pt idx="155">
                  <c:v>-4.2181799653917551E-4</c:v>
                </c:pt>
                <c:pt idx="156">
                  <c:v>2.6881820085691288E-3</c:v>
                </c:pt>
                <c:pt idx="157">
                  <c:v>8.3814850222552195E-4</c:v>
                </c:pt>
                <c:pt idx="158">
                  <c:v>1.3295070093590766E-3</c:v>
                </c:pt>
                <c:pt idx="159">
                  <c:v>6.4558300073258579E-4</c:v>
                </c:pt>
                <c:pt idx="160">
                  <c:v>1.2850925049860962E-3</c:v>
                </c:pt>
                <c:pt idx="161">
                  <c:v>3.7645100383087993E-4</c:v>
                </c:pt>
                <c:pt idx="162">
                  <c:v>-8.3954799629282206E-4</c:v>
                </c:pt>
                <c:pt idx="164">
                  <c:v>0</c:v>
                </c:pt>
                <c:pt idx="165">
                  <c:v>1.1913585040019825E-3</c:v>
                </c:pt>
                <c:pt idx="166">
                  <c:v>-2.0735750149469823E-4</c:v>
                </c:pt>
                <c:pt idx="167">
                  <c:v>2.1840010012965649E-3</c:v>
                </c:pt>
                <c:pt idx="170">
                  <c:v>2.2034745052224025E-3</c:v>
                </c:pt>
                <c:pt idx="171">
                  <c:v>8.9605750690679997E-4</c:v>
                </c:pt>
                <c:pt idx="172">
                  <c:v>-3.6443299904931337E-4</c:v>
                </c:pt>
                <c:pt idx="173">
                  <c:v>-6.4432999351993203E-5</c:v>
                </c:pt>
                <c:pt idx="176">
                  <c:v>7.4300150299677625E-4</c:v>
                </c:pt>
                <c:pt idx="177">
                  <c:v>2.6153000362683088E-4</c:v>
                </c:pt>
                <c:pt idx="179">
                  <c:v>1.1528885006555356E-3</c:v>
                </c:pt>
                <c:pt idx="180">
                  <c:v>1.2923980029881932E-3</c:v>
                </c:pt>
                <c:pt idx="182">
                  <c:v>1.813039998523891E-4</c:v>
                </c:pt>
                <c:pt idx="183">
                  <c:v>-5.5103549675550312E-4</c:v>
                </c:pt>
                <c:pt idx="184">
                  <c:v>2.5787050253711641E-4</c:v>
                </c:pt>
                <c:pt idx="185">
                  <c:v>-6.5077099861809984E-4</c:v>
                </c:pt>
                <c:pt idx="191">
                  <c:v>-6.2663924982189201E-3</c:v>
                </c:pt>
                <c:pt idx="192">
                  <c:v>-6.9639249704778194E-4</c:v>
                </c:pt>
                <c:pt idx="193">
                  <c:v>-9.8844997410196811E-5</c:v>
                </c:pt>
                <c:pt idx="194">
                  <c:v>5.9251350467093289E-4</c:v>
                </c:pt>
                <c:pt idx="195">
                  <c:v>-4.198259994154796E-4</c:v>
                </c:pt>
                <c:pt idx="196">
                  <c:v>-2.5284674993599765E-3</c:v>
                </c:pt>
                <c:pt idx="197">
                  <c:v>-3.5801299964077771E-4</c:v>
                </c:pt>
                <c:pt idx="198">
                  <c:v>1.133345504058525E-3</c:v>
                </c:pt>
                <c:pt idx="199">
                  <c:v>-1.187442998343613E-3</c:v>
                </c:pt>
                <c:pt idx="201">
                  <c:v>-2.6066998543683439E-5</c:v>
                </c:pt>
                <c:pt idx="202">
                  <c:v>-2.6066998543683439E-5</c:v>
                </c:pt>
                <c:pt idx="203">
                  <c:v>-5.6059449707390741E-4</c:v>
                </c:pt>
                <c:pt idx="204">
                  <c:v>1.0307640040991828E-3</c:v>
                </c:pt>
                <c:pt idx="205">
                  <c:v>4.9891500384546816E-4</c:v>
                </c:pt>
                <c:pt idx="206">
                  <c:v>6.7027350451098755E-4</c:v>
                </c:pt>
                <c:pt idx="207">
                  <c:v>-1.9307074981043115E-3</c:v>
                </c:pt>
                <c:pt idx="208">
                  <c:v>-6.1197999457363039E-5</c:v>
                </c:pt>
                <c:pt idx="211">
                  <c:v>3.7903049815213308E-4</c:v>
                </c:pt>
                <c:pt idx="212">
                  <c:v>-1.224410007125698E-4</c:v>
                </c:pt>
                <c:pt idx="213">
                  <c:v>1.9755900575546548E-4</c:v>
                </c:pt>
                <c:pt idx="214">
                  <c:v>-3.1108249095268548E-4</c:v>
                </c:pt>
                <c:pt idx="215">
                  <c:v>-1.9500649796100333E-4</c:v>
                </c:pt>
                <c:pt idx="216">
                  <c:v>-3.6479978007264435E-6</c:v>
                </c:pt>
                <c:pt idx="218">
                  <c:v>-1.3780449953628704E-3</c:v>
                </c:pt>
                <c:pt idx="221">
                  <c:v>2.8010849928250536E-4</c:v>
                </c:pt>
                <c:pt idx="222">
                  <c:v>-5.2853299712296575E-4</c:v>
                </c:pt>
                <c:pt idx="223">
                  <c:v>6.0486450820462778E-4</c:v>
                </c:pt>
                <c:pt idx="225">
                  <c:v>1.3456195083563216E-3</c:v>
                </c:pt>
                <c:pt idx="226">
                  <c:v>-1.218568992044311E-3</c:v>
                </c:pt>
                <c:pt idx="227">
                  <c:v>4.171431006398052E-3</c:v>
                </c:pt>
                <c:pt idx="228">
                  <c:v>-1.82113450136967E-3</c:v>
                </c:pt>
                <c:pt idx="229">
                  <c:v>-1.2407569956849329E-3</c:v>
                </c:pt>
                <c:pt idx="230">
                  <c:v>8.7499738583574072E-4</c:v>
                </c:pt>
                <c:pt idx="231">
                  <c:v>1.0775269984151237E-3</c:v>
                </c:pt>
                <c:pt idx="232">
                  <c:v>8.1824600056279451E-4</c:v>
                </c:pt>
                <c:pt idx="233">
                  <c:v>-1.0224449943052605E-4</c:v>
                </c:pt>
                <c:pt idx="234">
                  <c:v>5.577555057243444E-4</c:v>
                </c:pt>
                <c:pt idx="235">
                  <c:v>9.6813300478970632E-4</c:v>
                </c:pt>
                <c:pt idx="236">
                  <c:v>1.2581330083776265E-3</c:v>
                </c:pt>
                <c:pt idx="238">
                  <c:v>2.7815330031444319E-3</c:v>
                </c:pt>
                <c:pt idx="239">
                  <c:v>8.9029000082518905E-4</c:v>
                </c:pt>
                <c:pt idx="240">
                  <c:v>1.5009470080258325E-3</c:v>
                </c:pt>
                <c:pt idx="241">
                  <c:v>1.2985715075046755E-3</c:v>
                </c:pt>
                <c:pt idx="242">
                  <c:v>2.9554025095421821E-3</c:v>
                </c:pt>
                <c:pt idx="243">
                  <c:v>2.3035920021357015E-3</c:v>
                </c:pt>
                <c:pt idx="244">
                  <c:v>2.1283480018610135E-3</c:v>
                </c:pt>
                <c:pt idx="255">
                  <c:v>-5.0953996833413839E-5</c:v>
                </c:pt>
                <c:pt idx="256">
                  <c:v>-5.0953996833413839E-5</c:v>
                </c:pt>
                <c:pt idx="257">
                  <c:v>2.4904600286390632E-4</c:v>
                </c:pt>
                <c:pt idx="258">
                  <c:v>-1.2596699525602162E-4</c:v>
                </c:pt>
                <c:pt idx="259">
                  <c:v>-1.8357770022703335E-3</c:v>
                </c:pt>
                <c:pt idx="260">
                  <c:v>3.4827900017262436E-3</c:v>
                </c:pt>
                <c:pt idx="261">
                  <c:v>-2.2585149417864159E-4</c:v>
                </c:pt>
                <c:pt idx="262">
                  <c:v>1.0446030064485967E-3</c:v>
                </c:pt>
                <c:pt idx="263">
                  <c:v>1.2231849977979437E-3</c:v>
                </c:pt>
                <c:pt idx="264">
                  <c:v>-2.9605959934997372E-3</c:v>
                </c:pt>
                <c:pt idx="265">
                  <c:v>-2.3605959941050969E-3</c:v>
                </c:pt>
                <c:pt idx="266">
                  <c:v>-2.2605959966313094E-3</c:v>
                </c:pt>
                <c:pt idx="267">
                  <c:v>-2.7098409991594963E-3</c:v>
                </c:pt>
                <c:pt idx="268">
                  <c:v>-2.7098409991594963E-3</c:v>
                </c:pt>
                <c:pt idx="269">
                  <c:v>-2.2419159940909594E-3</c:v>
                </c:pt>
                <c:pt idx="270">
                  <c:v>-2.2419159940909594E-3</c:v>
                </c:pt>
                <c:pt idx="271">
                  <c:v>-3.9251949783647433E-4</c:v>
                </c:pt>
                <c:pt idx="272">
                  <c:v>-3.0530099975294434E-3</c:v>
                </c:pt>
                <c:pt idx="273">
                  <c:v>-8.7548099691048265E-4</c:v>
                </c:pt>
                <c:pt idx="274">
                  <c:v>-5.4819549404783174E-4</c:v>
                </c:pt>
                <c:pt idx="275">
                  <c:v>-9.296669959439896E-4</c:v>
                </c:pt>
                <c:pt idx="276">
                  <c:v>-3.0125149351079017E-4</c:v>
                </c:pt>
                <c:pt idx="277">
                  <c:v>2.1976800780976191E-4</c:v>
                </c:pt>
                <c:pt idx="278">
                  <c:v>-1.7863439934444614E-3</c:v>
                </c:pt>
                <c:pt idx="279">
                  <c:v>-1.4974379955674522E-3</c:v>
                </c:pt>
                <c:pt idx="280">
                  <c:v>2.0800140046048909E-3</c:v>
                </c:pt>
                <c:pt idx="281">
                  <c:v>-1.5103899932000786E-4</c:v>
                </c:pt>
                <c:pt idx="282">
                  <c:v>3.1689610041212291E-3</c:v>
                </c:pt>
                <c:pt idx="283">
                  <c:v>3.3189610039698891E-3</c:v>
                </c:pt>
                <c:pt idx="284">
                  <c:v>4.2903195062535815E-3</c:v>
                </c:pt>
                <c:pt idx="285">
                  <c:v>4.3603195081232116E-3</c:v>
                </c:pt>
                <c:pt idx="286">
                  <c:v>4.4903195084771141E-3</c:v>
                </c:pt>
                <c:pt idx="287">
                  <c:v>3.6666600062744692E-3</c:v>
                </c:pt>
                <c:pt idx="288">
                  <c:v>5.3570040035992861E-3</c:v>
                </c:pt>
                <c:pt idx="289">
                  <c:v>8.9512484992155805E-3</c:v>
                </c:pt>
                <c:pt idx="290">
                  <c:v>4.0740809999988414E-3</c:v>
                </c:pt>
                <c:pt idx="291">
                  <c:v>4.8037805026979186E-3</c:v>
                </c:pt>
                <c:pt idx="292">
                  <c:v>4.1532900067977607E-3</c:v>
                </c:pt>
                <c:pt idx="293">
                  <c:v>4.8911195044638589E-3</c:v>
                </c:pt>
                <c:pt idx="294">
                  <c:v>4.8911195044638589E-3</c:v>
                </c:pt>
                <c:pt idx="295">
                  <c:v>3.0701770010637119E-3</c:v>
                </c:pt>
                <c:pt idx="296">
                  <c:v>2.5381020022905432E-3</c:v>
                </c:pt>
                <c:pt idx="297">
                  <c:v>-6.3050726996152662E-2</c:v>
                </c:pt>
                <c:pt idx="298">
                  <c:v>3.7567075050901622E-3</c:v>
                </c:pt>
                <c:pt idx="299">
                  <c:v>2.3480660020140931E-3</c:v>
                </c:pt>
                <c:pt idx="300">
                  <c:v>3.6630120011977851E-3</c:v>
                </c:pt>
                <c:pt idx="301">
                  <c:v>2.8865610074717551E-3</c:v>
                </c:pt>
                <c:pt idx="302">
                  <c:v>2.8483740024967119E-3</c:v>
                </c:pt>
                <c:pt idx="303">
                  <c:v>-6.9935087994963396E-2</c:v>
                </c:pt>
                <c:pt idx="304">
                  <c:v>-1.1916559502424207E-2</c:v>
                </c:pt>
                <c:pt idx="305">
                  <c:v>3.531804500380531E-2</c:v>
                </c:pt>
                <c:pt idx="306">
                  <c:v>4.7257490004994906E-3</c:v>
                </c:pt>
                <c:pt idx="307">
                  <c:v>4.5000890095252544E-3</c:v>
                </c:pt>
                <c:pt idx="308">
                  <c:v>5.7270714969490655E-3</c:v>
                </c:pt>
                <c:pt idx="309">
                  <c:v>4.7340925011667423E-3</c:v>
                </c:pt>
                <c:pt idx="310">
                  <c:v>4.9593389994697645E-3</c:v>
                </c:pt>
                <c:pt idx="311">
                  <c:v>4.0211520026787184E-3</c:v>
                </c:pt>
                <c:pt idx="312">
                  <c:v>4.0520200054743327E-3</c:v>
                </c:pt>
                <c:pt idx="313">
                  <c:v>4.9541125044925138E-3</c:v>
                </c:pt>
                <c:pt idx="314">
                  <c:v>4.5454709979821928E-3</c:v>
                </c:pt>
                <c:pt idx="315">
                  <c:v>4.0603399975225329E-3</c:v>
                </c:pt>
                <c:pt idx="316">
                  <c:v>3.0111360028968193E-3</c:v>
                </c:pt>
                <c:pt idx="317">
                  <c:v>3.988948003097903E-3</c:v>
                </c:pt>
                <c:pt idx="318">
                  <c:v>3.3304610042250715E-3</c:v>
                </c:pt>
                <c:pt idx="319">
                  <c:v>3.2428510021418333E-3</c:v>
                </c:pt>
                <c:pt idx="320">
                  <c:v>3.2428510021418333E-3</c:v>
                </c:pt>
                <c:pt idx="321">
                  <c:v>2.5701749982545152E-3</c:v>
                </c:pt>
                <c:pt idx="322">
                  <c:v>3.7498745004995726E-3</c:v>
                </c:pt>
                <c:pt idx="323">
                  <c:v>3.7498745004995726E-3</c:v>
                </c:pt>
                <c:pt idx="324">
                  <c:v>3.0221010019886307E-3</c:v>
                </c:pt>
                <c:pt idx="325">
                  <c:v>3.0761020025238395E-3</c:v>
                </c:pt>
                <c:pt idx="326">
                  <c:v>3.0761020025238395E-3</c:v>
                </c:pt>
                <c:pt idx="327">
                  <c:v>2.9086700014886446E-3</c:v>
                </c:pt>
                <c:pt idx="328">
                  <c:v>2.4495020043104887E-3</c:v>
                </c:pt>
                <c:pt idx="329">
                  <c:v>2.5948790062102489E-3</c:v>
                </c:pt>
                <c:pt idx="330">
                  <c:v>4.0759945040917955E-3</c:v>
                </c:pt>
                <c:pt idx="332">
                  <c:v>5.0947500058100559E-3</c:v>
                </c:pt>
                <c:pt idx="334">
                  <c:v>4.2309080017730594E-3</c:v>
                </c:pt>
                <c:pt idx="335">
                  <c:v>3.5075900013907813E-3</c:v>
                </c:pt>
                <c:pt idx="336">
                  <c:v>6.6727794837788679E-3</c:v>
                </c:pt>
                <c:pt idx="337">
                  <c:v>3.8297260034596547E-3</c:v>
                </c:pt>
                <c:pt idx="338">
                  <c:v>4.9210845027118921E-3</c:v>
                </c:pt>
                <c:pt idx="339">
                  <c:v>3.9766699992469512E-3</c:v>
                </c:pt>
                <c:pt idx="340">
                  <c:v>4.1655760069261305E-3</c:v>
                </c:pt>
                <c:pt idx="341">
                  <c:v>5.7381615042686462E-3</c:v>
                </c:pt>
                <c:pt idx="342">
                  <c:v>4.2295199964428321E-3</c:v>
                </c:pt>
                <c:pt idx="343">
                  <c:v>4.2914100049529225E-3</c:v>
                </c:pt>
                <c:pt idx="344">
                  <c:v>5.1383540048846044E-3</c:v>
                </c:pt>
                <c:pt idx="345">
                  <c:v>4.3297125084791332E-3</c:v>
                </c:pt>
                <c:pt idx="346">
                  <c:v>7.1813169997767545E-3</c:v>
                </c:pt>
                <c:pt idx="347">
                  <c:v>7.5961859984090552E-3</c:v>
                </c:pt>
                <c:pt idx="348">
                  <c:v>6.8875445067533292E-3</c:v>
                </c:pt>
                <c:pt idx="349">
                  <c:v>8.5755129985045642E-3</c:v>
                </c:pt>
                <c:pt idx="350">
                  <c:v>8.079288003500551E-3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F6-4FF6-BF9A-47CF4A33AA4F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2'!$L$26:$L$309</c:f>
              <c:numCache>
                <c:formatCode>General</c:formatCode>
                <c:ptCount val="284"/>
                <c:pt idx="170">
                  <c:v>5.2692550525534898E-4</c:v>
                </c:pt>
                <c:pt idx="171">
                  <c:v>-1.5454600361408666E-4</c:v>
                </c:pt>
                <c:pt idx="174">
                  <c:v>-1.4711150288349018E-4</c:v>
                </c:pt>
                <c:pt idx="177">
                  <c:v>-8.9073495473712683E-5</c:v>
                </c:pt>
                <c:pt idx="182">
                  <c:v>1.7639900033827871E-4</c:v>
                </c:pt>
                <c:pt idx="183">
                  <c:v>-7.3224249354097992E-4</c:v>
                </c:pt>
                <c:pt idx="184">
                  <c:v>-1.6742044972488657E-3</c:v>
                </c:pt>
                <c:pt idx="185">
                  <c:v>-1.828460008255206E-4</c:v>
                </c:pt>
                <c:pt idx="196">
                  <c:v>-6.6268699447391555E-4</c:v>
                </c:pt>
                <c:pt idx="205">
                  <c:v>-8.0991399590857327E-4</c:v>
                </c:pt>
                <c:pt idx="206">
                  <c:v>-3.1855550332693383E-4</c:v>
                </c:pt>
                <c:pt idx="213">
                  <c:v>-8.8017599773593247E-4</c:v>
                </c:pt>
                <c:pt idx="215">
                  <c:v>-1.277967996429652E-3</c:v>
                </c:pt>
                <c:pt idx="216">
                  <c:v>-4.8660949687473476E-4</c:v>
                </c:pt>
                <c:pt idx="233">
                  <c:v>1.7234180049854331E-3</c:v>
                </c:pt>
                <c:pt idx="241">
                  <c:v>1.8937075074063614E-3</c:v>
                </c:pt>
                <c:pt idx="242">
                  <c:v>1.5450659993803129E-3</c:v>
                </c:pt>
                <c:pt idx="243">
                  <c:v>1.4532170025631785E-3</c:v>
                </c:pt>
                <c:pt idx="244">
                  <c:v>1.9945755047956482E-3</c:v>
                </c:pt>
                <c:pt idx="245">
                  <c:v>1.9527265030774288E-3</c:v>
                </c:pt>
                <c:pt idx="246">
                  <c:v>2.0265015045879409E-3</c:v>
                </c:pt>
                <c:pt idx="247">
                  <c:v>1.2760110039380379E-3</c:v>
                </c:pt>
                <c:pt idx="248">
                  <c:v>2.1255204992485233E-3</c:v>
                </c:pt>
                <c:pt idx="249">
                  <c:v>1.71782400138909E-3</c:v>
                </c:pt>
                <c:pt idx="250">
                  <c:v>1.9873335040756501E-3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F6-4FF6-BF9A-47CF4A33AA4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2'!$M$22:$M$309</c:f>
              <c:numCache>
                <c:formatCode>General</c:formatCode>
                <c:ptCount val="2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F6-4FF6-BF9A-47CF4A33AA4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2'!$N$22:$N$309</c:f>
              <c:numCache>
                <c:formatCode>General</c:formatCode>
                <c:ptCount val="2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F6-4FF6-BF9A-47CF4A33AA4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2'!$F$22:$F$3009</c:f>
              <c:numCache>
                <c:formatCode>General</c:formatCode>
                <c:ptCount val="29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  <c:pt idx="288">
                  <c:v>13212</c:v>
                </c:pt>
                <c:pt idx="289">
                  <c:v>14170.5</c:v>
                </c:pt>
                <c:pt idx="290">
                  <c:v>14293</c:v>
                </c:pt>
                <c:pt idx="291">
                  <c:v>14366.5</c:v>
                </c:pt>
                <c:pt idx="292">
                  <c:v>14370</c:v>
                </c:pt>
                <c:pt idx="293">
                  <c:v>15333.5</c:v>
                </c:pt>
                <c:pt idx="294">
                  <c:v>15333.5</c:v>
                </c:pt>
                <c:pt idx="295">
                  <c:v>15381</c:v>
                </c:pt>
                <c:pt idx="296">
                  <c:v>15406</c:v>
                </c:pt>
                <c:pt idx="297">
                  <c:v>15469</c:v>
                </c:pt>
                <c:pt idx="298">
                  <c:v>15497.5</c:v>
                </c:pt>
                <c:pt idx="299">
                  <c:v>15498</c:v>
                </c:pt>
                <c:pt idx="300">
                  <c:v>15636</c:v>
                </c:pt>
                <c:pt idx="301">
                  <c:v>15733</c:v>
                </c:pt>
                <c:pt idx="302">
                  <c:v>15822</c:v>
                </c:pt>
                <c:pt idx="303">
                  <c:v>16336</c:v>
                </c:pt>
                <c:pt idx="304">
                  <c:v>16346.5</c:v>
                </c:pt>
                <c:pt idx="305">
                  <c:v>16385</c:v>
                </c:pt>
                <c:pt idx="306">
                  <c:v>16697</c:v>
                </c:pt>
                <c:pt idx="307">
                  <c:v>16717</c:v>
                </c:pt>
                <c:pt idx="308">
                  <c:v>16789.5</c:v>
                </c:pt>
                <c:pt idx="309">
                  <c:v>16902.5</c:v>
                </c:pt>
                <c:pt idx="310">
                  <c:v>16967</c:v>
                </c:pt>
                <c:pt idx="311">
                  <c:v>17056</c:v>
                </c:pt>
                <c:pt idx="312">
                  <c:v>17060</c:v>
                </c:pt>
                <c:pt idx="313">
                  <c:v>17962.5</c:v>
                </c:pt>
                <c:pt idx="314">
                  <c:v>17963</c:v>
                </c:pt>
                <c:pt idx="315">
                  <c:v>18020</c:v>
                </c:pt>
                <c:pt idx="316">
                  <c:v>18208</c:v>
                </c:pt>
                <c:pt idx="317">
                  <c:v>18244</c:v>
                </c:pt>
                <c:pt idx="318">
                  <c:v>18433</c:v>
                </c:pt>
                <c:pt idx="319">
                  <c:v>19103</c:v>
                </c:pt>
                <c:pt idx="320">
                  <c:v>19103</c:v>
                </c:pt>
                <c:pt idx="321">
                  <c:v>19275</c:v>
                </c:pt>
                <c:pt idx="322">
                  <c:v>19348.5</c:v>
                </c:pt>
                <c:pt idx="323">
                  <c:v>19348.5</c:v>
                </c:pt>
                <c:pt idx="324">
                  <c:v>19353</c:v>
                </c:pt>
                <c:pt idx="325">
                  <c:v>19406</c:v>
                </c:pt>
                <c:pt idx="326">
                  <c:v>19406</c:v>
                </c:pt>
                <c:pt idx="327">
                  <c:v>19510</c:v>
                </c:pt>
                <c:pt idx="328">
                  <c:v>19606</c:v>
                </c:pt>
                <c:pt idx="329">
                  <c:v>20587</c:v>
                </c:pt>
                <c:pt idx="330">
                  <c:v>20708.5</c:v>
                </c:pt>
                <c:pt idx="331">
                  <c:v>20897</c:v>
                </c:pt>
                <c:pt idx="332">
                  <c:v>21750</c:v>
                </c:pt>
                <c:pt idx="333">
                  <c:v>22106</c:v>
                </c:pt>
                <c:pt idx="334">
                  <c:v>22124</c:v>
                </c:pt>
                <c:pt idx="335">
                  <c:v>22270</c:v>
                </c:pt>
                <c:pt idx="336">
                  <c:v>23313.5</c:v>
                </c:pt>
                <c:pt idx="337">
                  <c:v>23478</c:v>
                </c:pt>
                <c:pt idx="338">
                  <c:v>23478.5</c:v>
                </c:pt>
                <c:pt idx="339">
                  <c:v>23510</c:v>
                </c:pt>
                <c:pt idx="340">
                  <c:v>23528</c:v>
                </c:pt>
                <c:pt idx="341">
                  <c:v>24559.5</c:v>
                </c:pt>
                <c:pt idx="342">
                  <c:v>24560</c:v>
                </c:pt>
                <c:pt idx="343">
                  <c:v>24730</c:v>
                </c:pt>
                <c:pt idx="344">
                  <c:v>24762</c:v>
                </c:pt>
                <c:pt idx="345">
                  <c:v>24762.5</c:v>
                </c:pt>
                <c:pt idx="346">
                  <c:v>25801</c:v>
                </c:pt>
                <c:pt idx="347">
                  <c:v>25858</c:v>
                </c:pt>
                <c:pt idx="348">
                  <c:v>25858.5</c:v>
                </c:pt>
                <c:pt idx="349">
                  <c:v>26189</c:v>
                </c:pt>
                <c:pt idx="350">
                  <c:v>26264</c:v>
                </c:pt>
              </c:numCache>
            </c:numRef>
          </c:xVal>
          <c:yVal>
            <c:numRef>
              <c:f>'Active 2'!$O$22:$O$3009</c:f>
              <c:numCache>
                <c:formatCode>General</c:formatCode>
                <c:ptCount val="2988"/>
                <c:pt idx="0">
                  <c:v>-1.5756544361197604E-2</c:v>
                </c:pt>
                <c:pt idx="1">
                  <c:v>-1.5756448468164912E-2</c:v>
                </c:pt>
                <c:pt idx="2">
                  <c:v>-1.3255941747770523E-2</c:v>
                </c:pt>
                <c:pt idx="3">
                  <c:v>-1.3255941747770523E-2</c:v>
                </c:pt>
                <c:pt idx="4">
                  <c:v>-1.3255845854737835E-2</c:v>
                </c:pt>
                <c:pt idx="5">
                  <c:v>-1.3255845854737835E-2</c:v>
                </c:pt>
                <c:pt idx="6">
                  <c:v>-1.3248462091220792E-2</c:v>
                </c:pt>
                <c:pt idx="7">
                  <c:v>-1.3248366198188104E-2</c:v>
                </c:pt>
                <c:pt idx="8">
                  <c:v>-1.3005660932452631E-2</c:v>
                </c:pt>
                <c:pt idx="9">
                  <c:v>-1.3005565039419941E-2</c:v>
                </c:pt>
                <c:pt idx="115">
                  <c:v>-4.2198453844677249E-3</c:v>
                </c:pt>
                <c:pt idx="118">
                  <c:v>-4.1965433775243352E-3</c:v>
                </c:pt>
                <c:pt idx="122">
                  <c:v>-3.2787511616593741E-3</c:v>
                </c:pt>
                <c:pt idx="123">
                  <c:v>-3.2425035953029899E-3</c:v>
                </c:pt>
                <c:pt idx="125">
                  <c:v>-3.0524436045136936E-3</c:v>
                </c:pt>
                <c:pt idx="131">
                  <c:v>-1.7803266328634414E-3</c:v>
                </c:pt>
                <c:pt idx="132">
                  <c:v>-1.7803266328634414E-3</c:v>
                </c:pt>
                <c:pt idx="133">
                  <c:v>-1.7803266328634414E-3</c:v>
                </c:pt>
                <c:pt idx="134">
                  <c:v>-1.7803266328634414E-3</c:v>
                </c:pt>
                <c:pt idx="135">
                  <c:v>-1.7803266328634414E-3</c:v>
                </c:pt>
                <c:pt idx="136">
                  <c:v>-1.7779293070462202E-3</c:v>
                </c:pt>
                <c:pt idx="137">
                  <c:v>-1.6839541350111495E-3</c:v>
                </c:pt>
                <c:pt idx="138">
                  <c:v>-1.6041711318140284E-3</c:v>
                </c:pt>
                <c:pt idx="139">
                  <c:v>-1.5320595712320149E-3</c:v>
                </c:pt>
                <c:pt idx="140">
                  <c:v>-1.5211277655054864E-3</c:v>
                </c:pt>
                <c:pt idx="141">
                  <c:v>-1.5210318724727975E-3</c:v>
                </c:pt>
                <c:pt idx="142">
                  <c:v>-1.5155659696095333E-3</c:v>
                </c:pt>
                <c:pt idx="143">
                  <c:v>-1.296738069013583E-3</c:v>
                </c:pt>
                <c:pt idx="144">
                  <c:v>-1.296738069013583E-3</c:v>
                </c:pt>
                <c:pt idx="145">
                  <c:v>-1.2719976665798603E-3</c:v>
                </c:pt>
                <c:pt idx="146">
                  <c:v>-1.2700798059260834E-3</c:v>
                </c:pt>
                <c:pt idx="147">
                  <c:v>-1.2694085546972613E-3</c:v>
                </c:pt>
                <c:pt idx="148">
                  <c:v>-1.2693126616645726E-3</c:v>
                </c:pt>
                <c:pt idx="149">
                  <c:v>-1.2659564055204629E-3</c:v>
                </c:pt>
                <c:pt idx="150">
                  <c:v>-1.2630796145397974E-3</c:v>
                </c:pt>
                <c:pt idx="151">
                  <c:v>-1.2611617538860205E-3</c:v>
                </c:pt>
                <c:pt idx="152">
                  <c:v>-1.2584767489707328E-3</c:v>
                </c:pt>
                <c:pt idx="153">
                  <c:v>-1.2583808559380439E-3</c:v>
                </c:pt>
                <c:pt idx="154">
                  <c:v>-1.2412160030867401E-3</c:v>
                </c:pt>
                <c:pt idx="155">
                  <c:v>-1.0573890594222193E-3</c:v>
                </c:pt>
                <c:pt idx="156">
                  <c:v>-1.0573890594222193E-3</c:v>
                </c:pt>
                <c:pt idx="157">
                  <c:v>-1.0143330877449269E-3</c:v>
                </c:pt>
                <c:pt idx="158">
                  <c:v>-1.014237194712238E-3</c:v>
                </c:pt>
                <c:pt idx="159">
                  <c:v>-1.0088671848816624E-3</c:v>
                </c:pt>
                <c:pt idx="160">
                  <c:v>-1.0081959336528405E-3</c:v>
                </c:pt>
                <c:pt idx="161">
                  <c:v>-1.0081000406201516E-3</c:v>
                </c:pt>
                <c:pt idx="162">
                  <c:v>-9.9793537915513386E-4</c:v>
                </c:pt>
                <c:pt idx="163">
                  <c:v>-9.9381197874951334E-4</c:v>
                </c:pt>
                <c:pt idx="164">
                  <c:v>-9.8949679227851523E-4</c:v>
                </c:pt>
                <c:pt idx="165">
                  <c:v>-9.8940089924582633E-4</c:v>
                </c:pt>
                <c:pt idx="166">
                  <c:v>-9.7942802384618616E-4</c:v>
                </c:pt>
                <c:pt idx="167">
                  <c:v>-9.7933213081349748E-4</c:v>
                </c:pt>
                <c:pt idx="168">
                  <c:v>-9.7808552138854243E-4</c:v>
                </c:pt>
                <c:pt idx="169">
                  <c:v>-9.7127711606763423E-4</c:v>
                </c:pt>
                <c:pt idx="170">
                  <c:v>-9.6101656156992747E-4</c:v>
                </c:pt>
                <c:pt idx="171">
                  <c:v>-7.886008887953795E-4</c:v>
                </c:pt>
                <c:pt idx="172">
                  <c:v>-7.8792963756655753E-4</c:v>
                </c:pt>
                <c:pt idx="173">
                  <c:v>-7.8792963756655753E-4</c:v>
                </c:pt>
                <c:pt idx="174">
                  <c:v>-7.8783374453386874E-4</c:v>
                </c:pt>
                <c:pt idx="175">
                  <c:v>-7.8581999084740293E-4</c:v>
                </c:pt>
                <c:pt idx="176">
                  <c:v>-7.8246373470329327E-4</c:v>
                </c:pt>
                <c:pt idx="177">
                  <c:v>-7.8044998101682746E-4</c:v>
                </c:pt>
                <c:pt idx="178">
                  <c:v>-7.8035408798413856E-4</c:v>
                </c:pt>
                <c:pt idx="179">
                  <c:v>-7.8035408798413856E-4</c:v>
                </c:pt>
                <c:pt idx="180">
                  <c:v>-7.7968283675531669E-4</c:v>
                </c:pt>
                <c:pt idx="181">
                  <c:v>-7.7766908306885088E-4</c:v>
                </c:pt>
                <c:pt idx="182">
                  <c:v>-7.7623068757851814E-4</c:v>
                </c:pt>
                <c:pt idx="183">
                  <c:v>-7.7498407815356309E-4</c:v>
                </c:pt>
                <c:pt idx="184">
                  <c:v>-7.7153192897676465E-4</c:v>
                </c:pt>
                <c:pt idx="185">
                  <c:v>-7.7143603594407575E-4</c:v>
                </c:pt>
                <c:pt idx="186">
                  <c:v>-7.6951817529029884E-4</c:v>
                </c:pt>
                <c:pt idx="187">
                  <c:v>-7.6942228225760994E-4</c:v>
                </c:pt>
                <c:pt idx="188">
                  <c:v>-7.6673727734232226E-4</c:v>
                </c:pt>
                <c:pt idx="189">
                  <c:v>-7.6664138430963336E-4</c:v>
                </c:pt>
                <c:pt idx="191">
                  <c:v>-7.5983297898872515E-4</c:v>
                </c:pt>
                <c:pt idx="192">
                  <c:v>-7.5983297898872515E-4</c:v>
                </c:pt>
                <c:pt idx="193">
                  <c:v>-7.5647672284461561E-4</c:v>
                </c:pt>
                <c:pt idx="194">
                  <c:v>-7.5638082981192671E-4</c:v>
                </c:pt>
                <c:pt idx="195">
                  <c:v>-7.5513422038697166E-4</c:v>
                </c:pt>
                <c:pt idx="196">
                  <c:v>-7.5503832735428287E-4</c:v>
                </c:pt>
                <c:pt idx="197">
                  <c:v>-7.3806526056835681E-4</c:v>
                </c:pt>
                <c:pt idx="198">
                  <c:v>-7.3796936753566791E-4</c:v>
                </c:pt>
                <c:pt idx="199">
                  <c:v>-6.9779018683904077E-4</c:v>
                </c:pt>
                <c:pt idx="200">
                  <c:v>-6.8474873439335754E-4</c:v>
                </c:pt>
                <c:pt idx="201">
                  <c:v>-5.1981271816853964E-4</c:v>
                </c:pt>
                <c:pt idx="202">
                  <c:v>-5.1981271816853964E-4</c:v>
                </c:pt>
                <c:pt idx="203">
                  <c:v>-5.116618103899876E-4</c:v>
                </c:pt>
                <c:pt idx="204">
                  <c:v>-5.115659173572987E-4</c:v>
                </c:pt>
                <c:pt idx="205">
                  <c:v>-5.1099055916116573E-4</c:v>
                </c:pt>
                <c:pt idx="206">
                  <c:v>-5.1089466612847683E-4</c:v>
                </c:pt>
                <c:pt idx="207">
                  <c:v>-5.0955216367083288E-4</c:v>
                </c:pt>
                <c:pt idx="208">
                  <c:v>-5.0888091244201102E-4</c:v>
                </c:pt>
                <c:pt idx="209">
                  <c:v>-4.9890803704237085E-4</c:v>
                </c:pt>
                <c:pt idx="210">
                  <c:v>-4.9881214400968206E-4</c:v>
                </c:pt>
                <c:pt idx="211">
                  <c:v>-4.8768855221777575E-4</c:v>
                </c:pt>
                <c:pt idx="212">
                  <c:v>-4.8567479853130994E-4</c:v>
                </c:pt>
                <c:pt idx="213">
                  <c:v>-4.8567479853130994E-4</c:v>
                </c:pt>
                <c:pt idx="214">
                  <c:v>-4.8557890549862104E-4</c:v>
                </c:pt>
                <c:pt idx="215">
                  <c:v>-4.8020889566804557E-4</c:v>
                </c:pt>
                <c:pt idx="216">
                  <c:v>-4.8011300263535678E-4</c:v>
                </c:pt>
                <c:pt idx="217">
                  <c:v>-4.7704442558931361E-4</c:v>
                </c:pt>
                <c:pt idx="218">
                  <c:v>-2.9619016593814701E-4</c:v>
                </c:pt>
                <c:pt idx="219">
                  <c:v>-2.8065549464255368E-4</c:v>
                </c:pt>
                <c:pt idx="220">
                  <c:v>-2.8055960160986489E-4</c:v>
                </c:pt>
                <c:pt idx="221">
                  <c:v>-2.7020315407946935E-4</c:v>
                </c:pt>
                <c:pt idx="222">
                  <c:v>-2.7010726104678045E-4</c:v>
                </c:pt>
                <c:pt idx="223">
                  <c:v>-2.5716170163378601E-4</c:v>
                </c:pt>
                <c:pt idx="224">
                  <c:v>-2.5553152007807569E-4</c:v>
                </c:pt>
                <c:pt idx="225">
                  <c:v>-2.5428491065312064E-4</c:v>
                </c:pt>
                <c:pt idx="226">
                  <c:v>-2.5246294303203252E-4</c:v>
                </c:pt>
                <c:pt idx="227">
                  <c:v>-2.5246294303203252E-4</c:v>
                </c:pt>
                <c:pt idx="228">
                  <c:v>-2.4699704016876826E-4</c:v>
                </c:pt>
                <c:pt idx="229">
                  <c:v>-2.4555864467843552E-4</c:v>
                </c:pt>
                <c:pt idx="230">
                  <c:v>-5.5978119052583803E-5</c:v>
                </c:pt>
                <c:pt idx="231">
                  <c:v>-4.3799703901100133E-5</c:v>
                </c:pt>
                <c:pt idx="232">
                  <c:v>-2.3278594905686728E-5</c:v>
                </c:pt>
                <c:pt idx="233">
                  <c:v>-2.2607343676864862E-5</c:v>
                </c:pt>
                <c:pt idx="234">
                  <c:v>-2.2607343676864862E-5</c:v>
                </c:pt>
                <c:pt idx="235">
                  <c:v>-2.1168948186532123E-5</c:v>
                </c:pt>
                <c:pt idx="236">
                  <c:v>-2.1168948186532123E-5</c:v>
                </c:pt>
                <c:pt idx="237">
                  <c:v>-1.031411321874209E-6</c:v>
                </c:pt>
                <c:pt idx="238">
                  <c:v>1.7188264889007009E-5</c:v>
                </c:pt>
                <c:pt idx="239">
                  <c:v>4.0394378799707984E-5</c:v>
                </c:pt>
                <c:pt idx="240">
                  <c:v>1.9785073847479592E-4</c:v>
                </c:pt>
                <c:pt idx="241">
                  <c:v>2.1674166591449879E-4</c:v>
                </c:pt>
                <c:pt idx="242">
                  <c:v>2.2498846672573962E-4</c:v>
                </c:pt>
                <c:pt idx="243">
                  <c:v>2.3333116056966936E-4</c:v>
                </c:pt>
                <c:pt idx="244">
                  <c:v>2.463726130153528E-4</c:v>
                </c:pt>
                <c:pt idx="245">
                  <c:v>2.5663316751305945E-4</c:v>
                </c:pt>
                <c:pt idx="246">
                  <c:v>2.5672906054574835E-4</c:v>
                </c:pt>
                <c:pt idx="247">
                  <c:v>2.5730441874188131E-4</c:v>
                </c:pt>
                <c:pt idx="248">
                  <c:v>2.5740031177457021E-4</c:v>
                </c:pt>
                <c:pt idx="249">
                  <c:v>2.5797566997070318E-4</c:v>
                </c:pt>
                <c:pt idx="250">
                  <c:v>2.7235962487403035E-4</c:v>
                </c:pt>
                <c:pt idx="251">
                  <c:v>2.7303087610285244E-4</c:v>
                </c:pt>
                <c:pt idx="252">
                  <c:v>2.737021273316743E-4</c:v>
                </c:pt>
                <c:pt idx="253">
                  <c:v>2.9009983592146729E-4</c:v>
                </c:pt>
                <c:pt idx="254">
                  <c:v>2.9077108715028915E-4</c:v>
                </c:pt>
                <c:pt idx="255">
                  <c:v>4.3700796200078166E-4</c:v>
                </c:pt>
                <c:pt idx="256">
                  <c:v>4.3700796200078166E-4</c:v>
                </c:pt>
                <c:pt idx="257">
                  <c:v>4.3700796200078166E-4</c:v>
                </c:pt>
                <c:pt idx="258">
                  <c:v>4.9665342833324507E-4</c:v>
                </c:pt>
                <c:pt idx="259">
                  <c:v>5.1007845290968368E-4</c:v>
                </c:pt>
                <c:pt idx="260">
                  <c:v>5.1985954224394604E-4</c:v>
                </c:pt>
                <c:pt idx="261">
                  <c:v>5.1995543527663494E-4</c:v>
                </c:pt>
                <c:pt idx="262">
                  <c:v>5.369285020625609E-4</c:v>
                </c:pt>
                <c:pt idx="263">
                  <c:v>6.9917951337209122E-4</c:v>
                </c:pt>
                <c:pt idx="264">
                  <c:v>1.0073797204340471E-3</c:v>
                </c:pt>
                <c:pt idx="265">
                  <c:v>1.0073797204340471E-3</c:v>
                </c:pt>
                <c:pt idx="266">
                  <c:v>1.0073797204340471E-3</c:v>
                </c:pt>
                <c:pt idx="267">
                  <c:v>1.0102565114147128E-3</c:v>
                </c:pt>
                <c:pt idx="268">
                  <c:v>1.0102565114147128E-3</c:v>
                </c:pt>
                <c:pt idx="269">
                  <c:v>1.0150511630491552E-3</c:v>
                </c:pt>
                <c:pt idx="270">
                  <c:v>1.0150511630491552E-3</c:v>
                </c:pt>
                <c:pt idx="271">
                  <c:v>1.0178320609971316E-3</c:v>
                </c:pt>
                <c:pt idx="272">
                  <c:v>1.0185033122259535E-3</c:v>
                </c:pt>
                <c:pt idx="273">
                  <c:v>1.2173854620226234E-3</c:v>
                </c:pt>
                <c:pt idx="274">
                  <c:v>1.2426053296197906E-3</c:v>
                </c:pt>
                <c:pt idx="275">
                  <c:v>1.2446190833062562E-3</c:v>
                </c:pt>
                <c:pt idx="276">
                  <c:v>1.2487424837118767E-3</c:v>
                </c:pt>
                <c:pt idx="277">
                  <c:v>1.2551673169020295E-3</c:v>
                </c:pt>
                <c:pt idx="278">
                  <c:v>1.2674416250862022E-3</c:v>
                </c:pt>
                <c:pt idx="279">
                  <c:v>1.2708937742630004E-3</c:v>
                </c:pt>
                <c:pt idx="280">
                  <c:v>1.4542412527640772E-3</c:v>
                </c:pt>
                <c:pt idx="281">
                  <c:v>1.490872391251217E-3</c:v>
                </c:pt>
                <c:pt idx="282">
                  <c:v>1.490872391251217E-3</c:v>
                </c:pt>
                <c:pt idx="283">
                  <c:v>1.490872391251217E-3</c:v>
                </c:pt>
                <c:pt idx="284">
                  <c:v>1.4909682842839059E-3</c:v>
                </c:pt>
                <c:pt idx="285">
                  <c:v>1.4909682842839059E-3</c:v>
                </c:pt>
                <c:pt idx="286">
                  <c:v>1.4909682842839059E-3</c:v>
                </c:pt>
                <c:pt idx="287">
                  <c:v>1.4998863363239684E-3</c:v>
                </c:pt>
                <c:pt idx="288">
                  <c:v>1.5443807034915941E-3</c:v>
                </c:pt>
                <c:pt idx="289">
                  <c:v>1.728207647156115E-3</c:v>
                </c:pt>
                <c:pt idx="290">
                  <c:v>1.7517014401648824E-3</c:v>
                </c:pt>
                <c:pt idx="291">
                  <c:v>1.7657977159701429E-3</c:v>
                </c:pt>
                <c:pt idx="292">
                  <c:v>1.7664689671989648E-3</c:v>
                </c:pt>
                <c:pt idx="293">
                  <c:v>1.9512548411903742E-3</c:v>
                </c:pt>
                <c:pt idx="294">
                  <c:v>1.9512548411903742E-3</c:v>
                </c:pt>
                <c:pt idx="295">
                  <c:v>1.9603646792958149E-3</c:v>
                </c:pt>
                <c:pt idx="296">
                  <c:v>1.9651593309302573E-3</c:v>
                </c:pt>
                <c:pt idx="297">
                  <c:v>1.9772418530490522E-3</c:v>
                </c:pt>
                <c:pt idx="298">
                  <c:v>1.9827077559123165E-3</c:v>
                </c:pt>
                <c:pt idx="299">
                  <c:v>1.9828036489450054E-3</c:v>
                </c:pt>
                <c:pt idx="300">
                  <c:v>2.009270125967127E-3</c:v>
                </c:pt>
                <c:pt idx="301">
                  <c:v>2.0278733743087636E-3</c:v>
                </c:pt>
                <c:pt idx="302">
                  <c:v>2.0449423341273782E-3</c:v>
                </c:pt>
                <c:pt idx="303">
                  <c:v>2.1435203717315139E-3</c:v>
                </c:pt>
                <c:pt idx="304">
                  <c:v>2.1455341254179795E-3</c:v>
                </c:pt>
                <c:pt idx="305">
                  <c:v>2.1529178889350209E-3</c:v>
                </c:pt>
                <c:pt idx="306">
                  <c:v>2.2127551413328619E-3</c:v>
                </c:pt>
                <c:pt idx="307">
                  <c:v>2.2165908626404158E-3</c:v>
                </c:pt>
                <c:pt idx="308">
                  <c:v>2.2304953523802984E-3</c:v>
                </c:pt>
                <c:pt idx="309">
                  <c:v>2.2521671777679781E-3</c:v>
                </c:pt>
                <c:pt idx="310">
                  <c:v>2.2645373789848392E-3</c:v>
                </c:pt>
                <c:pt idx="311">
                  <c:v>2.2816063388034543E-3</c:v>
                </c:pt>
                <c:pt idx="312">
                  <c:v>2.2823734830649651E-3</c:v>
                </c:pt>
                <c:pt idx="313">
                  <c:v>2.4554604070683352E-3</c:v>
                </c:pt>
                <c:pt idx="314">
                  <c:v>2.4555563001010237E-3</c:v>
                </c:pt>
                <c:pt idx="315">
                  <c:v>2.4664881058275526E-3</c:v>
                </c:pt>
                <c:pt idx="316">
                  <c:v>2.502543886118559E-3</c:v>
                </c:pt>
                <c:pt idx="317">
                  <c:v>2.5094481844721564E-3</c:v>
                </c:pt>
                <c:pt idx="318">
                  <c:v>2.5456957508285406E-3</c:v>
                </c:pt>
                <c:pt idx="319">
                  <c:v>2.6741924146315966E-3</c:v>
                </c:pt>
                <c:pt idx="320">
                  <c:v>2.6741924146315966E-3</c:v>
                </c:pt>
                <c:pt idx="321">
                  <c:v>2.7071796178765599E-3</c:v>
                </c:pt>
                <c:pt idx="322">
                  <c:v>2.7212758936818204E-3</c:v>
                </c:pt>
                <c:pt idx="323">
                  <c:v>2.7212758936818204E-3</c:v>
                </c:pt>
                <c:pt idx="324">
                  <c:v>2.72213893097602E-3</c:v>
                </c:pt>
                <c:pt idx="325">
                  <c:v>2.7323035924410382E-3</c:v>
                </c:pt>
                <c:pt idx="326">
                  <c:v>2.7323035924410382E-3</c:v>
                </c:pt>
                <c:pt idx="327">
                  <c:v>2.7522493432403186E-3</c:v>
                </c:pt>
                <c:pt idx="328">
                  <c:v>2.7706608055165769E-3</c:v>
                </c:pt>
                <c:pt idx="329">
                  <c:v>2.9588029356520961E-3</c:v>
                </c:pt>
                <c:pt idx="330">
                  <c:v>2.9821049425954858E-3</c:v>
                </c:pt>
                <c:pt idx="331">
                  <c:v>3.018256615919182E-3</c:v>
                </c:pt>
                <c:pt idx="332">
                  <c:v>3.1818501296863558E-3</c:v>
                </c:pt>
                <c:pt idx="333">
                  <c:v>3.2501259689608152E-3</c:v>
                </c:pt>
                <c:pt idx="334">
                  <c:v>3.2535781181376139E-3</c:v>
                </c:pt>
                <c:pt idx="335">
                  <c:v>3.281578883682757E-3</c:v>
                </c:pt>
                <c:pt idx="336">
                  <c:v>3.4817076429043818E-3</c:v>
                </c:pt>
                <c:pt idx="337">
                  <c:v>3.5132564506590133E-3</c:v>
                </c:pt>
                <c:pt idx="338">
                  <c:v>3.5133523436917022E-3</c:v>
                </c:pt>
                <c:pt idx="339">
                  <c:v>3.5193936047510995E-3</c:v>
                </c:pt>
                <c:pt idx="340">
                  <c:v>3.5228457539278981E-3</c:v>
                </c:pt>
                <c:pt idx="341">
                  <c:v>3.7206730803649901E-3</c:v>
                </c:pt>
                <c:pt idx="342">
                  <c:v>3.720768973397679E-3</c:v>
                </c:pt>
                <c:pt idx="343">
                  <c:v>3.7533726045118876E-3</c:v>
                </c:pt>
                <c:pt idx="344">
                  <c:v>3.7595097586039738E-3</c:v>
                </c:pt>
                <c:pt idx="345">
                  <c:v>3.7596056516366627E-3</c:v>
                </c:pt>
                <c:pt idx="346">
                  <c:v>3.9587754805313988E-3</c:v>
                </c:pt>
                <c:pt idx="347">
                  <c:v>3.9697072862579282E-3</c:v>
                </c:pt>
                <c:pt idx="348">
                  <c:v>3.9698031792906163E-3</c:v>
                </c:pt>
                <c:pt idx="349">
                  <c:v>4.0331884738979452E-3</c:v>
                </c:pt>
                <c:pt idx="350">
                  <c:v>4.0475724288012715E-3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F6-4FF6-BF9A-47CF4A33AA4F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2'!$F$22:$F$3009</c:f>
              <c:numCache>
                <c:formatCode>General</c:formatCode>
                <c:ptCount val="29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  <c:pt idx="288">
                  <c:v>13212</c:v>
                </c:pt>
                <c:pt idx="289">
                  <c:v>14170.5</c:v>
                </c:pt>
                <c:pt idx="290">
                  <c:v>14293</c:v>
                </c:pt>
                <c:pt idx="291">
                  <c:v>14366.5</c:v>
                </c:pt>
                <c:pt idx="292">
                  <c:v>14370</c:v>
                </c:pt>
                <c:pt idx="293">
                  <c:v>15333.5</c:v>
                </c:pt>
                <c:pt idx="294">
                  <c:v>15333.5</c:v>
                </c:pt>
                <c:pt idx="295">
                  <c:v>15381</c:v>
                </c:pt>
                <c:pt idx="296">
                  <c:v>15406</c:v>
                </c:pt>
                <c:pt idx="297">
                  <c:v>15469</c:v>
                </c:pt>
                <c:pt idx="298">
                  <c:v>15497.5</c:v>
                </c:pt>
                <c:pt idx="299">
                  <c:v>15498</c:v>
                </c:pt>
                <c:pt idx="300">
                  <c:v>15636</c:v>
                </c:pt>
                <c:pt idx="301">
                  <c:v>15733</c:v>
                </c:pt>
                <c:pt idx="302">
                  <c:v>15822</c:v>
                </c:pt>
                <c:pt idx="303">
                  <c:v>16336</c:v>
                </c:pt>
                <c:pt idx="304">
                  <c:v>16346.5</c:v>
                </c:pt>
                <c:pt idx="305">
                  <c:v>16385</c:v>
                </c:pt>
                <c:pt idx="306">
                  <c:v>16697</c:v>
                </c:pt>
                <c:pt idx="307">
                  <c:v>16717</c:v>
                </c:pt>
                <c:pt idx="308">
                  <c:v>16789.5</c:v>
                </c:pt>
                <c:pt idx="309">
                  <c:v>16902.5</c:v>
                </c:pt>
                <c:pt idx="310">
                  <c:v>16967</c:v>
                </c:pt>
                <c:pt idx="311">
                  <c:v>17056</c:v>
                </c:pt>
                <c:pt idx="312">
                  <c:v>17060</c:v>
                </c:pt>
                <c:pt idx="313">
                  <c:v>17962.5</c:v>
                </c:pt>
                <c:pt idx="314">
                  <c:v>17963</c:v>
                </c:pt>
                <c:pt idx="315">
                  <c:v>18020</c:v>
                </c:pt>
                <c:pt idx="316">
                  <c:v>18208</c:v>
                </c:pt>
                <c:pt idx="317">
                  <c:v>18244</c:v>
                </c:pt>
                <c:pt idx="318">
                  <c:v>18433</c:v>
                </c:pt>
                <c:pt idx="319">
                  <c:v>19103</c:v>
                </c:pt>
                <c:pt idx="320">
                  <c:v>19103</c:v>
                </c:pt>
                <c:pt idx="321">
                  <c:v>19275</c:v>
                </c:pt>
                <c:pt idx="322">
                  <c:v>19348.5</c:v>
                </c:pt>
                <c:pt idx="323">
                  <c:v>19348.5</c:v>
                </c:pt>
                <c:pt idx="324">
                  <c:v>19353</c:v>
                </c:pt>
                <c:pt idx="325">
                  <c:v>19406</c:v>
                </c:pt>
                <c:pt idx="326">
                  <c:v>19406</c:v>
                </c:pt>
                <c:pt idx="327">
                  <c:v>19510</c:v>
                </c:pt>
                <c:pt idx="328">
                  <c:v>19606</c:v>
                </c:pt>
                <c:pt idx="329">
                  <c:v>20587</c:v>
                </c:pt>
                <c:pt idx="330">
                  <c:v>20708.5</c:v>
                </c:pt>
                <c:pt idx="331">
                  <c:v>20897</c:v>
                </c:pt>
                <c:pt idx="332">
                  <c:v>21750</c:v>
                </c:pt>
                <c:pt idx="333">
                  <c:v>22106</c:v>
                </c:pt>
                <c:pt idx="334">
                  <c:v>22124</c:v>
                </c:pt>
                <c:pt idx="335">
                  <c:v>22270</c:v>
                </c:pt>
                <c:pt idx="336">
                  <c:v>23313.5</c:v>
                </c:pt>
                <c:pt idx="337">
                  <c:v>23478</c:v>
                </c:pt>
                <c:pt idx="338">
                  <c:v>23478.5</c:v>
                </c:pt>
                <c:pt idx="339">
                  <c:v>23510</c:v>
                </c:pt>
                <c:pt idx="340">
                  <c:v>23528</c:v>
                </c:pt>
                <c:pt idx="341">
                  <c:v>24559.5</c:v>
                </c:pt>
                <c:pt idx="342">
                  <c:v>24560</c:v>
                </c:pt>
                <c:pt idx="343">
                  <c:v>24730</c:v>
                </c:pt>
                <c:pt idx="344">
                  <c:v>24762</c:v>
                </c:pt>
                <c:pt idx="345">
                  <c:v>24762.5</c:v>
                </c:pt>
                <c:pt idx="346">
                  <c:v>25801</c:v>
                </c:pt>
                <c:pt idx="347">
                  <c:v>25858</c:v>
                </c:pt>
                <c:pt idx="348">
                  <c:v>25858.5</c:v>
                </c:pt>
                <c:pt idx="349">
                  <c:v>26189</c:v>
                </c:pt>
                <c:pt idx="350">
                  <c:v>26264</c:v>
                </c:pt>
              </c:numCache>
            </c:numRef>
          </c:xVal>
          <c:yVal>
            <c:numRef>
              <c:f>'Active 2'!$P$22:$P$3009</c:f>
              <c:numCache>
                <c:formatCode>General</c:formatCode>
                <c:ptCount val="2988"/>
                <c:pt idx="0">
                  <c:v>-0.13271698526564632</c:v>
                </c:pt>
                <c:pt idx="1">
                  <c:v>-0.13271532405480263</c:v>
                </c:pt>
                <c:pt idx="2">
                  <c:v>-9.2962445586800155E-2</c:v>
                </c:pt>
                <c:pt idx="3">
                  <c:v>-9.2962445586800155E-2</c:v>
                </c:pt>
                <c:pt idx="4">
                  <c:v>-9.2961057796380767E-2</c:v>
                </c:pt>
                <c:pt idx="5">
                  <c:v>-9.2961057796380767E-2</c:v>
                </c:pt>
                <c:pt idx="6">
                  <c:v>-9.2854229420897619E-2</c:v>
                </c:pt>
                <c:pt idx="7">
                  <c:v>-9.2852842448317457E-2</c:v>
                </c:pt>
                <c:pt idx="8">
                  <c:v>-8.9376011745576259E-2</c:v>
                </c:pt>
                <c:pt idx="9">
                  <c:v>-8.9374651321315057E-2</c:v>
                </c:pt>
                <c:pt idx="10">
                  <c:v>-7.2075411532135106E-2</c:v>
                </c:pt>
                <c:pt idx="11">
                  <c:v>-4.1387460925225036E-2</c:v>
                </c:pt>
                <c:pt idx="12">
                  <c:v>-3.0490342171630536E-2</c:v>
                </c:pt>
                <c:pt idx="13">
                  <c:v>-3.028351850744402E-2</c:v>
                </c:pt>
                <c:pt idx="14">
                  <c:v>-3.0189749328116283E-2</c:v>
                </c:pt>
                <c:pt idx="15">
                  <c:v>-2.8628647061739062E-2</c:v>
                </c:pt>
                <c:pt idx="16">
                  <c:v>-2.82403891915942E-2</c:v>
                </c:pt>
                <c:pt idx="17">
                  <c:v>-2.82403891915942E-2</c:v>
                </c:pt>
                <c:pt idx="18">
                  <c:v>-2.6849198709174925E-2</c:v>
                </c:pt>
                <c:pt idx="19">
                  <c:v>-2.66249167399207E-2</c:v>
                </c:pt>
                <c:pt idx="20">
                  <c:v>-2.645625616528367E-2</c:v>
                </c:pt>
                <c:pt idx="21">
                  <c:v>-2.6455527249199629E-2</c:v>
                </c:pt>
                <c:pt idx="22">
                  <c:v>-2.6455527249199629E-2</c:v>
                </c:pt>
                <c:pt idx="23">
                  <c:v>-2.645115397288288E-2</c:v>
                </c:pt>
                <c:pt idx="24">
                  <c:v>-2.6450425130194667E-2</c:v>
                </c:pt>
                <c:pt idx="25">
                  <c:v>-2.639069571061816E-2</c:v>
                </c:pt>
                <c:pt idx="26">
                  <c:v>-2.6196699410595867E-2</c:v>
                </c:pt>
                <c:pt idx="27">
                  <c:v>-2.6171324597850265E-2</c:v>
                </c:pt>
                <c:pt idx="28">
                  <c:v>-2.4861771362312733E-2</c:v>
                </c:pt>
                <c:pt idx="29">
                  <c:v>-2.4726486945463207E-2</c:v>
                </c:pt>
                <c:pt idx="30">
                  <c:v>-2.4393459908796832E-2</c:v>
                </c:pt>
                <c:pt idx="31">
                  <c:v>-2.4392761294704059E-2</c:v>
                </c:pt>
                <c:pt idx="32">
                  <c:v>-2.3021257557631351E-2</c:v>
                </c:pt>
                <c:pt idx="33">
                  <c:v>-2.2709273601843813E-2</c:v>
                </c:pt>
                <c:pt idx="34">
                  <c:v>-2.2685057152329016E-2</c:v>
                </c:pt>
                <c:pt idx="35">
                  <c:v>-2.1373427322449252E-2</c:v>
                </c:pt>
                <c:pt idx="36">
                  <c:v>-2.1275787369707189E-2</c:v>
                </c:pt>
                <c:pt idx="37">
                  <c:v>-2.1275137228315321E-2</c:v>
                </c:pt>
                <c:pt idx="38">
                  <c:v>-2.1271236600151611E-2</c:v>
                </c:pt>
                <c:pt idx="39">
                  <c:v>-2.1155689668921968E-2</c:v>
                </c:pt>
                <c:pt idx="40">
                  <c:v>-2.1103219307458003E-2</c:v>
                </c:pt>
                <c:pt idx="41">
                  <c:v>-2.0892093956138474E-2</c:v>
                </c:pt>
                <c:pt idx="42">
                  <c:v>-1.9765637390787582E-2</c:v>
                </c:pt>
                <c:pt idx="43">
                  <c:v>-1.969441928535786E-2</c:v>
                </c:pt>
                <c:pt idx="44">
                  <c:v>-1.9676324139781248E-2</c:v>
                </c:pt>
                <c:pt idx="45">
                  <c:v>-1.9667591708282042E-2</c:v>
                </c:pt>
                <c:pt idx="46">
                  <c:v>-1.9250851774098507E-2</c:v>
                </c:pt>
                <c:pt idx="47">
                  <c:v>-1.8083870683633506E-2</c:v>
                </c:pt>
                <c:pt idx="48">
                  <c:v>-1.806240519358045E-2</c:v>
                </c:pt>
                <c:pt idx="49">
                  <c:v>-1.8033210111822205E-2</c:v>
                </c:pt>
                <c:pt idx="50">
                  <c:v>-1.8020110304807973E-2</c:v>
                </c:pt>
                <c:pt idx="51">
                  <c:v>-1.8015943248633839E-2</c:v>
                </c:pt>
                <c:pt idx="52">
                  <c:v>-1.7897694708005996E-2</c:v>
                </c:pt>
                <c:pt idx="53">
                  <c:v>-1.7897101542745805E-2</c:v>
                </c:pt>
                <c:pt idx="54">
                  <c:v>-1.7830141402989844E-2</c:v>
                </c:pt>
                <c:pt idx="55">
                  <c:v>-1.7829549433033116E-2</c:v>
                </c:pt>
                <c:pt idx="56">
                  <c:v>-1.7750320296724506E-2</c:v>
                </c:pt>
                <c:pt idx="57">
                  <c:v>-1.7724935922757278E-2</c:v>
                </c:pt>
                <c:pt idx="58">
                  <c:v>-1.7703698798576115E-2</c:v>
                </c:pt>
                <c:pt idx="59">
                  <c:v>-1.7492660897965674E-2</c:v>
                </c:pt>
                <c:pt idx="60">
                  <c:v>-1.6570811134545806E-2</c:v>
                </c:pt>
                <c:pt idx="61">
                  <c:v>-1.6542362592035339E-2</c:v>
                </c:pt>
                <c:pt idx="62">
                  <c:v>-1.6538381887864932E-2</c:v>
                </c:pt>
                <c:pt idx="63">
                  <c:v>-1.6502010700495208E-2</c:v>
                </c:pt>
                <c:pt idx="64">
                  <c:v>-1.648838257751626E-2</c:v>
                </c:pt>
                <c:pt idx="65">
                  <c:v>-1.6444132887634418E-2</c:v>
                </c:pt>
                <c:pt idx="66">
                  <c:v>-1.6432230408869555E-2</c:v>
                </c:pt>
                <c:pt idx="67">
                  <c:v>-1.6420332554041774E-2</c:v>
                </c:pt>
                <c:pt idx="68">
                  <c:v>-1.6412403219677178E-2</c:v>
                </c:pt>
                <c:pt idx="69">
                  <c:v>-1.6368263120249561E-2</c:v>
                </c:pt>
                <c:pt idx="70">
                  <c:v>-1.6154695535882044E-2</c:v>
                </c:pt>
                <c:pt idx="71">
                  <c:v>-1.6154695535882044E-2</c:v>
                </c:pt>
                <c:pt idx="72">
                  <c:v>-1.5197876697392729E-2</c:v>
                </c:pt>
                <c:pt idx="73">
                  <c:v>-1.5128413061018956E-2</c:v>
                </c:pt>
                <c:pt idx="74">
                  <c:v>-1.5116491298962056E-2</c:v>
                </c:pt>
                <c:pt idx="75">
                  <c:v>-1.5116491298962056E-2</c:v>
                </c:pt>
                <c:pt idx="76">
                  <c:v>-1.5116491298962056E-2</c:v>
                </c:pt>
                <c:pt idx="77">
                  <c:v>-1.5116491298962056E-2</c:v>
                </c:pt>
                <c:pt idx="78">
                  <c:v>-1.5116491298962056E-2</c:v>
                </c:pt>
                <c:pt idx="79">
                  <c:v>-1.5112157370973715E-2</c:v>
                </c:pt>
                <c:pt idx="80">
                  <c:v>-1.501698073026228E-2</c:v>
                </c:pt>
                <c:pt idx="81">
                  <c:v>-1.5012662236367762E-2</c:v>
                </c:pt>
                <c:pt idx="82">
                  <c:v>-1.4982451568437742E-2</c:v>
                </c:pt>
                <c:pt idx="83">
                  <c:v>-1.3907443384165778E-2</c:v>
                </c:pt>
                <c:pt idx="84">
                  <c:v>-1.3907443384165778E-2</c:v>
                </c:pt>
                <c:pt idx="85">
                  <c:v>-1.3881563695586152E-2</c:v>
                </c:pt>
                <c:pt idx="86">
                  <c:v>-1.3881563695586152E-2</c:v>
                </c:pt>
                <c:pt idx="87">
                  <c:v>-1.3665209192672299E-2</c:v>
                </c:pt>
                <c:pt idx="88">
                  <c:v>-1.3665209192672299E-2</c:v>
                </c:pt>
                <c:pt idx="89">
                  <c:v>-1.3665209192672299E-2</c:v>
                </c:pt>
                <c:pt idx="90">
                  <c:v>-1.3664696270020815E-2</c:v>
                </c:pt>
                <c:pt idx="91">
                  <c:v>-1.3664696270020815E-2</c:v>
                </c:pt>
                <c:pt idx="92">
                  <c:v>-1.3664696270020815E-2</c:v>
                </c:pt>
                <c:pt idx="93">
                  <c:v>-1.3579696444095983E-2</c:v>
                </c:pt>
                <c:pt idx="94">
                  <c:v>-1.3572540995327013E-2</c:v>
                </c:pt>
                <c:pt idx="95">
                  <c:v>-1.3572029970481899E-2</c:v>
                </c:pt>
                <c:pt idx="96">
                  <c:v>-1.3568964041598706E-2</c:v>
                </c:pt>
                <c:pt idx="97">
                  <c:v>-1.3551086979518972E-2</c:v>
                </c:pt>
                <c:pt idx="98">
                  <c:v>-1.3483271283355223E-2</c:v>
                </c:pt>
                <c:pt idx="99">
                  <c:v>-1.3428847419869022E-2</c:v>
                </c:pt>
                <c:pt idx="100">
                  <c:v>-1.2378695385086368E-2</c:v>
                </c:pt>
                <c:pt idx="101">
                  <c:v>-1.2323853567348886E-2</c:v>
                </c:pt>
                <c:pt idx="102">
                  <c:v>-1.2320460690353682E-2</c:v>
                </c:pt>
                <c:pt idx="103">
                  <c:v>-1.2317068327129265E-2</c:v>
                </c:pt>
                <c:pt idx="104">
                  <c:v>-1.1381850692487691E-2</c:v>
                </c:pt>
                <c:pt idx="105">
                  <c:v>-1.1287431233557438E-2</c:v>
                </c:pt>
                <c:pt idx="106">
                  <c:v>-1.1248218575799379E-2</c:v>
                </c:pt>
                <c:pt idx="107">
                  <c:v>-1.1234857471523294E-2</c:v>
                </c:pt>
                <c:pt idx="108">
                  <c:v>-1.1225187693803469E-2</c:v>
                </c:pt>
                <c:pt idx="109">
                  <c:v>-1.1204942200871268E-2</c:v>
                </c:pt>
                <c:pt idx="110">
                  <c:v>-1.099905144403074E-2</c:v>
                </c:pt>
                <c:pt idx="111">
                  <c:v>-1.0995410372645462E-2</c:v>
                </c:pt>
                <c:pt idx="112">
                  <c:v>-1.0938605789794583E-2</c:v>
                </c:pt>
                <c:pt idx="113">
                  <c:v>-9.7159118027850093E-3</c:v>
                </c:pt>
                <c:pt idx="114">
                  <c:v>-8.7887270969525637E-3</c:v>
                </c:pt>
                <c:pt idx="115">
                  <c:v>-8.7402778681854934E-3</c:v>
                </c:pt>
                <c:pt idx="116">
                  <c:v>-8.677642809575066E-3</c:v>
                </c:pt>
                <c:pt idx="117">
                  <c:v>-8.6434427186344674E-3</c:v>
                </c:pt>
                <c:pt idx="118">
                  <c:v>-8.6434427186344674E-3</c:v>
                </c:pt>
                <c:pt idx="119">
                  <c:v>-6.8180751049829067E-3</c:v>
                </c:pt>
                <c:pt idx="120">
                  <c:v>-6.7983871955520098E-3</c:v>
                </c:pt>
                <c:pt idx="121">
                  <c:v>-6.7199762193150027E-3</c:v>
                </c:pt>
                <c:pt idx="122">
                  <c:v>-5.3218455126076442E-3</c:v>
                </c:pt>
                <c:pt idx="123">
                  <c:v>-5.2103771442177042E-3</c:v>
                </c:pt>
                <c:pt idx="124">
                  <c:v>-5.2018872161015851E-3</c:v>
                </c:pt>
                <c:pt idx="125">
                  <c:v>-4.6504276096018347E-3</c:v>
                </c:pt>
                <c:pt idx="126">
                  <c:v>-3.8858052722793575E-3</c:v>
                </c:pt>
                <c:pt idx="127">
                  <c:v>-3.8855644069868251E-3</c:v>
                </c:pt>
                <c:pt idx="128">
                  <c:v>-3.2545850832181259E-3</c:v>
                </c:pt>
                <c:pt idx="129">
                  <c:v>-3.2459175966788921E-3</c:v>
                </c:pt>
                <c:pt idx="130">
                  <c:v>-3.074851348732084E-3</c:v>
                </c:pt>
                <c:pt idx="131">
                  <c:v>-1.9630161365216505E-3</c:v>
                </c:pt>
                <c:pt idx="132">
                  <c:v>-1.9630161365216505E-3</c:v>
                </c:pt>
                <c:pt idx="133">
                  <c:v>-1.9630161365216505E-3</c:v>
                </c:pt>
                <c:pt idx="134">
                  <c:v>-1.9630161365216505E-3</c:v>
                </c:pt>
                <c:pt idx="135">
                  <c:v>-1.9630161365216505E-3</c:v>
                </c:pt>
                <c:pt idx="136">
                  <c:v>-1.9596936357313991E-3</c:v>
                </c:pt>
                <c:pt idx="137">
                  <c:v>-1.8346150011545519E-3</c:v>
                </c:pt>
                <c:pt idx="138">
                  <c:v>-1.7363293911555908E-3</c:v>
                </c:pt>
                <c:pt idx="139">
                  <c:v>-1.6537390891491895E-3</c:v>
                </c:pt>
                <c:pt idx="140">
                  <c:v>-1.6417363172120283E-3</c:v>
                </c:pt>
                <c:pt idx="141">
                  <c:v>-1.6416316326331852E-3</c:v>
                </c:pt>
                <c:pt idx="142">
                  <c:v>-1.635681943539323E-3</c:v>
                </c:pt>
                <c:pt idx="143">
                  <c:v>-1.4254682914243378E-3</c:v>
                </c:pt>
                <c:pt idx="144">
                  <c:v>-1.4254682914243378E-3</c:v>
                </c:pt>
                <c:pt idx="145">
                  <c:v>-1.4051373586930157E-3</c:v>
                </c:pt>
                <c:pt idx="146">
                  <c:v>-1.4035904660242903E-3</c:v>
                </c:pt>
                <c:pt idx="147">
                  <c:v>-1.4030500444338955E-3</c:v>
                </c:pt>
                <c:pt idx="148">
                  <c:v>-1.4029728832900257E-3</c:v>
                </c:pt>
                <c:pt idx="149">
                  <c:v>-1.4002788488789773E-3</c:v>
                </c:pt>
                <c:pt idx="150">
                  <c:v>-1.397979899516783E-3</c:v>
                </c:pt>
                <c:pt idx="151">
                  <c:v>-1.3964525091676961E-3</c:v>
                </c:pt>
                <c:pt idx="152">
                  <c:v>-1.3943212086783275E-3</c:v>
                </c:pt>
                <c:pt idx="153">
                  <c:v>-1.3942452428379194E-3</c:v>
                </c:pt>
                <c:pt idx="154">
                  <c:v>-1.3808162726572249E-3</c:v>
                </c:pt>
                <c:pt idx="155">
                  <c:v>-1.2580635240129769E-3</c:v>
                </c:pt>
                <c:pt idx="156">
                  <c:v>-1.2580635240129769E-3</c:v>
                </c:pt>
                <c:pt idx="157">
                  <c:v>-1.2348817072946358E-3</c:v>
                </c:pt>
                <c:pt idx="158">
                  <c:v>-1.2348324365648725E-3</c:v>
                </c:pt>
                <c:pt idx="159">
                  <c:v>-1.2320900099465821E-3</c:v>
                </c:pt>
                <c:pt idx="160">
                  <c:v>-1.2317495185878336E-3</c:v>
                </c:pt>
                <c:pt idx="161">
                  <c:v>-1.2317009189056274E-3</c:v>
                </c:pt>
                <c:pt idx="162">
                  <c:v>-1.2266088136964498E-3</c:v>
                </c:pt>
                <c:pt idx="163">
                  <c:v>-1.2245767374515311E-3</c:v>
                </c:pt>
                <c:pt idx="164">
                  <c:v>-1.2224709065662388E-3</c:v>
                </c:pt>
                <c:pt idx="165">
                  <c:v>-1.2224243514820593E-3</c:v>
                </c:pt>
                <c:pt idx="166">
                  <c:v>-1.2176398714721431E-3</c:v>
                </c:pt>
                <c:pt idx="167">
                  <c:v>-1.2175944173253626E-3</c:v>
                </c:pt>
                <c:pt idx="168">
                  <c:v>-1.2170044675629619E-3</c:v>
                </c:pt>
                <c:pt idx="169">
                  <c:v>-1.2138137008673646E-3</c:v>
                </c:pt>
                <c:pt idx="170">
                  <c:v>-1.2091049304154954E-3</c:v>
                </c:pt>
                <c:pt idx="171">
                  <c:v>-1.1479367447508164E-3</c:v>
                </c:pt>
                <c:pt idx="172">
                  <c:v>-1.1477648436057579E-3</c:v>
                </c:pt>
                <c:pt idx="173">
                  <c:v>-1.1477648436057579E-3</c:v>
                </c:pt>
                <c:pt idx="174">
                  <c:v>-1.1477403282397932E-3</c:v>
                </c:pt>
                <c:pt idx="175">
                  <c:v>-1.1472279276168143E-3</c:v>
                </c:pt>
                <c:pt idx="176">
                  <c:v>-1.1463842019942396E-3</c:v>
                </c:pt>
                <c:pt idx="177">
                  <c:v>-1.1458841318701288E-3</c:v>
                </c:pt>
                <c:pt idx="178">
                  <c:v>-1.1458604343433749E-3</c:v>
                </c:pt>
                <c:pt idx="179">
                  <c:v>-1.1458604343433749E-3</c:v>
                </c:pt>
                <c:pt idx="180">
                  <c:v>-1.1456948452394035E-3</c:v>
                </c:pt>
                <c:pt idx="181">
                  <c:v>-1.1452011605522063E-3</c:v>
                </c:pt>
                <c:pt idx="182">
                  <c:v>-1.1448513596146628E-3</c:v>
                </c:pt>
                <c:pt idx="183">
                  <c:v>-1.1445501070936168E-3</c:v>
                </c:pt>
                <c:pt idx="184">
                  <c:v>-1.1437251172171784E-3</c:v>
                </c:pt>
                <c:pt idx="185">
                  <c:v>-1.143702394806406E-3</c:v>
                </c:pt>
                <c:pt idx="186">
                  <c:v>-1.1432501484657631E-3</c:v>
                </c:pt>
                <c:pt idx="187">
                  <c:v>-1.1432276462424709E-3</c:v>
                </c:pt>
                <c:pt idx="188">
                  <c:v>-1.1426018409482299E-3</c:v>
                </c:pt>
                <c:pt idx="189">
                  <c:v>-1.1425796427933623E-3</c:v>
                </c:pt>
                <c:pt idx="190">
                  <c:v>-1.141051827471058E-3</c:v>
                </c:pt>
                <c:pt idx="191">
                  <c:v>-1.1410303737595742E-3</c:v>
                </c:pt>
                <c:pt idx="192">
                  <c:v>-1.1410303737595742E-3</c:v>
                </c:pt>
                <c:pt idx="193">
                  <c:v>-1.1402860994820364E-3</c:v>
                </c:pt>
                <c:pt idx="194">
                  <c:v>-1.1402650232348037E-3</c:v>
                </c:pt>
                <c:pt idx="195">
                  <c:v>-1.1399919861665244E-3</c:v>
                </c:pt>
                <c:pt idx="196">
                  <c:v>-1.139971056710945E-3</c:v>
                </c:pt>
                <c:pt idx="197">
                  <c:v>-1.1364317151385675E-3</c:v>
                </c:pt>
                <c:pt idx="198">
                  <c:v>-1.1364126520340071E-3</c:v>
                </c:pt>
                <c:pt idx="199">
                  <c:v>-1.1293477967635236E-3</c:v>
                </c:pt>
                <c:pt idx="200">
                  <c:v>-1.1274503778723557E-3</c:v>
                </c:pt>
                <c:pt idx="201">
                  <c:v>-1.1201895356255564E-3</c:v>
                </c:pt>
                <c:pt idx="202">
                  <c:v>-1.1201895356255564E-3</c:v>
                </c:pt>
                <c:pt idx="203">
                  <c:v>-1.120635054554229E-3</c:v>
                </c:pt>
                <c:pt idx="204">
                  <c:v>-1.1206407468134674E-3</c:v>
                </c:pt>
                <c:pt idx="205">
                  <c:v>-1.1206751205563783E-3</c:v>
                </c:pt>
                <c:pt idx="206">
                  <c:v>-1.1206808862114434E-3</c:v>
                </c:pt>
                <c:pt idx="207">
                  <c:v>-1.1207627063197537E-3</c:v>
                </c:pt>
                <c:pt idx="208">
                  <c:v>-1.1208043870300883E-3</c:v>
                </c:pt>
                <c:pt idx="209">
                  <c:v>-1.1214841633995017E-3</c:v>
                </c:pt>
                <c:pt idx="210">
                  <c:v>-1.1214912501794454E-3</c:v>
                </c:pt>
                <c:pt idx="211">
                  <c:v>-1.1223844686642547E-3</c:v>
                </c:pt>
                <c:pt idx="212">
                  <c:v>-1.1225612548530078E-3</c:v>
                </c:pt>
                <c:pt idx="213">
                  <c:v>-1.1225612548530078E-3</c:v>
                </c:pt>
                <c:pt idx="214">
                  <c:v>-1.1225697885792476E-3</c:v>
                </c:pt>
                <c:pt idx="215">
                  <c:v>-1.1230644114971272E-3</c:v>
                </c:pt>
                <c:pt idx="216">
                  <c:v>-1.1230735428750976E-3</c:v>
                </c:pt>
                <c:pt idx="217">
                  <c:v>-1.1233712831124998E-3</c:v>
                </c:pt>
                <c:pt idx="218">
                  <c:v>-1.1598835088218048E-3</c:v>
                </c:pt>
                <c:pt idx="219">
                  <c:v>-1.1647591210180125E-3</c:v>
                </c:pt>
                <c:pt idx="220">
                  <c:v>-1.1647900719267178E-3</c:v>
                </c:pt>
                <c:pt idx="221">
                  <c:v>-1.1681944854719567E-3</c:v>
                </c:pt>
                <c:pt idx="222">
                  <c:v>-1.1682265792585336E-3</c:v>
                </c:pt>
                <c:pt idx="223">
                  <c:v>-1.1726554938304139E-3</c:v>
                </c:pt>
                <c:pt idx="224">
                  <c:v>-1.1732267557712907E-3</c:v>
                </c:pt>
                <c:pt idx="225">
                  <c:v>-1.1736656477358701E-3</c:v>
                </c:pt>
                <c:pt idx="226">
                  <c:v>-1.174310292698461E-3</c:v>
                </c:pt>
                <c:pt idx="227">
                  <c:v>-1.174310292698461E-3</c:v>
                </c:pt>
                <c:pt idx="228">
                  <c:v>-1.1762669383520059E-3</c:v>
                </c:pt>
                <c:pt idx="229">
                  <c:v>-1.1767875070667047E-3</c:v>
                </c:pt>
                <c:pt idx="230">
                  <c:v>-1.2660446258043901E-3</c:v>
                </c:pt>
                <c:pt idx="231">
                  <c:v>-1.2731792448622964E-3</c:v>
                </c:pt>
                <c:pt idx="232">
                  <c:v>-1.2855839293689528E-3</c:v>
                </c:pt>
                <c:pt idx="233">
                  <c:v>-1.2859978003159534E-3</c:v>
                </c:pt>
                <c:pt idx="234">
                  <c:v>-1.2859978003159534E-3</c:v>
                </c:pt>
                <c:pt idx="235">
                  <c:v>-1.2868863966754383E-3</c:v>
                </c:pt>
                <c:pt idx="236">
                  <c:v>-1.2868863966754383E-3</c:v>
                </c:pt>
                <c:pt idx="237">
                  <c:v>-1.2995744566229889E-3</c:v>
                </c:pt>
                <c:pt idx="238">
                  <c:v>-1.3114525643961009E-3</c:v>
                </c:pt>
                <c:pt idx="239">
                  <c:v>-1.3271296008101866E-3</c:v>
                </c:pt>
                <c:pt idx="240">
                  <c:v>-1.4497182395037719E-3</c:v>
                </c:pt>
                <c:pt idx="241">
                  <c:v>-1.4663251798396725E-3</c:v>
                </c:pt>
                <c:pt idx="242">
                  <c:v>-1.4737025035405709E-3</c:v>
                </c:pt>
                <c:pt idx="243">
                  <c:v>-1.4812445158313499E-3</c:v>
                </c:pt>
                <c:pt idx="244">
                  <c:v>-1.493193324478612E-3</c:v>
                </c:pt>
                <c:pt idx="245">
                  <c:v>-1.5027305371772849E-3</c:v>
                </c:pt>
                <c:pt idx="246">
                  <c:v>-1.502820236202621E-3</c:v>
                </c:pt>
                <c:pt idx="247">
                  <c:v>-1.5033586505421178E-3</c:v>
                </c:pt>
                <c:pt idx="248">
                  <c:v>-1.5034484229632804E-3</c:v>
                </c:pt>
                <c:pt idx="249">
                  <c:v>-1.5039872776777367E-3</c:v>
                </c:pt>
                <c:pt idx="250">
                  <c:v>-1.517581321420739E-3</c:v>
                </c:pt>
                <c:pt idx="251">
                  <c:v>-1.5182214717011336E-3</c:v>
                </c:pt>
                <c:pt idx="252">
                  <c:v>-1.5188621357523145E-3</c:v>
                </c:pt>
                <c:pt idx="253">
                  <c:v>-1.5346722163004367E-3</c:v>
                </c:pt>
                <c:pt idx="254">
                  <c:v>-1.5353259448087513E-3</c:v>
                </c:pt>
                <c:pt idx="255">
                  <c:v>-1.689993560525538E-3</c:v>
                </c:pt>
                <c:pt idx="256">
                  <c:v>-1.689993560525538E-3</c:v>
                </c:pt>
                <c:pt idx="257">
                  <c:v>-1.689993560525538E-3</c:v>
                </c:pt>
                <c:pt idx="258">
                  <c:v>-1.7600787550529295E-3</c:v>
                </c:pt>
                <c:pt idx="259">
                  <c:v>-1.7764128338783318E-3</c:v>
                </c:pt>
                <c:pt idx="260">
                  <c:v>-1.7884427843499594E-3</c:v>
                </c:pt>
                <c:pt idx="261">
                  <c:v>-1.7885612650244392E-3</c:v>
                </c:pt>
                <c:pt idx="262">
                  <c:v>-1.8096975164725384E-3</c:v>
                </c:pt>
                <c:pt idx="263">
                  <c:v>-2.0283245467574264E-3</c:v>
                </c:pt>
                <c:pt idx="264">
                  <c:v>-2.5262765973903438E-3</c:v>
                </c:pt>
                <c:pt idx="265">
                  <c:v>-2.5262765973903438E-3</c:v>
                </c:pt>
                <c:pt idx="266">
                  <c:v>-2.5262765973903438E-3</c:v>
                </c:pt>
                <c:pt idx="267">
                  <c:v>-2.5314347688614376E-3</c:v>
                </c:pt>
                <c:pt idx="268">
                  <c:v>-2.5314347688614376E-3</c:v>
                </c:pt>
                <c:pt idx="269">
                  <c:v>-2.5400526915494307E-3</c:v>
                </c:pt>
                <c:pt idx="270">
                  <c:v>-2.5400526915494307E-3</c:v>
                </c:pt>
                <c:pt idx="271">
                  <c:v>-2.5450630974112333E-3</c:v>
                </c:pt>
                <c:pt idx="272">
                  <c:v>-2.5462738268475817E-3</c:v>
                </c:pt>
                <c:pt idx="273">
                  <c:v>-2.9276225160750156E-3</c:v>
                </c:pt>
                <c:pt idx="274">
                  <c:v>-2.9792028582106339E-3</c:v>
                </c:pt>
                <c:pt idx="275">
                  <c:v>-2.9833527072846574E-3</c:v>
                </c:pt>
                <c:pt idx="276">
                  <c:v>-2.9918644448158568E-3</c:v>
                </c:pt>
                <c:pt idx="277">
                  <c:v>-3.005165557233915E-3</c:v>
                </c:pt>
                <c:pt idx="278">
                  <c:v>-3.030707491948087E-3</c:v>
                </c:pt>
                <c:pt idx="279">
                  <c:v>-3.037922113155035E-3</c:v>
                </c:pt>
                <c:pt idx="280">
                  <c:v>-3.4406249712902537E-3</c:v>
                </c:pt>
                <c:pt idx="281">
                  <c:v>-3.5256753918868852E-3</c:v>
                </c:pt>
                <c:pt idx="282">
                  <c:v>-3.5256753918868852E-3</c:v>
                </c:pt>
                <c:pt idx="283">
                  <c:v>-3.5256753918868852E-3</c:v>
                </c:pt>
                <c:pt idx="284">
                  <c:v>-3.5259000448670946E-3</c:v>
                </c:pt>
                <c:pt idx="285">
                  <c:v>-3.5259000448670946E-3</c:v>
                </c:pt>
                <c:pt idx="286">
                  <c:v>-3.5259000448670946E-3</c:v>
                </c:pt>
                <c:pt idx="287">
                  <c:v>-3.5468386024776989E-3</c:v>
                </c:pt>
                <c:pt idx="288">
                  <c:v>-3.6526611736493872E-3</c:v>
                </c:pt>
                <c:pt idx="289">
                  <c:v>-4.1137924933059445E-3</c:v>
                </c:pt>
                <c:pt idx="290">
                  <c:v>-4.1755037871155972E-3</c:v>
                </c:pt>
                <c:pt idx="291">
                  <c:v>-4.2128326606236562E-3</c:v>
                </c:pt>
                <c:pt idx="292">
                  <c:v>-4.2146158775074501E-3</c:v>
                </c:pt>
                <c:pt idx="293">
                  <c:v>-4.7250480744946907E-3</c:v>
                </c:pt>
                <c:pt idx="294">
                  <c:v>-4.7250480744946907E-3</c:v>
                </c:pt>
                <c:pt idx="295">
                  <c:v>-4.7512191335998266E-3</c:v>
                </c:pt>
                <c:pt idx="296">
                  <c:v>-4.7650313837871673E-3</c:v>
                </c:pt>
                <c:pt idx="297">
                  <c:v>-4.7999545132485933E-3</c:v>
                </c:pt>
                <c:pt idx="298">
                  <c:v>-4.8158077569478491E-3</c:v>
                </c:pt>
                <c:pt idx="299">
                  <c:v>-4.8160861880987161E-3</c:v>
                </c:pt>
                <c:pt idx="300">
                  <c:v>-4.8933339898620809E-3</c:v>
                </c:pt>
                <c:pt idx="301">
                  <c:v>-4.948109374301712E-3</c:v>
                </c:pt>
                <c:pt idx="302">
                  <c:v>-4.9987143425513471E-3</c:v>
                </c:pt>
                <c:pt idx="303">
                  <c:v>-5.2974718060107605E-3</c:v>
                </c:pt>
                <c:pt idx="304">
                  <c:v>-5.3036903164573792E-3</c:v>
                </c:pt>
                <c:pt idx="305">
                  <c:v>-5.3265310817788491E-3</c:v>
                </c:pt>
                <c:pt idx="306">
                  <c:v>-5.513923492024138E-3</c:v>
                </c:pt>
                <c:pt idx="307">
                  <c:v>-5.5260750683823892E-3</c:v>
                </c:pt>
                <c:pt idx="308">
                  <c:v>-5.5702651643273707E-3</c:v>
                </c:pt>
                <c:pt idx="309">
                  <c:v>-5.6395803297505463E-3</c:v>
                </c:pt>
                <c:pt idx="310">
                  <c:v>-5.6793852638020309E-3</c:v>
                </c:pt>
                <c:pt idx="311">
                  <c:v>-5.7345963863669122E-3</c:v>
                </c:pt>
                <c:pt idx="312">
                  <c:v>-5.7370855860617289E-3</c:v>
                </c:pt>
                <c:pt idx="313">
                  <c:v>-6.3158673581817934E-3</c:v>
                </c:pt>
                <c:pt idx="314">
                  <c:v>-6.3161974809648209E-3</c:v>
                </c:pt>
                <c:pt idx="315">
                  <c:v>-6.3539002081789437E-3</c:v>
                </c:pt>
                <c:pt idx="316">
                  <c:v>-6.479218951928086E-3</c:v>
                </c:pt>
                <c:pt idx="317">
                  <c:v>-6.5033852621623981E-3</c:v>
                </c:pt>
                <c:pt idx="318">
                  <c:v>-6.6311501501856718E-3</c:v>
                </c:pt>
                <c:pt idx="319">
                  <c:v>-7.0961422982276923E-3</c:v>
                </c:pt>
                <c:pt idx="320">
                  <c:v>-7.0961422982276923E-3</c:v>
                </c:pt>
                <c:pt idx="321">
                  <c:v>-7.2185504103126309E-3</c:v>
                </c:pt>
                <c:pt idx="322">
                  <c:v>-7.2712369201608472E-3</c:v>
                </c:pt>
                <c:pt idx="323">
                  <c:v>-7.2712369201608472E-3</c:v>
                </c:pt>
                <c:pt idx="324">
                  <c:v>-7.2744699853983293E-3</c:v>
                </c:pt>
                <c:pt idx="325">
                  <c:v>-7.31261221610116E-3</c:v>
                </c:pt>
                <c:pt idx="326">
                  <c:v>-7.31261221610116E-3</c:v>
                </c:pt>
                <c:pt idx="327">
                  <c:v>-7.3877997500625238E-3</c:v>
                </c:pt>
                <c:pt idx="328">
                  <c:v>-7.4576062560997892E-3</c:v>
                </c:pt>
                <c:pt idx="329">
                  <c:v>-8.1930973200806008E-3</c:v>
                </c:pt>
                <c:pt idx="330">
                  <c:v>-8.2869992917965572E-3</c:v>
                </c:pt>
                <c:pt idx="331">
                  <c:v>-8.4339079934603912E-3</c:v>
                </c:pt>
                <c:pt idx="332">
                  <c:v>-9.1173290416867205E-3</c:v>
                </c:pt>
                <c:pt idx="333">
                  <c:v>-9.4115808502312128E-3</c:v>
                </c:pt>
                <c:pt idx="334">
                  <c:v>-9.426599922293135E-3</c:v>
                </c:pt>
                <c:pt idx="335">
                  <c:v>-9.5489233959080294E-3</c:v>
                </c:pt>
                <c:pt idx="336">
                  <c:v>-1.0449230263547216E-2</c:v>
                </c:pt>
                <c:pt idx="337">
                  <c:v>-1.0595324054597092E-2</c:v>
                </c:pt>
                <c:pt idx="338">
                  <c:v>-1.0595769838717715E-2</c:v>
                </c:pt>
                <c:pt idx="339">
                  <c:v>-1.0623875376315053E-2</c:v>
                </c:pt>
                <c:pt idx="340">
                  <c:v>-1.0639954367993958E-2</c:v>
                </c:pt>
                <c:pt idx="341">
                  <c:v>-1.1584071442067549E-2</c:v>
                </c:pt>
                <c:pt idx="342">
                  <c:v>-1.1584539905498591E-2</c:v>
                </c:pt>
                <c:pt idx="343">
                  <c:v>-1.174442529434809E-2</c:v>
                </c:pt>
                <c:pt idx="344">
                  <c:v>-1.1774656919149896E-2</c:v>
                </c:pt>
                <c:pt idx="345">
                  <c:v>-1.1775129629053763E-2</c:v>
                </c:pt>
                <c:pt idx="346">
                  <c:v>-1.2779575015666298E-2</c:v>
                </c:pt>
                <c:pt idx="347">
                  <c:v>-1.2836015319946013E-2</c:v>
                </c:pt>
                <c:pt idx="348">
                  <c:v>-1.2836511013228722E-2</c:v>
                </c:pt>
                <c:pt idx="349">
                  <c:v>-1.3166458322569956E-2</c:v>
                </c:pt>
                <c:pt idx="350">
                  <c:v>-1.3241970658396671E-2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F6-4FF6-BF9A-47CF4A33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87456"/>
        <c:axId val="1"/>
      </c:scatterChart>
      <c:valAx>
        <c:axId val="369487456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291545189504372"/>
              <c:y val="0.84565916398713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  <c:min val="-0.0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2886297376093291E-3"/>
              <c:y val="0.36012861736334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487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682215743440239E-2"/>
          <c:y val="0.84887459807073951"/>
          <c:w val="0.90233236151603502"/>
          <c:h val="0.128617363344051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185231846019245"/>
          <c:y val="1.6025641025641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44566615403088E-2"/>
          <c:y val="0.15705177362459191"/>
          <c:w val="0.88148275677482169"/>
          <c:h val="0.602565988600475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'Active 2'!$F$22:$F$500</c:f>
              <c:numCache>
                <c:formatCode>General</c:formatCode>
                <c:ptCount val="479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  <c:pt idx="288">
                  <c:v>13212</c:v>
                </c:pt>
                <c:pt idx="289">
                  <c:v>14170.5</c:v>
                </c:pt>
                <c:pt idx="290">
                  <c:v>14293</c:v>
                </c:pt>
                <c:pt idx="291">
                  <c:v>14366.5</c:v>
                </c:pt>
                <c:pt idx="292">
                  <c:v>14370</c:v>
                </c:pt>
                <c:pt idx="293">
                  <c:v>15333.5</c:v>
                </c:pt>
                <c:pt idx="294">
                  <c:v>15333.5</c:v>
                </c:pt>
                <c:pt idx="295">
                  <c:v>15381</c:v>
                </c:pt>
                <c:pt idx="296">
                  <c:v>15406</c:v>
                </c:pt>
                <c:pt idx="297">
                  <c:v>15469</c:v>
                </c:pt>
                <c:pt idx="298">
                  <c:v>15497.5</c:v>
                </c:pt>
                <c:pt idx="299">
                  <c:v>15498</c:v>
                </c:pt>
                <c:pt idx="300">
                  <c:v>15636</c:v>
                </c:pt>
                <c:pt idx="301">
                  <c:v>15733</c:v>
                </c:pt>
                <c:pt idx="302">
                  <c:v>15822</c:v>
                </c:pt>
                <c:pt idx="303">
                  <c:v>16336</c:v>
                </c:pt>
                <c:pt idx="304">
                  <c:v>16346.5</c:v>
                </c:pt>
                <c:pt idx="305">
                  <c:v>16385</c:v>
                </c:pt>
                <c:pt idx="306">
                  <c:v>16697</c:v>
                </c:pt>
                <c:pt idx="307">
                  <c:v>16717</c:v>
                </c:pt>
                <c:pt idx="308">
                  <c:v>16789.5</c:v>
                </c:pt>
                <c:pt idx="309">
                  <c:v>16902.5</c:v>
                </c:pt>
                <c:pt idx="310">
                  <c:v>16967</c:v>
                </c:pt>
                <c:pt idx="311">
                  <c:v>17056</c:v>
                </c:pt>
                <c:pt idx="312">
                  <c:v>17060</c:v>
                </c:pt>
                <c:pt idx="313">
                  <c:v>17962.5</c:v>
                </c:pt>
                <c:pt idx="314">
                  <c:v>17963</c:v>
                </c:pt>
                <c:pt idx="315">
                  <c:v>18020</c:v>
                </c:pt>
                <c:pt idx="316">
                  <c:v>18208</c:v>
                </c:pt>
                <c:pt idx="317">
                  <c:v>18244</c:v>
                </c:pt>
                <c:pt idx="318">
                  <c:v>18433</c:v>
                </c:pt>
                <c:pt idx="319">
                  <c:v>19103</c:v>
                </c:pt>
                <c:pt idx="320">
                  <c:v>19103</c:v>
                </c:pt>
                <c:pt idx="321">
                  <c:v>19275</c:v>
                </c:pt>
                <c:pt idx="322">
                  <c:v>19348.5</c:v>
                </c:pt>
                <c:pt idx="323">
                  <c:v>19348.5</c:v>
                </c:pt>
                <c:pt idx="324">
                  <c:v>19353</c:v>
                </c:pt>
                <c:pt idx="325">
                  <c:v>19406</c:v>
                </c:pt>
                <c:pt idx="326">
                  <c:v>19406</c:v>
                </c:pt>
                <c:pt idx="327">
                  <c:v>19510</c:v>
                </c:pt>
                <c:pt idx="328">
                  <c:v>19606</c:v>
                </c:pt>
                <c:pt idx="329">
                  <c:v>20587</c:v>
                </c:pt>
                <c:pt idx="330">
                  <c:v>20708.5</c:v>
                </c:pt>
                <c:pt idx="331">
                  <c:v>20897</c:v>
                </c:pt>
                <c:pt idx="332">
                  <c:v>21750</c:v>
                </c:pt>
                <c:pt idx="333">
                  <c:v>22106</c:v>
                </c:pt>
                <c:pt idx="334">
                  <c:v>22124</c:v>
                </c:pt>
                <c:pt idx="335">
                  <c:v>22270</c:v>
                </c:pt>
                <c:pt idx="336">
                  <c:v>23313.5</c:v>
                </c:pt>
                <c:pt idx="337">
                  <c:v>23478</c:v>
                </c:pt>
                <c:pt idx="338">
                  <c:v>23478.5</c:v>
                </c:pt>
                <c:pt idx="339">
                  <c:v>23510</c:v>
                </c:pt>
                <c:pt idx="340">
                  <c:v>23528</c:v>
                </c:pt>
                <c:pt idx="341">
                  <c:v>24559.5</c:v>
                </c:pt>
                <c:pt idx="342">
                  <c:v>24560</c:v>
                </c:pt>
                <c:pt idx="343">
                  <c:v>24730</c:v>
                </c:pt>
                <c:pt idx="344">
                  <c:v>24762</c:v>
                </c:pt>
                <c:pt idx="345">
                  <c:v>24762.5</c:v>
                </c:pt>
                <c:pt idx="346">
                  <c:v>25801</c:v>
                </c:pt>
                <c:pt idx="347">
                  <c:v>25858</c:v>
                </c:pt>
                <c:pt idx="348">
                  <c:v>25858.5</c:v>
                </c:pt>
                <c:pt idx="349">
                  <c:v>26189</c:v>
                </c:pt>
                <c:pt idx="350">
                  <c:v>26264</c:v>
                </c:pt>
              </c:numCache>
            </c:numRef>
          </c:xVal>
          <c:yVal>
            <c:numRef>
              <c:f>'Active 2'!$H$22:$H$500</c:f>
              <c:numCache>
                <c:formatCode>General</c:formatCode>
                <c:ptCount val="4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7C-40F4-8809-9401268B4A52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2'!$I$26:$I$309</c:f>
              <c:numCache>
                <c:formatCode>General</c:formatCode>
                <c:ptCount val="284"/>
                <c:pt idx="0">
                  <c:v>-6.9205244501063135E-2</c:v>
                </c:pt>
                <c:pt idx="1">
                  <c:v>-6.120524449943332E-2</c:v>
                </c:pt>
                <c:pt idx="2">
                  <c:v>-5.8270639994589146E-2</c:v>
                </c:pt>
                <c:pt idx="3">
                  <c:v>-6.4479281500098296E-2</c:v>
                </c:pt>
                <c:pt idx="4">
                  <c:v>-4.9550917996384669E-2</c:v>
                </c:pt>
                <c:pt idx="5">
                  <c:v>-5.2759559490368702E-2</c:v>
                </c:pt>
                <c:pt idx="7">
                  <c:v>6.0181441498571075E-2</c:v>
                </c:pt>
                <c:pt idx="8">
                  <c:v>-4.9760626498027705E-2</c:v>
                </c:pt>
                <c:pt idx="9">
                  <c:v>-5.484198249905603E-2</c:v>
                </c:pt>
                <c:pt idx="10">
                  <c:v>-4.7878962497634348E-2</c:v>
                </c:pt>
                <c:pt idx="11">
                  <c:v>-5.2795282994338777E-2</c:v>
                </c:pt>
                <c:pt idx="12">
                  <c:v>-4.6828372491290793E-2</c:v>
                </c:pt>
                <c:pt idx="13">
                  <c:v>-4.3828372494317591E-2</c:v>
                </c:pt>
                <c:pt idx="14">
                  <c:v>-4.5779335996485315E-2</c:v>
                </c:pt>
                <c:pt idx="15">
                  <c:v>-4.462363499624189E-2</c:v>
                </c:pt>
                <c:pt idx="21">
                  <c:v>-4.5597556490974966E-2</c:v>
                </c:pt>
                <c:pt idx="24">
                  <c:v>-3.6629875990911387E-2</c:v>
                </c:pt>
                <c:pt idx="25">
                  <c:v>-3.2689043997379486E-2</c:v>
                </c:pt>
                <c:pt idx="28">
                  <c:v>-3.0824907502392307E-2</c:v>
                </c:pt>
                <c:pt idx="29">
                  <c:v>-3.1217280491546262E-2</c:v>
                </c:pt>
                <c:pt idx="30">
                  <c:v>-2.6728374497906771E-2</c:v>
                </c:pt>
                <c:pt idx="31">
                  <c:v>-3.0047185995499603E-2</c:v>
                </c:pt>
                <c:pt idx="32">
                  <c:v>-4.1343410994159058E-2</c:v>
                </c:pt>
                <c:pt idx="33">
                  <c:v>-3.0552052492566872E-2</c:v>
                </c:pt>
                <c:pt idx="34">
                  <c:v>-3.6803901493840385E-2</c:v>
                </c:pt>
                <c:pt idx="35">
                  <c:v>-2.7942088498093653E-2</c:v>
                </c:pt>
                <c:pt idx="36">
                  <c:v>-2.9842049996659625E-2</c:v>
                </c:pt>
                <c:pt idx="37">
                  <c:v>-3.1067820498719811E-2</c:v>
                </c:pt>
                <c:pt idx="38">
                  <c:v>-1.840648299548775E-2</c:v>
                </c:pt>
                <c:pt idx="39">
                  <c:v>-3.2191613994655199E-2</c:v>
                </c:pt>
                <c:pt idx="40">
                  <c:v>-2.8242217493243515E-2</c:v>
                </c:pt>
                <c:pt idx="41">
                  <c:v>-3.5163198495865799E-2</c:v>
                </c:pt>
                <c:pt idx="42">
                  <c:v>-2.4370286497287452E-2</c:v>
                </c:pt>
                <c:pt idx="43">
                  <c:v>-2.6796532496518921E-2</c:v>
                </c:pt>
                <c:pt idx="44">
                  <c:v>-3.3307626494206488E-2</c:v>
                </c:pt>
                <c:pt idx="45">
                  <c:v>-1.6531059991393704E-2</c:v>
                </c:pt>
                <c:pt idx="46">
                  <c:v>-2.4121172995364759E-2</c:v>
                </c:pt>
                <c:pt idx="47">
                  <c:v>-1.3581663493823726E-2</c:v>
                </c:pt>
                <c:pt idx="48">
                  <c:v>-2.3101321996364277E-2</c:v>
                </c:pt>
                <c:pt idx="49">
                  <c:v>-2.230996349680936E-2</c:v>
                </c:pt>
                <c:pt idx="50">
                  <c:v>-2.4886452993087005E-2</c:v>
                </c:pt>
                <c:pt idx="51">
                  <c:v>-2.4095094500808045E-2</c:v>
                </c:pt>
                <c:pt idx="52">
                  <c:v>-2.555305549321929E-2</c:v>
                </c:pt>
                <c:pt idx="53">
                  <c:v>-2.4424639996141195E-2</c:v>
                </c:pt>
                <c:pt idx="54">
                  <c:v>-2.4635733992909081E-2</c:v>
                </c:pt>
                <c:pt idx="55">
                  <c:v>-3.2438032496429514E-2</c:v>
                </c:pt>
                <c:pt idx="56">
                  <c:v>-1.0429866495542228E-2</c:v>
                </c:pt>
                <c:pt idx="57">
                  <c:v>-2.3861941495852079E-2</c:v>
                </c:pt>
                <c:pt idx="58">
                  <c:v>-1.8322431998967659E-2</c:v>
                </c:pt>
                <c:pt idx="59">
                  <c:v>-1.2675487996602897E-2</c:v>
                </c:pt>
                <c:pt idx="60">
                  <c:v>-1.5682883997214958E-2</c:v>
                </c:pt>
                <c:pt idx="61">
                  <c:v>-1.0956920996250119E-2</c:v>
                </c:pt>
                <c:pt idx="62">
                  <c:v>-1.0338392494304571E-2</c:v>
                </c:pt>
                <c:pt idx="63">
                  <c:v>-1.8719863997830544E-2</c:v>
                </c:pt>
                <c:pt idx="64">
                  <c:v>2.0359155001642648E-2</c:v>
                </c:pt>
                <c:pt idx="65">
                  <c:v>2.108511800179258E-2</c:v>
                </c:pt>
                <c:pt idx="66">
                  <c:v>-2.199001050030347E-2</c:v>
                </c:pt>
                <c:pt idx="67">
                  <c:v>-1.1990010498266201E-2</c:v>
                </c:pt>
                <c:pt idx="68">
                  <c:v>-3.357088498887606E-3</c:v>
                </c:pt>
                <c:pt idx="69">
                  <c:v>6.9367995020002127E-3</c:v>
                </c:pt>
                <c:pt idx="70">
                  <c:v>-5.6533134993514977E-3</c:v>
                </c:pt>
                <c:pt idx="71">
                  <c:v>2.3466865022783168E-3</c:v>
                </c:pt>
                <c:pt idx="72">
                  <c:v>4.3466865026857704E-3</c:v>
                </c:pt>
                <c:pt idx="73">
                  <c:v>6.346686503093224E-3</c:v>
                </c:pt>
                <c:pt idx="74">
                  <c:v>7.346686499658972E-3</c:v>
                </c:pt>
                <c:pt idx="75">
                  <c:v>-4.3224454930168577E-3</c:v>
                </c:pt>
                <c:pt idx="76">
                  <c:v>-7.0433494984172285E-3</c:v>
                </c:pt>
                <c:pt idx="77">
                  <c:v>-1.771248149452731E-2</c:v>
                </c:pt>
                <c:pt idx="78">
                  <c:v>-6.3964054934331216E-3</c:v>
                </c:pt>
                <c:pt idx="79">
                  <c:v>1.1226783499296289E-2</c:v>
                </c:pt>
                <c:pt idx="80">
                  <c:v>1.3226783499703743E-2</c:v>
                </c:pt>
                <c:pt idx="81">
                  <c:v>-8.2052914949599653E-3</c:v>
                </c:pt>
                <c:pt idx="82">
                  <c:v>-6.2052914945525117E-3</c:v>
                </c:pt>
                <c:pt idx="83">
                  <c:v>-3.8347214940586127E-3</c:v>
                </c:pt>
                <c:pt idx="84">
                  <c:v>2.1652785071637481E-3</c:v>
                </c:pt>
                <c:pt idx="85">
                  <c:v>8.165278508386109E-3</c:v>
                </c:pt>
                <c:pt idx="86">
                  <c:v>9.9566370045067742E-3</c:v>
                </c:pt>
                <c:pt idx="87">
                  <c:v>1.0956637001072522E-2</c:v>
                </c:pt>
                <c:pt idx="88">
                  <c:v>1.1956637004914228E-2</c:v>
                </c:pt>
                <c:pt idx="93">
                  <c:v>-1.3617759977933019E-3</c:v>
                </c:pt>
                <c:pt idx="94">
                  <c:v>-5.1110954955220222E-3</c:v>
                </c:pt>
                <c:pt idx="95">
                  <c:v>-8.4357359955902211E-3</c:v>
                </c:pt>
                <c:pt idx="96">
                  <c:v>-4.2952254952979274E-3</c:v>
                </c:pt>
                <c:pt idx="97">
                  <c:v>-5.8717149950098246E-3</c:v>
                </c:pt>
                <c:pt idx="98">
                  <c:v>-1.7332205497950781E-2</c:v>
                </c:pt>
                <c:pt idx="99">
                  <c:v>-1.0792695997224655E-2</c:v>
                </c:pt>
                <c:pt idx="101">
                  <c:v>-7.9659999755676836E-4</c:v>
                </c:pt>
                <c:pt idx="102">
                  <c:v>-1.0531127496506087E-2</c:v>
                </c:pt>
                <c:pt idx="103">
                  <c:v>-4.58173099468695E-3</c:v>
                </c:pt>
                <c:pt idx="104">
                  <c:v>1.4036797503649723E-2</c:v>
                </c:pt>
                <c:pt idx="105">
                  <c:v>-9.1434284986462444E-3</c:v>
                </c:pt>
                <c:pt idx="108">
                  <c:v>1.2185770028736442E-3</c:v>
                </c:pt>
                <c:pt idx="109">
                  <c:v>3.6064100277144462E-4</c:v>
                </c:pt>
                <c:pt idx="115">
                  <c:v>2.2541995000210591E-2</c:v>
                </c:pt>
                <c:pt idx="116">
                  <c:v>6.4942950120894238E-4</c:v>
                </c:pt>
                <c:pt idx="117">
                  <c:v>7.0791675025247969E-3</c:v>
                </c:pt>
                <c:pt idx="120">
                  <c:v>6.9814390080864541E-3</c:v>
                </c:pt>
                <c:pt idx="127">
                  <c:v>8.3664505073102191E-3</c:v>
                </c:pt>
                <c:pt idx="128">
                  <c:v>9.066450504178647E-3</c:v>
                </c:pt>
                <c:pt idx="129">
                  <c:v>1.2566450503072701E-2</c:v>
                </c:pt>
                <c:pt idx="130">
                  <c:v>1.7366450505505782E-2</c:v>
                </c:pt>
                <c:pt idx="131">
                  <c:v>2.0866450504399836E-2</c:v>
                </c:pt>
                <c:pt idx="139">
                  <c:v>-1.3512633995560464E-2</c:v>
                </c:pt>
                <c:pt idx="140">
                  <c:v>-1.212263399065705E-2</c:v>
                </c:pt>
                <c:pt idx="142">
                  <c:v>1.0685029003070667E-2</c:v>
                </c:pt>
                <c:pt idx="147">
                  <c:v>1.2431369505065959E-2</c:v>
                </c:pt>
                <c:pt idx="159">
                  <c:v>-2.8111324936617166E-3</c:v>
                </c:pt>
                <c:pt idx="164">
                  <c:v>-6.3883384937071241E-3</c:v>
                </c:pt>
                <c:pt idx="165">
                  <c:v>-7.0188499375944957E-4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7C-40F4-8809-9401268B4A52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2'!$J$22:$J$309</c:f>
              <c:numCache>
                <c:formatCode>General</c:formatCode>
                <c:ptCount val="288"/>
                <c:pt idx="22">
                  <c:v>-4.6228462997532915E-2</c:v>
                </c:pt>
                <c:pt idx="27">
                  <c:v>-4.78072894984507E-2</c:v>
                </c:pt>
                <c:pt idx="30">
                  <c:v>-4.2493756496696733E-2</c:v>
                </c:pt>
                <c:pt idx="31">
                  <c:v>-4.2902397995931096E-2</c:v>
                </c:pt>
                <c:pt idx="93">
                  <c:v>-1.0977851990901399E-2</c:v>
                </c:pt>
                <c:pt idx="94">
                  <c:v>-1.1698832997353747E-2</c:v>
                </c:pt>
                <c:pt idx="95">
                  <c:v>-1.3107474500429817E-2</c:v>
                </c:pt>
                <c:pt idx="96">
                  <c:v>-1.1359323500073515E-2</c:v>
                </c:pt>
                <c:pt idx="104">
                  <c:v>-1.0233733999484684E-2</c:v>
                </c:pt>
                <c:pt idx="190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7C-40F4-8809-9401268B4A52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2'!$F$22:$F$3920</c:f>
              <c:numCache>
                <c:formatCode>General</c:formatCode>
                <c:ptCount val="3899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  <c:pt idx="288">
                  <c:v>13212</c:v>
                </c:pt>
                <c:pt idx="289">
                  <c:v>14170.5</c:v>
                </c:pt>
                <c:pt idx="290">
                  <c:v>14293</c:v>
                </c:pt>
                <c:pt idx="291">
                  <c:v>14366.5</c:v>
                </c:pt>
                <c:pt idx="292">
                  <c:v>14370</c:v>
                </c:pt>
                <c:pt idx="293">
                  <c:v>15333.5</c:v>
                </c:pt>
                <c:pt idx="294">
                  <c:v>15333.5</c:v>
                </c:pt>
                <c:pt idx="295">
                  <c:v>15381</c:v>
                </c:pt>
                <c:pt idx="296">
                  <c:v>15406</c:v>
                </c:pt>
                <c:pt idx="297">
                  <c:v>15469</c:v>
                </c:pt>
                <c:pt idx="298">
                  <c:v>15497.5</c:v>
                </c:pt>
                <c:pt idx="299">
                  <c:v>15498</c:v>
                </c:pt>
                <c:pt idx="300">
                  <c:v>15636</c:v>
                </c:pt>
                <c:pt idx="301">
                  <c:v>15733</c:v>
                </c:pt>
                <c:pt idx="302">
                  <c:v>15822</c:v>
                </c:pt>
                <c:pt idx="303">
                  <c:v>16336</c:v>
                </c:pt>
                <c:pt idx="304">
                  <c:v>16346.5</c:v>
                </c:pt>
                <c:pt idx="305">
                  <c:v>16385</c:v>
                </c:pt>
                <c:pt idx="306">
                  <c:v>16697</c:v>
                </c:pt>
                <c:pt idx="307">
                  <c:v>16717</c:v>
                </c:pt>
                <c:pt idx="308">
                  <c:v>16789.5</c:v>
                </c:pt>
                <c:pt idx="309">
                  <c:v>16902.5</c:v>
                </c:pt>
                <c:pt idx="310">
                  <c:v>16967</c:v>
                </c:pt>
                <c:pt idx="311">
                  <c:v>17056</c:v>
                </c:pt>
                <c:pt idx="312">
                  <c:v>17060</c:v>
                </c:pt>
                <c:pt idx="313">
                  <c:v>17962.5</c:v>
                </c:pt>
                <c:pt idx="314">
                  <c:v>17963</c:v>
                </c:pt>
                <c:pt idx="315">
                  <c:v>18020</c:v>
                </c:pt>
                <c:pt idx="316">
                  <c:v>18208</c:v>
                </c:pt>
                <c:pt idx="317">
                  <c:v>18244</c:v>
                </c:pt>
                <c:pt idx="318">
                  <c:v>18433</c:v>
                </c:pt>
                <c:pt idx="319">
                  <c:v>19103</c:v>
                </c:pt>
                <c:pt idx="320">
                  <c:v>19103</c:v>
                </c:pt>
                <c:pt idx="321">
                  <c:v>19275</c:v>
                </c:pt>
                <c:pt idx="322">
                  <c:v>19348.5</c:v>
                </c:pt>
                <c:pt idx="323">
                  <c:v>19348.5</c:v>
                </c:pt>
                <c:pt idx="324">
                  <c:v>19353</c:v>
                </c:pt>
                <c:pt idx="325">
                  <c:v>19406</c:v>
                </c:pt>
                <c:pt idx="326">
                  <c:v>19406</c:v>
                </c:pt>
                <c:pt idx="327">
                  <c:v>19510</c:v>
                </c:pt>
                <c:pt idx="328">
                  <c:v>19606</c:v>
                </c:pt>
                <c:pt idx="329">
                  <c:v>20587</c:v>
                </c:pt>
                <c:pt idx="330">
                  <c:v>20708.5</c:v>
                </c:pt>
                <c:pt idx="331">
                  <c:v>20897</c:v>
                </c:pt>
                <c:pt idx="332">
                  <c:v>21750</c:v>
                </c:pt>
                <c:pt idx="333">
                  <c:v>22106</c:v>
                </c:pt>
                <c:pt idx="334">
                  <c:v>22124</c:v>
                </c:pt>
                <c:pt idx="335">
                  <c:v>22270</c:v>
                </c:pt>
                <c:pt idx="336">
                  <c:v>23313.5</c:v>
                </c:pt>
                <c:pt idx="337">
                  <c:v>23478</c:v>
                </c:pt>
                <c:pt idx="338">
                  <c:v>23478.5</c:v>
                </c:pt>
                <c:pt idx="339">
                  <c:v>23510</c:v>
                </c:pt>
                <c:pt idx="340">
                  <c:v>23528</c:v>
                </c:pt>
                <c:pt idx="341">
                  <c:v>24559.5</c:v>
                </c:pt>
                <c:pt idx="342">
                  <c:v>24560</c:v>
                </c:pt>
                <c:pt idx="343">
                  <c:v>24730</c:v>
                </c:pt>
                <c:pt idx="344">
                  <c:v>24762</c:v>
                </c:pt>
                <c:pt idx="345">
                  <c:v>24762.5</c:v>
                </c:pt>
                <c:pt idx="346">
                  <c:v>25801</c:v>
                </c:pt>
                <c:pt idx="347">
                  <c:v>25858</c:v>
                </c:pt>
                <c:pt idx="348">
                  <c:v>25858.5</c:v>
                </c:pt>
                <c:pt idx="349">
                  <c:v>26189</c:v>
                </c:pt>
                <c:pt idx="350">
                  <c:v>26264</c:v>
                </c:pt>
              </c:numCache>
            </c:numRef>
          </c:xVal>
          <c:yVal>
            <c:numRef>
              <c:f>'Active 2'!$K$22:$K$3920</c:f>
              <c:numCache>
                <c:formatCode>General</c:formatCode>
                <c:ptCount val="3899"/>
                <c:pt idx="10">
                  <c:v>-2.1033432996773627E-2</c:v>
                </c:pt>
                <c:pt idx="20">
                  <c:v>-4.651982149516698E-2</c:v>
                </c:pt>
                <c:pt idx="21">
                  <c:v>-4.6628462994704023E-2</c:v>
                </c:pt>
                <c:pt idx="23">
                  <c:v>-4.5680311995965894E-2</c:v>
                </c:pt>
                <c:pt idx="24">
                  <c:v>-4.6088953495200258E-2</c:v>
                </c:pt>
                <c:pt idx="26">
                  <c:v>-4.6604836992628407E-2</c:v>
                </c:pt>
                <c:pt idx="110">
                  <c:v>-1.0132103496289346E-2</c:v>
                </c:pt>
                <c:pt idx="111">
                  <c:v>-1.010123550076969E-2</c:v>
                </c:pt>
                <c:pt idx="114">
                  <c:v>-1.0948167997412384E-2</c:v>
                </c:pt>
                <c:pt idx="115">
                  <c:v>-7.6237894900259562E-3</c:v>
                </c:pt>
                <c:pt idx="116">
                  <c:v>-9.8505049900268205E-3</c:v>
                </c:pt>
                <c:pt idx="117">
                  <c:v>-9.9936740007251501E-3</c:v>
                </c:pt>
                <c:pt idx="118">
                  <c:v>-9.0936740016331896E-3</c:v>
                </c:pt>
                <c:pt idx="126">
                  <c:v>-7.7557219992741011E-3</c:v>
                </c:pt>
                <c:pt idx="127">
                  <c:v>-8.3643634934560396E-3</c:v>
                </c:pt>
                <c:pt idx="128">
                  <c:v>-3.6550699587678537E-4</c:v>
                </c:pt>
                <c:pt idx="129">
                  <c:v>-4.5198084917501546E-3</c:v>
                </c:pt>
                <c:pt idx="130">
                  <c:v>-6.366328991134651E-3</c:v>
                </c:pt>
                <c:pt idx="136">
                  <c:v>-4.0995869931066409E-3</c:v>
                </c:pt>
                <c:pt idx="137">
                  <c:v>-1.5082569952937774E-3</c:v>
                </c:pt>
                <c:pt idx="138">
                  <c:v>-2.6079849994857796E-3</c:v>
                </c:pt>
                <c:pt idx="139">
                  <c:v>6.6936069997609593E-3</c:v>
                </c:pt>
                <c:pt idx="140">
                  <c:v>-1.3915239978814498E-3</c:v>
                </c:pt>
                <c:pt idx="141">
                  <c:v>-2.0001654920633882E-3</c:v>
                </c:pt>
                <c:pt idx="142">
                  <c:v>-1.4927309966878965E-3</c:v>
                </c:pt>
                <c:pt idx="147">
                  <c:v>-6.7546149512054399E-4</c:v>
                </c:pt>
                <c:pt idx="148">
                  <c:v>-2.8410300001269206E-4</c:v>
                </c:pt>
                <c:pt idx="149">
                  <c:v>-1.1865554988617077E-3</c:v>
                </c:pt>
                <c:pt idx="152">
                  <c:v>-9.6059249335667118E-4</c:v>
                </c:pt>
                <c:pt idx="153">
                  <c:v>-2.692339985514991E-4</c:v>
                </c:pt>
                <c:pt idx="154">
                  <c:v>-2.8606250270968303E-4</c:v>
                </c:pt>
                <c:pt idx="155">
                  <c:v>-4.2181799653917551E-4</c:v>
                </c:pt>
                <c:pt idx="156">
                  <c:v>2.6881820085691288E-3</c:v>
                </c:pt>
                <c:pt idx="157">
                  <c:v>8.3814850222552195E-4</c:v>
                </c:pt>
                <c:pt idx="158">
                  <c:v>1.3295070093590766E-3</c:v>
                </c:pt>
                <c:pt idx="159">
                  <c:v>6.4558300073258579E-4</c:v>
                </c:pt>
                <c:pt idx="160">
                  <c:v>1.2850925049860962E-3</c:v>
                </c:pt>
                <c:pt idx="161">
                  <c:v>3.7645100383087993E-4</c:v>
                </c:pt>
                <c:pt idx="162">
                  <c:v>-8.3954799629282206E-4</c:v>
                </c:pt>
                <c:pt idx="164">
                  <c:v>0</c:v>
                </c:pt>
                <c:pt idx="165">
                  <c:v>1.1913585040019825E-3</c:v>
                </c:pt>
                <c:pt idx="166">
                  <c:v>-2.0735750149469823E-4</c:v>
                </c:pt>
                <c:pt idx="167">
                  <c:v>2.1840010012965649E-3</c:v>
                </c:pt>
                <c:pt idx="170">
                  <c:v>2.2034745052224025E-3</c:v>
                </c:pt>
                <c:pt idx="171">
                  <c:v>8.9605750690679997E-4</c:v>
                </c:pt>
                <c:pt idx="172">
                  <c:v>-3.6443299904931337E-4</c:v>
                </c:pt>
                <c:pt idx="173">
                  <c:v>-6.4432999351993203E-5</c:v>
                </c:pt>
                <c:pt idx="176">
                  <c:v>7.4300150299677625E-4</c:v>
                </c:pt>
                <c:pt idx="177">
                  <c:v>2.6153000362683088E-4</c:v>
                </c:pt>
                <c:pt idx="179">
                  <c:v>1.1528885006555356E-3</c:v>
                </c:pt>
                <c:pt idx="180">
                  <c:v>1.2923980029881932E-3</c:v>
                </c:pt>
                <c:pt idx="182">
                  <c:v>1.813039998523891E-4</c:v>
                </c:pt>
                <c:pt idx="183">
                  <c:v>-5.5103549675550312E-4</c:v>
                </c:pt>
                <c:pt idx="184">
                  <c:v>2.5787050253711641E-4</c:v>
                </c:pt>
                <c:pt idx="185">
                  <c:v>-6.5077099861809984E-4</c:v>
                </c:pt>
                <c:pt idx="191">
                  <c:v>-6.2663924982189201E-3</c:v>
                </c:pt>
                <c:pt idx="192">
                  <c:v>-6.9639249704778194E-4</c:v>
                </c:pt>
                <c:pt idx="193">
                  <c:v>-9.8844997410196811E-5</c:v>
                </c:pt>
                <c:pt idx="194">
                  <c:v>5.9251350467093289E-4</c:v>
                </c:pt>
                <c:pt idx="195">
                  <c:v>-4.198259994154796E-4</c:v>
                </c:pt>
                <c:pt idx="196">
                  <c:v>-2.5284674993599765E-3</c:v>
                </c:pt>
                <c:pt idx="197">
                  <c:v>-3.5801299964077771E-4</c:v>
                </c:pt>
                <c:pt idx="198">
                  <c:v>1.133345504058525E-3</c:v>
                </c:pt>
                <c:pt idx="199">
                  <c:v>-1.187442998343613E-3</c:v>
                </c:pt>
                <c:pt idx="201">
                  <c:v>-2.6066998543683439E-5</c:v>
                </c:pt>
                <c:pt idx="202">
                  <c:v>-2.6066998543683439E-5</c:v>
                </c:pt>
                <c:pt idx="203">
                  <c:v>-5.6059449707390741E-4</c:v>
                </c:pt>
                <c:pt idx="204">
                  <c:v>1.0307640040991828E-3</c:v>
                </c:pt>
                <c:pt idx="205">
                  <c:v>4.9891500384546816E-4</c:v>
                </c:pt>
                <c:pt idx="206">
                  <c:v>6.7027350451098755E-4</c:v>
                </c:pt>
                <c:pt idx="207">
                  <c:v>-1.9307074981043115E-3</c:v>
                </c:pt>
                <c:pt idx="208">
                  <c:v>-6.1197999457363039E-5</c:v>
                </c:pt>
                <c:pt idx="211">
                  <c:v>3.7903049815213308E-4</c:v>
                </c:pt>
                <c:pt idx="212">
                  <c:v>-1.224410007125698E-4</c:v>
                </c:pt>
                <c:pt idx="213">
                  <c:v>1.9755900575546548E-4</c:v>
                </c:pt>
                <c:pt idx="214">
                  <c:v>-3.1108249095268548E-4</c:v>
                </c:pt>
                <c:pt idx="215">
                  <c:v>-1.9500649796100333E-4</c:v>
                </c:pt>
                <c:pt idx="216">
                  <c:v>-3.6479978007264435E-6</c:v>
                </c:pt>
                <c:pt idx="218">
                  <c:v>-1.3780449953628704E-3</c:v>
                </c:pt>
                <c:pt idx="221">
                  <c:v>2.8010849928250536E-4</c:v>
                </c:pt>
                <c:pt idx="222">
                  <c:v>-5.2853299712296575E-4</c:v>
                </c:pt>
                <c:pt idx="223">
                  <c:v>6.0486450820462778E-4</c:v>
                </c:pt>
                <c:pt idx="225">
                  <c:v>1.3456195083563216E-3</c:v>
                </c:pt>
                <c:pt idx="226">
                  <c:v>-1.218568992044311E-3</c:v>
                </c:pt>
                <c:pt idx="227">
                  <c:v>4.171431006398052E-3</c:v>
                </c:pt>
                <c:pt idx="228">
                  <c:v>-1.82113450136967E-3</c:v>
                </c:pt>
                <c:pt idx="229">
                  <c:v>-1.2407569956849329E-3</c:v>
                </c:pt>
                <c:pt idx="230">
                  <c:v>8.7499738583574072E-4</c:v>
                </c:pt>
                <c:pt idx="231">
                  <c:v>1.0775269984151237E-3</c:v>
                </c:pt>
                <c:pt idx="232">
                  <c:v>8.1824600056279451E-4</c:v>
                </c:pt>
                <c:pt idx="233">
                  <c:v>-1.0224449943052605E-4</c:v>
                </c:pt>
                <c:pt idx="234">
                  <c:v>5.577555057243444E-4</c:v>
                </c:pt>
                <c:pt idx="235">
                  <c:v>9.6813300478970632E-4</c:v>
                </c:pt>
                <c:pt idx="236">
                  <c:v>1.2581330083776265E-3</c:v>
                </c:pt>
                <c:pt idx="238">
                  <c:v>2.7815330031444319E-3</c:v>
                </c:pt>
                <c:pt idx="239">
                  <c:v>8.9029000082518905E-4</c:v>
                </c:pt>
                <c:pt idx="240">
                  <c:v>1.5009470080258325E-3</c:v>
                </c:pt>
                <c:pt idx="241">
                  <c:v>1.2985715075046755E-3</c:v>
                </c:pt>
                <c:pt idx="242">
                  <c:v>2.9554025095421821E-3</c:v>
                </c:pt>
                <c:pt idx="243">
                  <c:v>2.3035920021357015E-3</c:v>
                </c:pt>
                <c:pt idx="244">
                  <c:v>2.1283480018610135E-3</c:v>
                </c:pt>
                <c:pt idx="255">
                  <c:v>-5.0953996833413839E-5</c:v>
                </c:pt>
                <c:pt idx="256">
                  <c:v>-5.0953996833413839E-5</c:v>
                </c:pt>
                <c:pt idx="257">
                  <c:v>2.4904600286390632E-4</c:v>
                </c:pt>
                <c:pt idx="258">
                  <c:v>-1.2596699525602162E-4</c:v>
                </c:pt>
                <c:pt idx="259">
                  <c:v>-1.8357770022703335E-3</c:v>
                </c:pt>
                <c:pt idx="260">
                  <c:v>3.4827900017262436E-3</c:v>
                </c:pt>
                <c:pt idx="261">
                  <c:v>-2.2585149417864159E-4</c:v>
                </c:pt>
                <c:pt idx="262">
                  <c:v>1.0446030064485967E-3</c:v>
                </c:pt>
                <c:pt idx="263">
                  <c:v>1.2231849977979437E-3</c:v>
                </c:pt>
                <c:pt idx="264">
                  <c:v>-2.9605959934997372E-3</c:v>
                </c:pt>
                <c:pt idx="265">
                  <c:v>-2.3605959941050969E-3</c:v>
                </c:pt>
                <c:pt idx="266">
                  <c:v>-2.2605959966313094E-3</c:v>
                </c:pt>
                <c:pt idx="267">
                  <c:v>-2.7098409991594963E-3</c:v>
                </c:pt>
                <c:pt idx="268">
                  <c:v>-2.7098409991594963E-3</c:v>
                </c:pt>
                <c:pt idx="269">
                  <c:v>-2.2419159940909594E-3</c:v>
                </c:pt>
                <c:pt idx="270">
                  <c:v>-2.2419159940909594E-3</c:v>
                </c:pt>
                <c:pt idx="271">
                  <c:v>-3.9251949783647433E-4</c:v>
                </c:pt>
                <c:pt idx="272">
                  <c:v>-3.0530099975294434E-3</c:v>
                </c:pt>
                <c:pt idx="273">
                  <c:v>-8.7548099691048265E-4</c:v>
                </c:pt>
                <c:pt idx="274">
                  <c:v>-5.4819549404783174E-4</c:v>
                </c:pt>
                <c:pt idx="275">
                  <c:v>-9.296669959439896E-4</c:v>
                </c:pt>
                <c:pt idx="276">
                  <c:v>-3.0125149351079017E-4</c:v>
                </c:pt>
                <c:pt idx="277">
                  <c:v>2.1976800780976191E-4</c:v>
                </c:pt>
                <c:pt idx="278">
                  <c:v>-1.7863439934444614E-3</c:v>
                </c:pt>
                <c:pt idx="279">
                  <c:v>-1.4974379955674522E-3</c:v>
                </c:pt>
                <c:pt idx="280">
                  <c:v>2.0800140046048909E-3</c:v>
                </c:pt>
                <c:pt idx="281">
                  <c:v>-1.5103899932000786E-4</c:v>
                </c:pt>
                <c:pt idx="282">
                  <c:v>3.1689610041212291E-3</c:v>
                </c:pt>
                <c:pt idx="283">
                  <c:v>3.3189610039698891E-3</c:v>
                </c:pt>
                <c:pt idx="284">
                  <c:v>4.2903195062535815E-3</c:v>
                </c:pt>
                <c:pt idx="285">
                  <c:v>4.3603195081232116E-3</c:v>
                </c:pt>
                <c:pt idx="286">
                  <c:v>4.4903195084771141E-3</c:v>
                </c:pt>
                <c:pt idx="287">
                  <c:v>3.6666600062744692E-3</c:v>
                </c:pt>
                <c:pt idx="288">
                  <c:v>5.3570040035992861E-3</c:v>
                </c:pt>
                <c:pt idx="289">
                  <c:v>8.9512484992155805E-3</c:v>
                </c:pt>
                <c:pt idx="290">
                  <c:v>4.0740809999988414E-3</c:v>
                </c:pt>
                <c:pt idx="291">
                  <c:v>4.8037805026979186E-3</c:v>
                </c:pt>
                <c:pt idx="292">
                  <c:v>4.1532900067977607E-3</c:v>
                </c:pt>
                <c:pt idx="293">
                  <c:v>4.8911195044638589E-3</c:v>
                </c:pt>
                <c:pt idx="294">
                  <c:v>4.8911195044638589E-3</c:v>
                </c:pt>
                <c:pt idx="295">
                  <c:v>3.0701770010637119E-3</c:v>
                </c:pt>
                <c:pt idx="296">
                  <c:v>2.5381020022905432E-3</c:v>
                </c:pt>
                <c:pt idx="297">
                  <c:v>-6.3050726996152662E-2</c:v>
                </c:pt>
                <c:pt idx="298">
                  <c:v>3.7567075050901622E-3</c:v>
                </c:pt>
                <c:pt idx="299">
                  <c:v>2.3480660020140931E-3</c:v>
                </c:pt>
                <c:pt idx="300">
                  <c:v>3.6630120011977851E-3</c:v>
                </c:pt>
                <c:pt idx="301">
                  <c:v>2.8865610074717551E-3</c:v>
                </c:pt>
                <c:pt idx="302">
                  <c:v>2.8483740024967119E-3</c:v>
                </c:pt>
                <c:pt idx="303">
                  <c:v>-6.9935087994963396E-2</c:v>
                </c:pt>
                <c:pt idx="304">
                  <c:v>-1.1916559502424207E-2</c:v>
                </c:pt>
                <c:pt idx="305">
                  <c:v>3.531804500380531E-2</c:v>
                </c:pt>
                <c:pt idx="306">
                  <c:v>4.7257490004994906E-3</c:v>
                </c:pt>
                <c:pt idx="307">
                  <c:v>4.5000890095252544E-3</c:v>
                </c:pt>
                <c:pt idx="308">
                  <c:v>5.7270714969490655E-3</c:v>
                </c:pt>
                <c:pt idx="309">
                  <c:v>4.7340925011667423E-3</c:v>
                </c:pt>
                <c:pt idx="310">
                  <c:v>4.9593389994697645E-3</c:v>
                </c:pt>
                <c:pt idx="311">
                  <c:v>4.0211520026787184E-3</c:v>
                </c:pt>
                <c:pt idx="312">
                  <c:v>4.0520200054743327E-3</c:v>
                </c:pt>
                <c:pt idx="313">
                  <c:v>4.9541125044925138E-3</c:v>
                </c:pt>
                <c:pt idx="314">
                  <c:v>4.5454709979821928E-3</c:v>
                </c:pt>
                <c:pt idx="315">
                  <c:v>4.0603399975225329E-3</c:v>
                </c:pt>
                <c:pt idx="316">
                  <c:v>3.0111360028968193E-3</c:v>
                </c:pt>
                <c:pt idx="317">
                  <c:v>3.988948003097903E-3</c:v>
                </c:pt>
                <c:pt idx="318">
                  <c:v>3.3304610042250715E-3</c:v>
                </c:pt>
                <c:pt idx="319">
                  <c:v>3.2428510021418333E-3</c:v>
                </c:pt>
                <c:pt idx="320">
                  <c:v>3.2428510021418333E-3</c:v>
                </c:pt>
                <c:pt idx="321">
                  <c:v>2.5701749982545152E-3</c:v>
                </c:pt>
                <c:pt idx="322">
                  <c:v>3.7498745004995726E-3</c:v>
                </c:pt>
                <c:pt idx="323">
                  <c:v>3.7498745004995726E-3</c:v>
                </c:pt>
                <c:pt idx="324">
                  <c:v>3.0221010019886307E-3</c:v>
                </c:pt>
                <c:pt idx="325">
                  <c:v>3.0761020025238395E-3</c:v>
                </c:pt>
                <c:pt idx="326">
                  <c:v>3.0761020025238395E-3</c:v>
                </c:pt>
                <c:pt idx="327">
                  <c:v>2.9086700014886446E-3</c:v>
                </c:pt>
                <c:pt idx="328">
                  <c:v>2.4495020043104887E-3</c:v>
                </c:pt>
                <c:pt idx="329">
                  <c:v>2.5948790062102489E-3</c:v>
                </c:pt>
                <c:pt idx="330">
                  <c:v>4.0759945040917955E-3</c:v>
                </c:pt>
                <c:pt idx="332">
                  <c:v>5.0947500058100559E-3</c:v>
                </c:pt>
                <c:pt idx="334">
                  <c:v>4.2309080017730594E-3</c:v>
                </c:pt>
                <c:pt idx="335">
                  <c:v>3.5075900013907813E-3</c:v>
                </c:pt>
                <c:pt idx="336">
                  <c:v>6.6727794837788679E-3</c:v>
                </c:pt>
                <c:pt idx="337">
                  <c:v>3.8297260034596547E-3</c:v>
                </c:pt>
                <c:pt idx="338">
                  <c:v>4.9210845027118921E-3</c:v>
                </c:pt>
                <c:pt idx="339">
                  <c:v>3.9766699992469512E-3</c:v>
                </c:pt>
                <c:pt idx="340">
                  <c:v>4.1655760069261305E-3</c:v>
                </c:pt>
                <c:pt idx="341">
                  <c:v>5.7381615042686462E-3</c:v>
                </c:pt>
                <c:pt idx="342">
                  <c:v>4.2295199964428321E-3</c:v>
                </c:pt>
                <c:pt idx="343">
                  <c:v>4.2914100049529225E-3</c:v>
                </c:pt>
                <c:pt idx="344">
                  <c:v>5.1383540048846044E-3</c:v>
                </c:pt>
                <c:pt idx="345">
                  <c:v>4.3297125084791332E-3</c:v>
                </c:pt>
                <c:pt idx="346">
                  <c:v>7.1813169997767545E-3</c:v>
                </c:pt>
                <c:pt idx="347">
                  <c:v>7.5961859984090552E-3</c:v>
                </c:pt>
                <c:pt idx="348">
                  <c:v>6.8875445067533292E-3</c:v>
                </c:pt>
                <c:pt idx="349">
                  <c:v>8.5755129985045642E-3</c:v>
                </c:pt>
                <c:pt idx="350">
                  <c:v>8.079288003500551E-3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7C-40F4-8809-9401268B4A52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2'!$L$26:$L$309</c:f>
              <c:numCache>
                <c:formatCode>General</c:formatCode>
                <c:ptCount val="284"/>
                <c:pt idx="170">
                  <c:v>5.2692550525534898E-4</c:v>
                </c:pt>
                <c:pt idx="171">
                  <c:v>-1.5454600361408666E-4</c:v>
                </c:pt>
                <c:pt idx="174">
                  <c:v>-1.4711150288349018E-4</c:v>
                </c:pt>
                <c:pt idx="177">
                  <c:v>-8.9073495473712683E-5</c:v>
                </c:pt>
                <c:pt idx="182">
                  <c:v>1.7639900033827871E-4</c:v>
                </c:pt>
                <c:pt idx="183">
                  <c:v>-7.3224249354097992E-4</c:v>
                </c:pt>
                <c:pt idx="184">
                  <c:v>-1.6742044972488657E-3</c:v>
                </c:pt>
                <c:pt idx="185">
                  <c:v>-1.828460008255206E-4</c:v>
                </c:pt>
                <c:pt idx="196">
                  <c:v>-6.6268699447391555E-4</c:v>
                </c:pt>
                <c:pt idx="205">
                  <c:v>-8.0991399590857327E-4</c:v>
                </c:pt>
                <c:pt idx="206">
                  <c:v>-3.1855550332693383E-4</c:v>
                </c:pt>
                <c:pt idx="213">
                  <c:v>-8.8017599773593247E-4</c:v>
                </c:pt>
                <c:pt idx="215">
                  <c:v>-1.277967996429652E-3</c:v>
                </c:pt>
                <c:pt idx="216">
                  <c:v>-4.8660949687473476E-4</c:v>
                </c:pt>
                <c:pt idx="233">
                  <c:v>1.7234180049854331E-3</c:v>
                </c:pt>
                <c:pt idx="241">
                  <c:v>1.8937075074063614E-3</c:v>
                </c:pt>
                <c:pt idx="242">
                  <c:v>1.5450659993803129E-3</c:v>
                </c:pt>
                <c:pt idx="243">
                  <c:v>1.4532170025631785E-3</c:v>
                </c:pt>
                <c:pt idx="244">
                  <c:v>1.9945755047956482E-3</c:v>
                </c:pt>
                <c:pt idx="245">
                  <c:v>1.9527265030774288E-3</c:v>
                </c:pt>
                <c:pt idx="246">
                  <c:v>2.0265015045879409E-3</c:v>
                </c:pt>
                <c:pt idx="247">
                  <c:v>1.2760110039380379E-3</c:v>
                </c:pt>
                <c:pt idx="248">
                  <c:v>2.1255204992485233E-3</c:v>
                </c:pt>
                <c:pt idx="249">
                  <c:v>1.71782400138909E-3</c:v>
                </c:pt>
                <c:pt idx="250">
                  <c:v>1.9873335040756501E-3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7C-40F4-8809-9401268B4A5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2'!$M$22:$M$309</c:f>
              <c:numCache>
                <c:formatCode>General</c:formatCode>
                <c:ptCount val="2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7C-40F4-8809-9401268B4A5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2'!$N$22:$N$309</c:f>
              <c:numCache>
                <c:formatCode>General</c:formatCode>
                <c:ptCount val="2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7C-40F4-8809-9401268B4A52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2'!$O$22:$O$309</c:f>
              <c:numCache>
                <c:formatCode>General</c:formatCode>
                <c:ptCount val="288"/>
                <c:pt idx="0">
                  <c:v>-1.5756544361197604E-2</c:v>
                </c:pt>
                <c:pt idx="1">
                  <c:v>-1.5756448468164912E-2</c:v>
                </c:pt>
                <c:pt idx="2">
                  <c:v>-1.3255941747770523E-2</c:v>
                </c:pt>
                <c:pt idx="3">
                  <c:v>-1.3255941747770523E-2</c:v>
                </c:pt>
                <c:pt idx="4">
                  <c:v>-1.3255845854737835E-2</c:v>
                </c:pt>
                <c:pt idx="5">
                  <c:v>-1.3255845854737835E-2</c:v>
                </c:pt>
                <c:pt idx="6">
                  <c:v>-1.3248462091220792E-2</c:v>
                </c:pt>
                <c:pt idx="7">
                  <c:v>-1.3248366198188104E-2</c:v>
                </c:pt>
                <c:pt idx="8">
                  <c:v>-1.3005660932452631E-2</c:v>
                </c:pt>
                <c:pt idx="9">
                  <c:v>-1.3005565039419941E-2</c:v>
                </c:pt>
                <c:pt idx="115">
                  <c:v>-4.2198453844677249E-3</c:v>
                </c:pt>
                <c:pt idx="118">
                  <c:v>-4.1965433775243352E-3</c:v>
                </c:pt>
                <c:pt idx="122">
                  <c:v>-3.2787511616593741E-3</c:v>
                </c:pt>
                <c:pt idx="123">
                  <c:v>-3.2425035953029899E-3</c:v>
                </c:pt>
                <c:pt idx="125">
                  <c:v>-3.0524436045136936E-3</c:v>
                </c:pt>
                <c:pt idx="131">
                  <c:v>-1.7803266328634414E-3</c:v>
                </c:pt>
                <c:pt idx="132">
                  <c:v>-1.7803266328634414E-3</c:v>
                </c:pt>
                <c:pt idx="133">
                  <c:v>-1.7803266328634414E-3</c:v>
                </c:pt>
                <c:pt idx="134">
                  <c:v>-1.7803266328634414E-3</c:v>
                </c:pt>
                <c:pt idx="135">
                  <c:v>-1.7803266328634414E-3</c:v>
                </c:pt>
                <c:pt idx="136">
                  <c:v>-1.7779293070462202E-3</c:v>
                </c:pt>
                <c:pt idx="137">
                  <c:v>-1.6839541350111495E-3</c:v>
                </c:pt>
                <c:pt idx="138">
                  <c:v>-1.6041711318140284E-3</c:v>
                </c:pt>
                <c:pt idx="139">
                  <c:v>-1.5320595712320149E-3</c:v>
                </c:pt>
                <c:pt idx="140">
                  <c:v>-1.5211277655054864E-3</c:v>
                </c:pt>
                <c:pt idx="141">
                  <c:v>-1.5210318724727975E-3</c:v>
                </c:pt>
                <c:pt idx="142">
                  <c:v>-1.5155659696095333E-3</c:v>
                </c:pt>
                <c:pt idx="143">
                  <c:v>-1.296738069013583E-3</c:v>
                </c:pt>
                <c:pt idx="144">
                  <c:v>-1.296738069013583E-3</c:v>
                </c:pt>
                <c:pt idx="145">
                  <c:v>-1.2719976665798603E-3</c:v>
                </c:pt>
                <c:pt idx="146">
                  <c:v>-1.2700798059260834E-3</c:v>
                </c:pt>
                <c:pt idx="147">
                  <c:v>-1.2694085546972613E-3</c:v>
                </c:pt>
                <c:pt idx="148">
                  <c:v>-1.2693126616645726E-3</c:v>
                </c:pt>
                <c:pt idx="149">
                  <c:v>-1.2659564055204629E-3</c:v>
                </c:pt>
                <c:pt idx="150">
                  <c:v>-1.2630796145397974E-3</c:v>
                </c:pt>
                <c:pt idx="151">
                  <c:v>-1.2611617538860205E-3</c:v>
                </c:pt>
                <c:pt idx="152">
                  <c:v>-1.2584767489707328E-3</c:v>
                </c:pt>
                <c:pt idx="153">
                  <c:v>-1.2583808559380439E-3</c:v>
                </c:pt>
                <c:pt idx="154">
                  <c:v>-1.2412160030867401E-3</c:v>
                </c:pt>
                <c:pt idx="155">
                  <c:v>-1.0573890594222193E-3</c:v>
                </c:pt>
                <c:pt idx="156">
                  <c:v>-1.0573890594222193E-3</c:v>
                </c:pt>
                <c:pt idx="157">
                  <c:v>-1.0143330877449269E-3</c:v>
                </c:pt>
                <c:pt idx="158">
                  <c:v>-1.014237194712238E-3</c:v>
                </c:pt>
                <c:pt idx="159">
                  <c:v>-1.0088671848816624E-3</c:v>
                </c:pt>
                <c:pt idx="160">
                  <c:v>-1.0081959336528405E-3</c:v>
                </c:pt>
                <c:pt idx="161">
                  <c:v>-1.0081000406201516E-3</c:v>
                </c:pt>
                <c:pt idx="162">
                  <c:v>-9.9793537915513386E-4</c:v>
                </c:pt>
                <c:pt idx="163">
                  <c:v>-9.9381197874951334E-4</c:v>
                </c:pt>
                <c:pt idx="164">
                  <c:v>-9.8949679227851523E-4</c:v>
                </c:pt>
                <c:pt idx="165">
                  <c:v>-9.8940089924582633E-4</c:v>
                </c:pt>
                <c:pt idx="166">
                  <c:v>-9.7942802384618616E-4</c:v>
                </c:pt>
                <c:pt idx="167">
                  <c:v>-9.7933213081349748E-4</c:v>
                </c:pt>
                <c:pt idx="168">
                  <c:v>-9.7808552138854243E-4</c:v>
                </c:pt>
                <c:pt idx="169">
                  <c:v>-9.7127711606763423E-4</c:v>
                </c:pt>
                <c:pt idx="170">
                  <c:v>-9.6101656156992747E-4</c:v>
                </c:pt>
                <c:pt idx="171">
                  <c:v>-7.886008887953795E-4</c:v>
                </c:pt>
                <c:pt idx="172">
                  <c:v>-7.8792963756655753E-4</c:v>
                </c:pt>
                <c:pt idx="173">
                  <c:v>-7.8792963756655753E-4</c:v>
                </c:pt>
                <c:pt idx="174">
                  <c:v>-7.8783374453386874E-4</c:v>
                </c:pt>
                <c:pt idx="175">
                  <c:v>-7.8581999084740293E-4</c:v>
                </c:pt>
                <c:pt idx="176">
                  <c:v>-7.8246373470329327E-4</c:v>
                </c:pt>
                <c:pt idx="177">
                  <c:v>-7.8044998101682746E-4</c:v>
                </c:pt>
                <c:pt idx="178">
                  <c:v>-7.8035408798413856E-4</c:v>
                </c:pt>
                <c:pt idx="179">
                  <c:v>-7.8035408798413856E-4</c:v>
                </c:pt>
                <c:pt idx="180">
                  <c:v>-7.7968283675531669E-4</c:v>
                </c:pt>
                <c:pt idx="181">
                  <c:v>-7.7766908306885088E-4</c:v>
                </c:pt>
                <c:pt idx="182">
                  <c:v>-7.7623068757851814E-4</c:v>
                </c:pt>
                <c:pt idx="183">
                  <c:v>-7.7498407815356309E-4</c:v>
                </c:pt>
                <c:pt idx="184">
                  <c:v>-7.7153192897676465E-4</c:v>
                </c:pt>
                <c:pt idx="185">
                  <c:v>-7.7143603594407575E-4</c:v>
                </c:pt>
                <c:pt idx="186">
                  <c:v>-7.6951817529029884E-4</c:v>
                </c:pt>
                <c:pt idx="187">
                  <c:v>-7.6942228225760994E-4</c:v>
                </c:pt>
                <c:pt idx="188">
                  <c:v>-7.6673727734232226E-4</c:v>
                </c:pt>
                <c:pt idx="189">
                  <c:v>-7.6664138430963336E-4</c:v>
                </c:pt>
                <c:pt idx="191">
                  <c:v>-7.5983297898872515E-4</c:v>
                </c:pt>
                <c:pt idx="192">
                  <c:v>-7.5983297898872515E-4</c:v>
                </c:pt>
                <c:pt idx="193">
                  <c:v>-7.5647672284461561E-4</c:v>
                </c:pt>
                <c:pt idx="194">
                  <c:v>-7.5638082981192671E-4</c:v>
                </c:pt>
                <c:pt idx="195">
                  <c:v>-7.5513422038697166E-4</c:v>
                </c:pt>
                <c:pt idx="196">
                  <c:v>-7.5503832735428287E-4</c:v>
                </c:pt>
                <c:pt idx="197">
                  <c:v>-7.3806526056835681E-4</c:v>
                </c:pt>
                <c:pt idx="198">
                  <c:v>-7.3796936753566791E-4</c:v>
                </c:pt>
                <c:pt idx="199">
                  <c:v>-6.9779018683904077E-4</c:v>
                </c:pt>
                <c:pt idx="200">
                  <c:v>-6.8474873439335754E-4</c:v>
                </c:pt>
                <c:pt idx="201">
                  <c:v>-5.1981271816853964E-4</c:v>
                </c:pt>
                <c:pt idx="202">
                  <c:v>-5.1981271816853964E-4</c:v>
                </c:pt>
                <c:pt idx="203">
                  <c:v>-5.116618103899876E-4</c:v>
                </c:pt>
                <c:pt idx="204">
                  <c:v>-5.115659173572987E-4</c:v>
                </c:pt>
                <c:pt idx="205">
                  <c:v>-5.1099055916116573E-4</c:v>
                </c:pt>
                <c:pt idx="206">
                  <c:v>-5.1089466612847683E-4</c:v>
                </c:pt>
                <c:pt idx="207">
                  <c:v>-5.0955216367083288E-4</c:v>
                </c:pt>
                <c:pt idx="208">
                  <c:v>-5.0888091244201102E-4</c:v>
                </c:pt>
                <c:pt idx="209">
                  <c:v>-4.9890803704237085E-4</c:v>
                </c:pt>
                <c:pt idx="210">
                  <c:v>-4.9881214400968206E-4</c:v>
                </c:pt>
                <c:pt idx="211">
                  <c:v>-4.8768855221777575E-4</c:v>
                </c:pt>
                <c:pt idx="212">
                  <c:v>-4.8567479853130994E-4</c:v>
                </c:pt>
                <c:pt idx="213">
                  <c:v>-4.8567479853130994E-4</c:v>
                </c:pt>
                <c:pt idx="214">
                  <c:v>-4.8557890549862104E-4</c:v>
                </c:pt>
                <c:pt idx="215">
                  <c:v>-4.8020889566804557E-4</c:v>
                </c:pt>
                <c:pt idx="216">
                  <c:v>-4.8011300263535678E-4</c:v>
                </c:pt>
                <c:pt idx="217">
                  <c:v>-4.7704442558931361E-4</c:v>
                </c:pt>
                <c:pt idx="218">
                  <c:v>-2.9619016593814701E-4</c:v>
                </c:pt>
                <c:pt idx="219">
                  <c:v>-2.8065549464255368E-4</c:v>
                </c:pt>
                <c:pt idx="220">
                  <c:v>-2.8055960160986489E-4</c:v>
                </c:pt>
                <c:pt idx="221">
                  <c:v>-2.7020315407946935E-4</c:v>
                </c:pt>
                <c:pt idx="222">
                  <c:v>-2.7010726104678045E-4</c:v>
                </c:pt>
                <c:pt idx="223">
                  <c:v>-2.5716170163378601E-4</c:v>
                </c:pt>
                <c:pt idx="224">
                  <c:v>-2.5553152007807569E-4</c:v>
                </c:pt>
                <c:pt idx="225">
                  <c:v>-2.5428491065312064E-4</c:v>
                </c:pt>
                <c:pt idx="226">
                  <c:v>-2.5246294303203252E-4</c:v>
                </c:pt>
                <c:pt idx="227">
                  <c:v>-2.5246294303203252E-4</c:v>
                </c:pt>
                <c:pt idx="228">
                  <c:v>-2.4699704016876826E-4</c:v>
                </c:pt>
                <c:pt idx="229">
                  <c:v>-2.4555864467843552E-4</c:v>
                </c:pt>
                <c:pt idx="230">
                  <c:v>-5.5978119052583803E-5</c:v>
                </c:pt>
                <c:pt idx="231">
                  <c:v>-4.3799703901100133E-5</c:v>
                </c:pt>
                <c:pt idx="232">
                  <c:v>-2.3278594905686728E-5</c:v>
                </c:pt>
                <c:pt idx="233">
                  <c:v>-2.2607343676864862E-5</c:v>
                </c:pt>
                <c:pt idx="234">
                  <c:v>-2.2607343676864862E-5</c:v>
                </c:pt>
                <c:pt idx="235">
                  <c:v>-2.1168948186532123E-5</c:v>
                </c:pt>
                <c:pt idx="236">
                  <c:v>-2.1168948186532123E-5</c:v>
                </c:pt>
                <c:pt idx="237">
                  <c:v>-1.031411321874209E-6</c:v>
                </c:pt>
                <c:pt idx="238">
                  <c:v>1.7188264889007009E-5</c:v>
                </c:pt>
                <c:pt idx="239">
                  <c:v>4.0394378799707984E-5</c:v>
                </c:pt>
                <c:pt idx="240">
                  <c:v>1.9785073847479592E-4</c:v>
                </c:pt>
                <c:pt idx="241">
                  <c:v>2.1674166591449879E-4</c:v>
                </c:pt>
                <c:pt idx="242">
                  <c:v>2.2498846672573962E-4</c:v>
                </c:pt>
                <c:pt idx="243">
                  <c:v>2.3333116056966936E-4</c:v>
                </c:pt>
                <c:pt idx="244">
                  <c:v>2.463726130153528E-4</c:v>
                </c:pt>
                <c:pt idx="245">
                  <c:v>2.5663316751305945E-4</c:v>
                </c:pt>
                <c:pt idx="246">
                  <c:v>2.5672906054574835E-4</c:v>
                </c:pt>
                <c:pt idx="247">
                  <c:v>2.5730441874188131E-4</c:v>
                </c:pt>
                <c:pt idx="248">
                  <c:v>2.5740031177457021E-4</c:v>
                </c:pt>
                <c:pt idx="249">
                  <c:v>2.5797566997070318E-4</c:v>
                </c:pt>
                <c:pt idx="250">
                  <c:v>2.7235962487403035E-4</c:v>
                </c:pt>
                <c:pt idx="251">
                  <c:v>2.7303087610285244E-4</c:v>
                </c:pt>
                <c:pt idx="252">
                  <c:v>2.737021273316743E-4</c:v>
                </c:pt>
                <c:pt idx="253">
                  <c:v>2.9009983592146729E-4</c:v>
                </c:pt>
                <c:pt idx="254">
                  <c:v>2.9077108715028915E-4</c:v>
                </c:pt>
                <c:pt idx="255">
                  <c:v>4.3700796200078166E-4</c:v>
                </c:pt>
                <c:pt idx="256">
                  <c:v>4.3700796200078166E-4</c:v>
                </c:pt>
                <c:pt idx="257">
                  <c:v>4.3700796200078166E-4</c:v>
                </c:pt>
                <c:pt idx="258">
                  <c:v>4.9665342833324507E-4</c:v>
                </c:pt>
                <c:pt idx="259">
                  <c:v>5.1007845290968368E-4</c:v>
                </c:pt>
                <c:pt idx="260">
                  <c:v>5.1985954224394604E-4</c:v>
                </c:pt>
                <c:pt idx="261">
                  <c:v>5.1995543527663494E-4</c:v>
                </c:pt>
                <c:pt idx="262">
                  <c:v>5.369285020625609E-4</c:v>
                </c:pt>
                <c:pt idx="263">
                  <c:v>6.9917951337209122E-4</c:v>
                </c:pt>
                <c:pt idx="264">
                  <c:v>1.0073797204340471E-3</c:v>
                </c:pt>
                <c:pt idx="265">
                  <c:v>1.0073797204340471E-3</c:v>
                </c:pt>
                <c:pt idx="266">
                  <c:v>1.0073797204340471E-3</c:v>
                </c:pt>
                <c:pt idx="267">
                  <c:v>1.0102565114147128E-3</c:v>
                </c:pt>
                <c:pt idx="268">
                  <c:v>1.0102565114147128E-3</c:v>
                </c:pt>
                <c:pt idx="269">
                  <c:v>1.0150511630491552E-3</c:v>
                </c:pt>
                <c:pt idx="270">
                  <c:v>1.0150511630491552E-3</c:v>
                </c:pt>
                <c:pt idx="271">
                  <c:v>1.0178320609971316E-3</c:v>
                </c:pt>
                <c:pt idx="272">
                  <c:v>1.0185033122259535E-3</c:v>
                </c:pt>
                <c:pt idx="273">
                  <c:v>1.2173854620226234E-3</c:v>
                </c:pt>
                <c:pt idx="274">
                  <c:v>1.2426053296197906E-3</c:v>
                </c:pt>
                <c:pt idx="275">
                  <c:v>1.2446190833062562E-3</c:v>
                </c:pt>
                <c:pt idx="276">
                  <c:v>1.2487424837118767E-3</c:v>
                </c:pt>
                <c:pt idx="277">
                  <c:v>1.2551673169020295E-3</c:v>
                </c:pt>
                <c:pt idx="278">
                  <c:v>1.2674416250862022E-3</c:v>
                </c:pt>
                <c:pt idx="279">
                  <c:v>1.2708937742630004E-3</c:v>
                </c:pt>
                <c:pt idx="280">
                  <c:v>1.4542412527640772E-3</c:v>
                </c:pt>
                <c:pt idx="281">
                  <c:v>1.490872391251217E-3</c:v>
                </c:pt>
                <c:pt idx="282">
                  <c:v>1.490872391251217E-3</c:v>
                </c:pt>
                <c:pt idx="283">
                  <c:v>1.490872391251217E-3</c:v>
                </c:pt>
                <c:pt idx="284">
                  <c:v>1.4909682842839059E-3</c:v>
                </c:pt>
                <c:pt idx="285">
                  <c:v>1.4909682842839059E-3</c:v>
                </c:pt>
                <c:pt idx="286">
                  <c:v>1.4909682842839059E-3</c:v>
                </c:pt>
                <c:pt idx="287">
                  <c:v>1.4998863363239684E-3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B7C-40F4-8809-9401268B4A52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2'!$F$22:$F$309</c:f>
              <c:numCache>
                <c:formatCode>General</c:formatCode>
                <c:ptCount val="288"/>
                <c:pt idx="0">
                  <c:v>-76997.5</c:v>
                </c:pt>
                <c:pt idx="1">
                  <c:v>-76997</c:v>
                </c:pt>
                <c:pt idx="2">
                  <c:v>-63959</c:v>
                </c:pt>
                <c:pt idx="3">
                  <c:v>-63959</c:v>
                </c:pt>
                <c:pt idx="4">
                  <c:v>-63958.5</c:v>
                </c:pt>
                <c:pt idx="5">
                  <c:v>-63958.5</c:v>
                </c:pt>
                <c:pt idx="6">
                  <c:v>-63920</c:v>
                </c:pt>
                <c:pt idx="7">
                  <c:v>-63919.5</c:v>
                </c:pt>
                <c:pt idx="8">
                  <c:v>-62654</c:v>
                </c:pt>
                <c:pt idx="9">
                  <c:v>-62653.5</c:v>
                </c:pt>
                <c:pt idx="10">
                  <c:v>-55949</c:v>
                </c:pt>
                <c:pt idx="11">
                  <c:v>-41600.5</c:v>
                </c:pt>
                <c:pt idx="12">
                  <c:v>-35204.5</c:v>
                </c:pt>
                <c:pt idx="13">
                  <c:v>-35072.5</c:v>
                </c:pt>
                <c:pt idx="14">
                  <c:v>-35012.5</c:v>
                </c:pt>
                <c:pt idx="15">
                  <c:v>-33999</c:v>
                </c:pt>
                <c:pt idx="16">
                  <c:v>-33742.5</c:v>
                </c:pt>
                <c:pt idx="17">
                  <c:v>-33742.5</c:v>
                </c:pt>
                <c:pt idx="18">
                  <c:v>-32808</c:v>
                </c:pt>
                <c:pt idx="19">
                  <c:v>-32655</c:v>
                </c:pt>
                <c:pt idx="20">
                  <c:v>-32539.5</c:v>
                </c:pt>
                <c:pt idx="21">
                  <c:v>-32539</c:v>
                </c:pt>
                <c:pt idx="22">
                  <c:v>-32539</c:v>
                </c:pt>
                <c:pt idx="23">
                  <c:v>-32536</c:v>
                </c:pt>
                <c:pt idx="24">
                  <c:v>-32535.5</c:v>
                </c:pt>
                <c:pt idx="25">
                  <c:v>-32494.5</c:v>
                </c:pt>
                <c:pt idx="26">
                  <c:v>-32361</c:v>
                </c:pt>
                <c:pt idx="27">
                  <c:v>-32343.5</c:v>
                </c:pt>
                <c:pt idx="28">
                  <c:v>-31428</c:v>
                </c:pt>
                <c:pt idx="29">
                  <c:v>-31332</c:v>
                </c:pt>
                <c:pt idx="30">
                  <c:v>-31094.5</c:v>
                </c:pt>
                <c:pt idx="31">
                  <c:v>-31094</c:v>
                </c:pt>
                <c:pt idx="32">
                  <c:v>-30097.5</c:v>
                </c:pt>
                <c:pt idx="33">
                  <c:v>-29866.5</c:v>
                </c:pt>
                <c:pt idx="34">
                  <c:v>-29848.5</c:v>
                </c:pt>
                <c:pt idx="35">
                  <c:v>-28858</c:v>
                </c:pt>
                <c:pt idx="36">
                  <c:v>-28783</c:v>
                </c:pt>
                <c:pt idx="37">
                  <c:v>-28782.5</c:v>
                </c:pt>
                <c:pt idx="38">
                  <c:v>-28779.5</c:v>
                </c:pt>
                <c:pt idx="39">
                  <c:v>-28690.5</c:v>
                </c:pt>
                <c:pt idx="40">
                  <c:v>-28650</c:v>
                </c:pt>
                <c:pt idx="41">
                  <c:v>-28486.5</c:v>
                </c:pt>
                <c:pt idx="42">
                  <c:v>-27599</c:v>
                </c:pt>
                <c:pt idx="43">
                  <c:v>-27542</c:v>
                </c:pt>
                <c:pt idx="44">
                  <c:v>-27527.5</c:v>
                </c:pt>
                <c:pt idx="45">
                  <c:v>-27520.5</c:v>
                </c:pt>
                <c:pt idx="46">
                  <c:v>-27184.5</c:v>
                </c:pt>
                <c:pt idx="47">
                  <c:v>-26222.5</c:v>
                </c:pt>
                <c:pt idx="48">
                  <c:v>-26204.5</c:v>
                </c:pt>
                <c:pt idx="49">
                  <c:v>-26180</c:v>
                </c:pt>
                <c:pt idx="50">
                  <c:v>-26169</c:v>
                </c:pt>
                <c:pt idx="51">
                  <c:v>-26165.5</c:v>
                </c:pt>
                <c:pt idx="52">
                  <c:v>-26066</c:v>
                </c:pt>
                <c:pt idx="53">
                  <c:v>-26065.5</c:v>
                </c:pt>
                <c:pt idx="54">
                  <c:v>-26009</c:v>
                </c:pt>
                <c:pt idx="55">
                  <c:v>-26008.5</c:v>
                </c:pt>
                <c:pt idx="56">
                  <c:v>-25941.5</c:v>
                </c:pt>
                <c:pt idx="57">
                  <c:v>-25920</c:v>
                </c:pt>
                <c:pt idx="58">
                  <c:v>-25902</c:v>
                </c:pt>
                <c:pt idx="59">
                  <c:v>-25722.5</c:v>
                </c:pt>
                <c:pt idx="60">
                  <c:v>-24924.5</c:v>
                </c:pt>
                <c:pt idx="61">
                  <c:v>-24899.5</c:v>
                </c:pt>
                <c:pt idx="62">
                  <c:v>-24896</c:v>
                </c:pt>
                <c:pt idx="63">
                  <c:v>-24864</c:v>
                </c:pt>
                <c:pt idx="64">
                  <c:v>-24852</c:v>
                </c:pt>
                <c:pt idx="65">
                  <c:v>-24813</c:v>
                </c:pt>
                <c:pt idx="66">
                  <c:v>-24802.5</c:v>
                </c:pt>
                <c:pt idx="67">
                  <c:v>-24792</c:v>
                </c:pt>
                <c:pt idx="68">
                  <c:v>-24785</c:v>
                </c:pt>
                <c:pt idx="69">
                  <c:v>-24746</c:v>
                </c:pt>
                <c:pt idx="70">
                  <c:v>-24556.5</c:v>
                </c:pt>
                <c:pt idx="71">
                  <c:v>-24556.5</c:v>
                </c:pt>
                <c:pt idx="72">
                  <c:v>-23690.5</c:v>
                </c:pt>
                <c:pt idx="73">
                  <c:v>-23626.5</c:v>
                </c:pt>
                <c:pt idx="74">
                  <c:v>-23615.5</c:v>
                </c:pt>
                <c:pt idx="75">
                  <c:v>-23615.5</c:v>
                </c:pt>
                <c:pt idx="76">
                  <c:v>-23615.5</c:v>
                </c:pt>
                <c:pt idx="77">
                  <c:v>-23615.5</c:v>
                </c:pt>
                <c:pt idx="78">
                  <c:v>-23615.5</c:v>
                </c:pt>
                <c:pt idx="79">
                  <c:v>-23611.5</c:v>
                </c:pt>
                <c:pt idx="80">
                  <c:v>-23523.5</c:v>
                </c:pt>
                <c:pt idx="81">
                  <c:v>-23519.5</c:v>
                </c:pt>
                <c:pt idx="82">
                  <c:v>-23491.5</c:v>
                </c:pt>
                <c:pt idx="83">
                  <c:v>-22474.5</c:v>
                </c:pt>
                <c:pt idx="84">
                  <c:v>-22474.5</c:v>
                </c:pt>
                <c:pt idx="85">
                  <c:v>-22449.5</c:v>
                </c:pt>
                <c:pt idx="86">
                  <c:v>-22449.5</c:v>
                </c:pt>
                <c:pt idx="87">
                  <c:v>-22239.5</c:v>
                </c:pt>
                <c:pt idx="88">
                  <c:v>-22239.5</c:v>
                </c:pt>
                <c:pt idx="89">
                  <c:v>-22239.5</c:v>
                </c:pt>
                <c:pt idx="90">
                  <c:v>-22239</c:v>
                </c:pt>
                <c:pt idx="91">
                  <c:v>-22239</c:v>
                </c:pt>
                <c:pt idx="92">
                  <c:v>-22239</c:v>
                </c:pt>
                <c:pt idx="93">
                  <c:v>-22156</c:v>
                </c:pt>
                <c:pt idx="94">
                  <c:v>-22149</c:v>
                </c:pt>
                <c:pt idx="95">
                  <c:v>-22148.5</c:v>
                </c:pt>
                <c:pt idx="96">
                  <c:v>-22145.5</c:v>
                </c:pt>
                <c:pt idx="97">
                  <c:v>-22128</c:v>
                </c:pt>
                <c:pt idx="98">
                  <c:v>-22061.5</c:v>
                </c:pt>
                <c:pt idx="99">
                  <c:v>-22008</c:v>
                </c:pt>
                <c:pt idx="100">
                  <c:v>-20951.5</c:v>
                </c:pt>
                <c:pt idx="101">
                  <c:v>-20895</c:v>
                </c:pt>
                <c:pt idx="102">
                  <c:v>-20891.5</c:v>
                </c:pt>
                <c:pt idx="103">
                  <c:v>-20888</c:v>
                </c:pt>
                <c:pt idx="104">
                  <c:v>-19902</c:v>
                </c:pt>
                <c:pt idx="105">
                  <c:v>-19800</c:v>
                </c:pt>
                <c:pt idx="106">
                  <c:v>-19757.5</c:v>
                </c:pt>
                <c:pt idx="107">
                  <c:v>-19743</c:v>
                </c:pt>
                <c:pt idx="108">
                  <c:v>-19732.5</c:v>
                </c:pt>
                <c:pt idx="109">
                  <c:v>-19710.5</c:v>
                </c:pt>
                <c:pt idx="110">
                  <c:v>-19485.5</c:v>
                </c:pt>
                <c:pt idx="111">
                  <c:v>-19481.5</c:v>
                </c:pt>
                <c:pt idx="112">
                  <c:v>-19419</c:v>
                </c:pt>
                <c:pt idx="113">
                  <c:v>-18027</c:v>
                </c:pt>
                <c:pt idx="114">
                  <c:v>-16904</c:v>
                </c:pt>
                <c:pt idx="115">
                  <c:v>-16843.5</c:v>
                </c:pt>
                <c:pt idx="116">
                  <c:v>-16765</c:v>
                </c:pt>
                <c:pt idx="117">
                  <c:v>-16722</c:v>
                </c:pt>
                <c:pt idx="118">
                  <c:v>-16722</c:v>
                </c:pt>
                <c:pt idx="119">
                  <c:v>-14265</c:v>
                </c:pt>
                <c:pt idx="120">
                  <c:v>-14236.5</c:v>
                </c:pt>
                <c:pt idx="121">
                  <c:v>-14122.5</c:v>
                </c:pt>
                <c:pt idx="122">
                  <c:v>-11936.5</c:v>
                </c:pt>
                <c:pt idx="123">
                  <c:v>-11747.5</c:v>
                </c:pt>
                <c:pt idx="124">
                  <c:v>-11733</c:v>
                </c:pt>
                <c:pt idx="125">
                  <c:v>-10756.5</c:v>
                </c:pt>
                <c:pt idx="126">
                  <c:v>-9266</c:v>
                </c:pt>
                <c:pt idx="127">
                  <c:v>-9265.5</c:v>
                </c:pt>
                <c:pt idx="128">
                  <c:v>-7871</c:v>
                </c:pt>
                <c:pt idx="129">
                  <c:v>-7850.5</c:v>
                </c:pt>
                <c:pt idx="130">
                  <c:v>-7437</c:v>
                </c:pt>
                <c:pt idx="131">
                  <c:v>-4123.5</c:v>
                </c:pt>
                <c:pt idx="132">
                  <c:v>-4123.5</c:v>
                </c:pt>
                <c:pt idx="133">
                  <c:v>-4123.5</c:v>
                </c:pt>
                <c:pt idx="134">
                  <c:v>-4123.5</c:v>
                </c:pt>
                <c:pt idx="135">
                  <c:v>-4123.5</c:v>
                </c:pt>
                <c:pt idx="136">
                  <c:v>-4111</c:v>
                </c:pt>
                <c:pt idx="137">
                  <c:v>-3621</c:v>
                </c:pt>
                <c:pt idx="138">
                  <c:v>-3205</c:v>
                </c:pt>
                <c:pt idx="139">
                  <c:v>-2829</c:v>
                </c:pt>
                <c:pt idx="140">
                  <c:v>-2772</c:v>
                </c:pt>
                <c:pt idx="141">
                  <c:v>-2771.5</c:v>
                </c:pt>
                <c:pt idx="142">
                  <c:v>-2743</c:v>
                </c:pt>
                <c:pt idx="143">
                  <c:v>-1602</c:v>
                </c:pt>
                <c:pt idx="144">
                  <c:v>-1602</c:v>
                </c:pt>
                <c:pt idx="145">
                  <c:v>-1473</c:v>
                </c:pt>
                <c:pt idx="146">
                  <c:v>-1463</c:v>
                </c:pt>
                <c:pt idx="147">
                  <c:v>-1459.5</c:v>
                </c:pt>
                <c:pt idx="148">
                  <c:v>-1459</c:v>
                </c:pt>
                <c:pt idx="149">
                  <c:v>-1441.5</c:v>
                </c:pt>
                <c:pt idx="150">
                  <c:v>-1426.5</c:v>
                </c:pt>
                <c:pt idx="151">
                  <c:v>-1416.5</c:v>
                </c:pt>
                <c:pt idx="152">
                  <c:v>-1402.5</c:v>
                </c:pt>
                <c:pt idx="153">
                  <c:v>-1402</c:v>
                </c:pt>
                <c:pt idx="154">
                  <c:v>-1312.5</c:v>
                </c:pt>
                <c:pt idx="155">
                  <c:v>-354</c:v>
                </c:pt>
                <c:pt idx="156">
                  <c:v>-354</c:v>
                </c:pt>
                <c:pt idx="157">
                  <c:v>-129.5</c:v>
                </c:pt>
                <c:pt idx="158">
                  <c:v>-129</c:v>
                </c:pt>
                <c:pt idx="159">
                  <c:v>-101</c:v>
                </c:pt>
                <c:pt idx="160">
                  <c:v>-97.5</c:v>
                </c:pt>
                <c:pt idx="161">
                  <c:v>-97</c:v>
                </c:pt>
                <c:pt idx="162">
                  <c:v>-44</c:v>
                </c:pt>
                <c:pt idx="163">
                  <c:v>-22.5</c:v>
                </c:pt>
                <c:pt idx="164">
                  <c:v>0</c:v>
                </c:pt>
                <c:pt idx="165">
                  <c:v>0.5</c:v>
                </c:pt>
                <c:pt idx="166">
                  <c:v>52.5</c:v>
                </c:pt>
                <c:pt idx="167">
                  <c:v>53</c:v>
                </c:pt>
                <c:pt idx="168">
                  <c:v>59.5</c:v>
                </c:pt>
                <c:pt idx="169">
                  <c:v>95</c:v>
                </c:pt>
                <c:pt idx="170">
                  <c:v>148.5</c:v>
                </c:pt>
                <c:pt idx="171">
                  <c:v>1047.5</c:v>
                </c:pt>
                <c:pt idx="172">
                  <c:v>1051</c:v>
                </c:pt>
                <c:pt idx="173">
                  <c:v>1051</c:v>
                </c:pt>
                <c:pt idx="174">
                  <c:v>1051.5</c:v>
                </c:pt>
                <c:pt idx="175">
                  <c:v>1062</c:v>
                </c:pt>
                <c:pt idx="176">
                  <c:v>1079.5</c:v>
                </c:pt>
                <c:pt idx="177">
                  <c:v>1090</c:v>
                </c:pt>
                <c:pt idx="178">
                  <c:v>1090.5</c:v>
                </c:pt>
                <c:pt idx="179">
                  <c:v>1090.5</c:v>
                </c:pt>
                <c:pt idx="180">
                  <c:v>1094</c:v>
                </c:pt>
                <c:pt idx="181">
                  <c:v>1104.5</c:v>
                </c:pt>
                <c:pt idx="182">
                  <c:v>1112</c:v>
                </c:pt>
                <c:pt idx="183">
                  <c:v>1118.5</c:v>
                </c:pt>
                <c:pt idx="184">
                  <c:v>1136.5</c:v>
                </c:pt>
                <c:pt idx="185">
                  <c:v>1137</c:v>
                </c:pt>
                <c:pt idx="186">
                  <c:v>1147</c:v>
                </c:pt>
                <c:pt idx="187">
                  <c:v>1147.5</c:v>
                </c:pt>
                <c:pt idx="188">
                  <c:v>1161.5</c:v>
                </c:pt>
                <c:pt idx="189">
                  <c:v>1162</c:v>
                </c:pt>
                <c:pt idx="190">
                  <c:v>1197</c:v>
                </c:pt>
                <c:pt idx="191">
                  <c:v>1197.5</c:v>
                </c:pt>
                <c:pt idx="192">
                  <c:v>1197.5</c:v>
                </c:pt>
                <c:pt idx="193">
                  <c:v>1215</c:v>
                </c:pt>
                <c:pt idx="194">
                  <c:v>1215.5</c:v>
                </c:pt>
                <c:pt idx="195">
                  <c:v>1222</c:v>
                </c:pt>
                <c:pt idx="196">
                  <c:v>1222.5</c:v>
                </c:pt>
                <c:pt idx="197">
                  <c:v>1311</c:v>
                </c:pt>
                <c:pt idx="198">
                  <c:v>1311.5</c:v>
                </c:pt>
                <c:pt idx="199">
                  <c:v>1521</c:v>
                </c:pt>
                <c:pt idx="200">
                  <c:v>1589</c:v>
                </c:pt>
                <c:pt idx="201">
                  <c:v>2449</c:v>
                </c:pt>
                <c:pt idx="202">
                  <c:v>2449</c:v>
                </c:pt>
                <c:pt idx="203">
                  <c:v>2491.5</c:v>
                </c:pt>
                <c:pt idx="204">
                  <c:v>2492</c:v>
                </c:pt>
                <c:pt idx="205">
                  <c:v>2495</c:v>
                </c:pt>
                <c:pt idx="206">
                  <c:v>2495.5</c:v>
                </c:pt>
                <c:pt idx="207">
                  <c:v>2502.5</c:v>
                </c:pt>
                <c:pt idx="208">
                  <c:v>2506</c:v>
                </c:pt>
                <c:pt idx="209">
                  <c:v>2558</c:v>
                </c:pt>
                <c:pt idx="210">
                  <c:v>2558.5</c:v>
                </c:pt>
                <c:pt idx="211">
                  <c:v>2616.5</c:v>
                </c:pt>
                <c:pt idx="212">
                  <c:v>2627</c:v>
                </c:pt>
                <c:pt idx="213">
                  <c:v>2627</c:v>
                </c:pt>
                <c:pt idx="214">
                  <c:v>2627.5</c:v>
                </c:pt>
                <c:pt idx="215">
                  <c:v>2655.5</c:v>
                </c:pt>
                <c:pt idx="216">
                  <c:v>2656</c:v>
                </c:pt>
                <c:pt idx="217">
                  <c:v>2672</c:v>
                </c:pt>
                <c:pt idx="218">
                  <c:v>3615</c:v>
                </c:pt>
                <c:pt idx="219">
                  <c:v>3696</c:v>
                </c:pt>
                <c:pt idx="220">
                  <c:v>3696.5</c:v>
                </c:pt>
                <c:pt idx="221">
                  <c:v>3750.5</c:v>
                </c:pt>
                <c:pt idx="222">
                  <c:v>3751</c:v>
                </c:pt>
                <c:pt idx="223">
                  <c:v>3818.5</c:v>
                </c:pt>
                <c:pt idx="224">
                  <c:v>3827</c:v>
                </c:pt>
                <c:pt idx="225">
                  <c:v>3833.5</c:v>
                </c:pt>
                <c:pt idx="226">
                  <c:v>3843</c:v>
                </c:pt>
                <c:pt idx="227">
                  <c:v>3843</c:v>
                </c:pt>
                <c:pt idx="228">
                  <c:v>3871.5</c:v>
                </c:pt>
                <c:pt idx="229">
                  <c:v>3879</c:v>
                </c:pt>
                <c:pt idx="230">
                  <c:v>4867.5</c:v>
                </c:pt>
                <c:pt idx="231">
                  <c:v>4931</c:v>
                </c:pt>
                <c:pt idx="232">
                  <c:v>5038</c:v>
                </c:pt>
                <c:pt idx="233">
                  <c:v>5041.5</c:v>
                </c:pt>
                <c:pt idx="234">
                  <c:v>5041.5</c:v>
                </c:pt>
                <c:pt idx="235">
                  <c:v>5049</c:v>
                </c:pt>
                <c:pt idx="236">
                  <c:v>5049</c:v>
                </c:pt>
                <c:pt idx="237">
                  <c:v>5154</c:v>
                </c:pt>
                <c:pt idx="238">
                  <c:v>5249</c:v>
                </c:pt>
                <c:pt idx="239">
                  <c:v>5370</c:v>
                </c:pt>
                <c:pt idx="240">
                  <c:v>6191</c:v>
                </c:pt>
                <c:pt idx="241">
                  <c:v>6289.5</c:v>
                </c:pt>
                <c:pt idx="242">
                  <c:v>6332.5</c:v>
                </c:pt>
                <c:pt idx="243">
                  <c:v>6376</c:v>
                </c:pt>
                <c:pt idx="244">
                  <c:v>6444</c:v>
                </c:pt>
                <c:pt idx="245">
                  <c:v>6497.5</c:v>
                </c:pt>
                <c:pt idx="246">
                  <c:v>6498</c:v>
                </c:pt>
                <c:pt idx="247">
                  <c:v>6501</c:v>
                </c:pt>
                <c:pt idx="248">
                  <c:v>6501.5</c:v>
                </c:pt>
                <c:pt idx="249">
                  <c:v>6504.5</c:v>
                </c:pt>
                <c:pt idx="250">
                  <c:v>6579.5</c:v>
                </c:pt>
                <c:pt idx="251">
                  <c:v>6583</c:v>
                </c:pt>
                <c:pt idx="252">
                  <c:v>6586.5</c:v>
                </c:pt>
                <c:pt idx="253">
                  <c:v>6672</c:v>
                </c:pt>
                <c:pt idx="254">
                  <c:v>6675.5</c:v>
                </c:pt>
                <c:pt idx="255">
                  <c:v>7438</c:v>
                </c:pt>
                <c:pt idx="256">
                  <c:v>7438</c:v>
                </c:pt>
                <c:pt idx="257">
                  <c:v>7438</c:v>
                </c:pt>
                <c:pt idx="258">
                  <c:v>7749</c:v>
                </c:pt>
                <c:pt idx="259">
                  <c:v>7819</c:v>
                </c:pt>
                <c:pt idx="260">
                  <c:v>7870</c:v>
                </c:pt>
                <c:pt idx="261">
                  <c:v>7870.5</c:v>
                </c:pt>
                <c:pt idx="262">
                  <c:v>7959</c:v>
                </c:pt>
                <c:pt idx="263">
                  <c:v>8805</c:v>
                </c:pt>
                <c:pt idx="264">
                  <c:v>10412</c:v>
                </c:pt>
                <c:pt idx="265">
                  <c:v>10412</c:v>
                </c:pt>
                <c:pt idx="266">
                  <c:v>10412</c:v>
                </c:pt>
                <c:pt idx="267">
                  <c:v>10427</c:v>
                </c:pt>
                <c:pt idx="268">
                  <c:v>10427</c:v>
                </c:pt>
                <c:pt idx="269">
                  <c:v>10452</c:v>
                </c:pt>
                <c:pt idx="270">
                  <c:v>10452</c:v>
                </c:pt>
                <c:pt idx="271">
                  <c:v>10466.5</c:v>
                </c:pt>
                <c:pt idx="272">
                  <c:v>10470</c:v>
                </c:pt>
                <c:pt idx="273">
                  <c:v>11507</c:v>
                </c:pt>
                <c:pt idx="274">
                  <c:v>11638.5</c:v>
                </c:pt>
                <c:pt idx="275">
                  <c:v>11649</c:v>
                </c:pt>
                <c:pt idx="276">
                  <c:v>11670.5</c:v>
                </c:pt>
                <c:pt idx="277">
                  <c:v>11704</c:v>
                </c:pt>
                <c:pt idx="278">
                  <c:v>11768</c:v>
                </c:pt>
                <c:pt idx="279">
                  <c:v>11786</c:v>
                </c:pt>
                <c:pt idx="280">
                  <c:v>12742</c:v>
                </c:pt>
                <c:pt idx="281">
                  <c:v>12933</c:v>
                </c:pt>
                <c:pt idx="282">
                  <c:v>12933</c:v>
                </c:pt>
                <c:pt idx="283">
                  <c:v>12933</c:v>
                </c:pt>
                <c:pt idx="284">
                  <c:v>12933.5</c:v>
                </c:pt>
                <c:pt idx="285">
                  <c:v>12933.5</c:v>
                </c:pt>
                <c:pt idx="286">
                  <c:v>12933.5</c:v>
                </c:pt>
                <c:pt idx="287">
                  <c:v>12980</c:v>
                </c:pt>
              </c:numCache>
            </c:numRef>
          </c:xVal>
          <c:yVal>
            <c:numRef>
              <c:f>'Active 2'!$P$22:$P$309</c:f>
              <c:numCache>
                <c:formatCode>General</c:formatCode>
                <c:ptCount val="288"/>
                <c:pt idx="0">
                  <c:v>-0.13271698526564632</c:v>
                </c:pt>
                <c:pt idx="1">
                  <c:v>-0.13271532405480263</c:v>
                </c:pt>
                <c:pt idx="2">
                  <c:v>-9.2962445586800155E-2</c:v>
                </c:pt>
                <c:pt idx="3">
                  <c:v>-9.2962445586800155E-2</c:v>
                </c:pt>
                <c:pt idx="4">
                  <c:v>-9.2961057796380767E-2</c:v>
                </c:pt>
                <c:pt idx="5">
                  <c:v>-9.2961057796380767E-2</c:v>
                </c:pt>
                <c:pt idx="6">
                  <c:v>-9.2854229420897619E-2</c:v>
                </c:pt>
                <c:pt idx="7">
                  <c:v>-9.2852842448317457E-2</c:v>
                </c:pt>
                <c:pt idx="8">
                  <c:v>-8.9376011745576259E-2</c:v>
                </c:pt>
                <c:pt idx="9">
                  <c:v>-8.9374651321315057E-2</c:v>
                </c:pt>
                <c:pt idx="10">
                  <c:v>-7.2075411532135106E-2</c:v>
                </c:pt>
                <c:pt idx="11">
                  <c:v>-4.1387460925225036E-2</c:v>
                </c:pt>
                <c:pt idx="12">
                  <c:v>-3.0490342171630536E-2</c:v>
                </c:pt>
                <c:pt idx="13">
                  <c:v>-3.028351850744402E-2</c:v>
                </c:pt>
                <c:pt idx="14">
                  <c:v>-3.0189749328116283E-2</c:v>
                </c:pt>
                <c:pt idx="15">
                  <c:v>-2.8628647061739062E-2</c:v>
                </c:pt>
                <c:pt idx="16">
                  <c:v>-2.82403891915942E-2</c:v>
                </c:pt>
                <c:pt idx="17">
                  <c:v>-2.82403891915942E-2</c:v>
                </c:pt>
                <c:pt idx="18">
                  <c:v>-2.6849198709174925E-2</c:v>
                </c:pt>
                <c:pt idx="19">
                  <c:v>-2.66249167399207E-2</c:v>
                </c:pt>
                <c:pt idx="20">
                  <c:v>-2.645625616528367E-2</c:v>
                </c:pt>
                <c:pt idx="21">
                  <c:v>-2.6455527249199629E-2</c:v>
                </c:pt>
                <c:pt idx="22">
                  <c:v>-2.6455527249199629E-2</c:v>
                </c:pt>
                <c:pt idx="23">
                  <c:v>-2.645115397288288E-2</c:v>
                </c:pt>
                <c:pt idx="24">
                  <c:v>-2.6450425130194667E-2</c:v>
                </c:pt>
                <c:pt idx="25">
                  <c:v>-2.639069571061816E-2</c:v>
                </c:pt>
                <c:pt idx="26">
                  <c:v>-2.6196699410595867E-2</c:v>
                </c:pt>
                <c:pt idx="27">
                  <c:v>-2.6171324597850265E-2</c:v>
                </c:pt>
                <c:pt idx="28">
                  <c:v>-2.4861771362312733E-2</c:v>
                </c:pt>
                <c:pt idx="29">
                  <c:v>-2.4726486945463207E-2</c:v>
                </c:pt>
                <c:pt idx="30">
                  <c:v>-2.4393459908796832E-2</c:v>
                </c:pt>
                <c:pt idx="31">
                  <c:v>-2.4392761294704059E-2</c:v>
                </c:pt>
                <c:pt idx="32">
                  <c:v>-2.3021257557631351E-2</c:v>
                </c:pt>
                <c:pt idx="33">
                  <c:v>-2.2709273601843813E-2</c:v>
                </c:pt>
                <c:pt idx="34">
                  <c:v>-2.2685057152329016E-2</c:v>
                </c:pt>
                <c:pt idx="35">
                  <c:v>-2.1373427322449252E-2</c:v>
                </c:pt>
                <c:pt idx="36">
                  <c:v>-2.1275787369707189E-2</c:v>
                </c:pt>
                <c:pt idx="37">
                  <c:v>-2.1275137228315321E-2</c:v>
                </c:pt>
                <c:pt idx="38">
                  <c:v>-2.1271236600151611E-2</c:v>
                </c:pt>
                <c:pt idx="39">
                  <c:v>-2.1155689668921968E-2</c:v>
                </c:pt>
                <c:pt idx="40">
                  <c:v>-2.1103219307458003E-2</c:v>
                </c:pt>
                <c:pt idx="41">
                  <c:v>-2.0892093956138474E-2</c:v>
                </c:pt>
                <c:pt idx="42">
                  <c:v>-1.9765637390787582E-2</c:v>
                </c:pt>
                <c:pt idx="43">
                  <c:v>-1.969441928535786E-2</c:v>
                </c:pt>
                <c:pt idx="44">
                  <c:v>-1.9676324139781248E-2</c:v>
                </c:pt>
                <c:pt idx="45">
                  <c:v>-1.9667591708282042E-2</c:v>
                </c:pt>
                <c:pt idx="46">
                  <c:v>-1.9250851774098507E-2</c:v>
                </c:pt>
                <c:pt idx="47">
                  <c:v>-1.8083870683633506E-2</c:v>
                </c:pt>
                <c:pt idx="48">
                  <c:v>-1.806240519358045E-2</c:v>
                </c:pt>
                <c:pt idx="49">
                  <c:v>-1.8033210111822205E-2</c:v>
                </c:pt>
                <c:pt idx="50">
                  <c:v>-1.8020110304807973E-2</c:v>
                </c:pt>
                <c:pt idx="51">
                  <c:v>-1.8015943248633839E-2</c:v>
                </c:pt>
                <c:pt idx="52">
                  <c:v>-1.7897694708005996E-2</c:v>
                </c:pt>
                <c:pt idx="53">
                  <c:v>-1.7897101542745805E-2</c:v>
                </c:pt>
                <c:pt idx="54">
                  <c:v>-1.7830141402989844E-2</c:v>
                </c:pt>
                <c:pt idx="55">
                  <c:v>-1.7829549433033116E-2</c:v>
                </c:pt>
                <c:pt idx="56">
                  <c:v>-1.7750320296724506E-2</c:v>
                </c:pt>
                <c:pt idx="57">
                  <c:v>-1.7724935922757278E-2</c:v>
                </c:pt>
                <c:pt idx="58">
                  <c:v>-1.7703698798576115E-2</c:v>
                </c:pt>
                <c:pt idx="59">
                  <c:v>-1.7492660897965674E-2</c:v>
                </c:pt>
                <c:pt idx="60">
                  <c:v>-1.6570811134545806E-2</c:v>
                </c:pt>
                <c:pt idx="61">
                  <c:v>-1.6542362592035339E-2</c:v>
                </c:pt>
                <c:pt idx="62">
                  <c:v>-1.6538381887864932E-2</c:v>
                </c:pt>
                <c:pt idx="63">
                  <c:v>-1.6502010700495208E-2</c:v>
                </c:pt>
                <c:pt idx="64">
                  <c:v>-1.648838257751626E-2</c:v>
                </c:pt>
                <c:pt idx="65">
                  <c:v>-1.6444132887634418E-2</c:v>
                </c:pt>
                <c:pt idx="66">
                  <c:v>-1.6432230408869555E-2</c:v>
                </c:pt>
                <c:pt idx="67">
                  <c:v>-1.6420332554041774E-2</c:v>
                </c:pt>
                <c:pt idx="68">
                  <c:v>-1.6412403219677178E-2</c:v>
                </c:pt>
                <c:pt idx="69">
                  <c:v>-1.6368263120249561E-2</c:v>
                </c:pt>
                <c:pt idx="70">
                  <c:v>-1.6154695535882044E-2</c:v>
                </c:pt>
                <c:pt idx="71">
                  <c:v>-1.6154695535882044E-2</c:v>
                </c:pt>
                <c:pt idx="72">
                  <c:v>-1.5197876697392729E-2</c:v>
                </c:pt>
                <c:pt idx="73">
                  <c:v>-1.5128413061018956E-2</c:v>
                </c:pt>
                <c:pt idx="74">
                  <c:v>-1.5116491298962056E-2</c:v>
                </c:pt>
                <c:pt idx="75">
                  <c:v>-1.5116491298962056E-2</c:v>
                </c:pt>
                <c:pt idx="76">
                  <c:v>-1.5116491298962056E-2</c:v>
                </c:pt>
                <c:pt idx="77">
                  <c:v>-1.5116491298962056E-2</c:v>
                </c:pt>
                <c:pt idx="78">
                  <c:v>-1.5116491298962056E-2</c:v>
                </c:pt>
                <c:pt idx="79">
                  <c:v>-1.5112157370973715E-2</c:v>
                </c:pt>
                <c:pt idx="80">
                  <c:v>-1.501698073026228E-2</c:v>
                </c:pt>
                <c:pt idx="81">
                  <c:v>-1.5012662236367762E-2</c:v>
                </c:pt>
                <c:pt idx="82">
                  <c:v>-1.4982451568437742E-2</c:v>
                </c:pt>
                <c:pt idx="83">
                  <c:v>-1.3907443384165778E-2</c:v>
                </c:pt>
                <c:pt idx="84">
                  <c:v>-1.3907443384165778E-2</c:v>
                </c:pt>
                <c:pt idx="85">
                  <c:v>-1.3881563695586152E-2</c:v>
                </c:pt>
                <c:pt idx="86">
                  <c:v>-1.3881563695586152E-2</c:v>
                </c:pt>
                <c:pt idx="87">
                  <c:v>-1.3665209192672299E-2</c:v>
                </c:pt>
                <c:pt idx="88">
                  <c:v>-1.3665209192672299E-2</c:v>
                </c:pt>
                <c:pt idx="89">
                  <c:v>-1.3665209192672299E-2</c:v>
                </c:pt>
                <c:pt idx="90">
                  <c:v>-1.3664696270020815E-2</c:v>
                </c:pt>
                <c:pt idx="91">
                  <c:v>-1.3664696270020815E-2</c:v>
                </c:pt>
                <c:pt idx="92">
                  <c:v>-1.3664696270020815E-2</c:v>
                </c:pt>
                <c:pt idx="93">
                  <c:v>-1.3579696444095983E-2</c:v>
                </c:pt>
                <c:pt idx="94">
                  <c:v>-1.3572540995327013E-2</c:v>
                </c:pt>
                <c:pt idx="95">
                  <c:v>-1.3572029970481899E-2</c:v>
                </c:pt>
                <c:pt idx="96">
                  <c:v>-1.3568964041598706E-2</c:v>
                </c:pt>
                <c:pt idx="97">
                  <c:v>-1.3551086979518972E-2</c:v>
                </c:pt>
                <c:pt idx="98">
                  <c:v>-1.3483271283355223E-2</c:v>
                </c:pt>
                <c:pt idx="99">
                  <c:v>-1.3428847419869022E-2</c:v>
                </c:pt>
                <c:pt idx="100">
                  <c:v>-1.2378695385086368E-2</c:v>
                </c:pt>
                <c:pt idx="101">
                  <c:v>-1.2323853567348886E-2</c:v>
                </c:pt>
                <c:pt idx="102">
                  <c:v>-1.2320460690353682E-2</c:v>
                </c:pt>
                <c:pt idx="103">
                  <c:v>-1.2317068327129265E-2</c:v>
                </c:pt>
                <c:pt idx="104">
                  <c:v>-1.1381850692487691E-2</c:v>
                </c:pt>
                <c:pt idx="105">
                  <c:v>-1.1287431233557438E-2</c:v>
                </c:pt>
                <c:pt idx="106">
                  <c:v>-1.1248218575799379E-2</c:v>
                </c:pt>
                <c:pt idx="107">
                  <c:v>-1.1234857471523294E-2</c:v>
                </c:pt>
                <c:pt idx="108">
                  <c:v>-1.1225187693803469E-2</c:v>
                </c:pt>
                <c:pt idx="109">
                  <c:v>-1.1204942200871268E-2</c:v>
                </c:pt>
                <c:pt idx="110">
                  <c:v>-1.099905144403074E-2</c:v>
                </c:pt>
                <c:pt idx="111">
                  <c:v>-1.0995410372645462E-2</c:v>
                </c:pt>
                <c:pt idx="112">
                  <c:v>-1.0938605789794583E-2</c:v>
                </c:pt>
                <c:pt idx="113">
                  <c:v>-9.7159118027850093E-3</c:v>
                </c:pt>
                <c:pt idx="114">
                  <c:v>-8.7887270969525637E-3</c:v>
                </c:pt>
                <c:pt idx="115">
                  <c:v>-8.7402778681854934E-3</c:v>
                </c:pt>
                <c:pt idx="116">
                  <c:v>-8.677642809575066E-3</c:v>
                </c:pt>
                <c:pt idx="117">
                  <c:v>-8.6434427186344674E-3</c:v>
                </c:pt>
                <c:pt idx="118">
                  <c:v>-8.6434427186344674E-3</c:v>
                </c:pt>
                <c:pt idx="119">
                  <c:v>-6.8180751049829067E-3</c:v>
                </c:pt>
                <c:pt idx="120">
                  <c:v>-6.7983871955520098E-3</c:v>
                </c:pt>
                <c:pt idx="121">
                  <c:v>-6.7199762193150027E-3</c:v>
                </c:pt>
                <c:pt idx="122">
                  <c:v>-5.3218455126076442E-3</c:v>
                </c:pt>
                <c:pt idx="123">
                  <c:v>-5.2103771442177042E-3</c:v>
                </c:pt>
                <c:pt idx="124">
                  <c:v>-5.2018872161015851E-3</c:v>
                </c:pt>
                <c:pt idx="125">
                  <c:v>-4.6504276096018347E-3</c:v>
                </c:pt>
                <c:pt idx="126">
                  <c:v>-3.8858052722793575E-3</c:v>
                </c:pt>
                <c:pt idx="127">
                  <c:v>-3.8855644069868251E-3</c:v>
                </c:pt>
                <c:pt idx="128">
                  <c:v>-3.2545850832181259E-3</c:v>
                </c:pt>
                <c:pt idx="129">
                  <c:v>-3.2459175966788921E-3</c:v>
                </c:pt>
                <c:pt idx="130">
                  <c:v>-3.074851348732084E-3</c:v>
                </c:pt>
                <c:pt idx="131">
                  <c:v>-1.9630161365216505E-3</c:v>
                </c:pt>
                <c:pt idx="132">
                  <c:v>-1.9630161365216505E-3</c:v>
                </c:pt>
                <c:pt idx="133">
                  <c:v>-1.9630161365216505E-3</c:v>
                </c:pt>
                <c:pt idx="134">
                  <c:v>-1.9630161365216505E-3</c:v>
                </c:pt>
                <c:pt idx="135">
                  <c:v>-1.9630161365216505E-3</c:v>
                </c:pt>
                <c:pt idx="136">
                  <c:v>-1.9596936357313991E-3</c:v>
                </c:pt>
                <c:pt idx="137">
                  <c:v>-1.8346150011545519E-3</c:v>
                </c:pt>
                <c:pt idx="138">
                  <c:v>-1.7363293911555908E-3</c:v>
                </c:pt>
                <c:pt idx="139">
                  <c:v>-1.6537390891491895E-3</c:v>
                </c:pt>
                <c:pt idx="140">
                  <c:v>-1.6417363172120283E-3</c:v>
                </c:pt>
                <c:pt idx="141">
                  <c:v>-1.6416316326331852E-3</c:v>
                </c:pt>
                <c:pt idx="142">
                  <c:v>-1.635681943539323E-3</c:v>
                </c:pt>
                <c:pt idx="143">
                  <c:v>-1.4254682914243378E-3</c:v>
                </c:pt>
                <c:pt idx="144">
                  <c:v>-1.4254682914243378E-3</c:v>
                </c:pt>
                <c:pt idx="145">
                  <c:v>-1.4051373586930157E-3</c:v>
                </c:pt>
                <c:pt idx="146">
                  <c:v>-1.4035904660242903E-3</c:v>
                </c:pt>
                <c:pt idx="147">
                  <c:v>-1.4030500444338955E-3</c:v>
                </c:pt>
                <c:pt idx="148">
                  <c:v>-1.4029728832900257E-3</c:v>
                </c:pt>
                <c:pt idx="149">
                  <c:v>-1.4002788488789773E-3</c:v>
                </c:pt>
                <c:pt idx="150">
                  <c:v>-1.397979899516783E-3</c:v>
                </c:pt>
                <c:pt idx="151">
                  <c:v>-1.3964525091676961E-3</c:v>
                </c:pt>
                <c:pt idx="152">
                  <c:v>-1.3943212086783275E-3</c:v>
                </c:pt>
                <c:pt idx="153">
                  <c:v>-1.3942452428379194E-3</c:v>
                </c:pt>
                <c:pt idx="154">
                  <c:v>-1.3808162726572249E-3</c:v>
                </c:pt>
                <c:pt idx="155">
                  <c:v>-1.2580635240129769E-3</c:v>
                </c:pt>
                <c:pt idx="156">
                  <c:v>-1.2580635240129769E-3</c:v>
                </c:pt>
                <c:pt idx="157">
                  <c:v>-1.2348817072946358E-3</c:v>
                </c:pt>
                <c:pt idx="158">
                  <c:v>-1.2348324365648725E-3</c:v>
                </c:pt>
                <c:pt idx="159">
                  <c:v>-1.2320900099465821E-3</c:v>
                </c:pt>
                <c:pt idx="160">
                  <c:v>-1.2317495185878336E-3</c:v>
                </c:pt>
                <c:pt idx="161">
                  <c:v>-1.2317009189056274E-3</c:v>
                </c:pt>
                <c:pt idx="162">
                  <c:v>-1.2266088136964498E-3</c:v>
                </c:pt>
                <c:pt idx="163">
                  <c:v>-1.2245767374515311E-3</c:v>
                </c:pt>
                <c:pt idx="164">
                  <c:v>-1.2224709065662388E-3</c:v>
                </c:pt>
                <c:pt idx="165">
                  <c:v>-1.2224243514820593E-3</c:v>
                </c:pt>
                <c:pt idx="166">
                  <c:v>-1.2176398714721431E-3</c:v>
                </c:pt>
                <c:pt idx="167">
                  <c:v>-1.2175944173253626E-3</c:v>
                </c:pt>
                <c:pt idx="168">
                  <c:v>-1.2170044675629619E-3</c:v>
                </c:pt>
                <c:pt idx="169">
                  <c:v>-1.2138137008673646E-3</c:v>
                </c:pt>
                <c:pt idx="170">
                  <c:v>-1.2091049304154954E-3</c:v>
                </c:pt>
                <c:pt idx="171">
                  <c:v>-1.1479367447508164E-3</c:v>
                </c:pt>
                <c:pt idx="172">
                  <c:v>-1.1477648436057579E-3</c:v>
                </c:pt>
                <c:pt idx="173">
                  <c:v>-1.1477648436057579E-3</c:v>
                </c:pt>
                <c:pt idx="174">
                  <c:v>-1.1477403282397932E-3</c:v>
                </c:pt>
                <c:pt idx="175">
                  <c:v>-1.1472279276168143E-3</c:v>
                </c:pt>
                <c:pt idx="176">
                  <c:v>-1.1463842019942396E-3</c:v>
                </c:pt>
                <c:pt idx="177">
                  <c:v>-1.1458841318701288E-3</c:v>
                </c:pt>
                <c:pt idx="178">
                  <c:v>-1.1458604343433749E-3</c:v>
                </c:pt>
                <c:pt idx="179">
                  <c:v>-1.1458604343433749E-3</c:v>
                </c:pt>
                <c:pt idx="180">
                  <c:v>-1.1456948452394035E-3</c:v>
                </c:pt>
                <c:pt idx="181">
                  <c:v>-1.1452011605522063E-3</c:v>
                </c:pt>
                <c:pt idx="182">
                  <c:v>-1.1448513596146628E-3</c:v>
                </c:pt>
                <c:pt idx="183">
                  <c:v>-1.1445501070936168E-3</c:v>
                </c:pt>
                <c:pt idx="184">
                  <c:v>-1.1437251172171784E-3</c:v>
                </c:pt>
                <c:pt idx="185">
                  <c:v>-1.143702394806406E-3</c:v>
                </c:pt>
                <c:pt idx="186">
                  <c:v>-1.1432501484657631E-3</c:v>
                </c:pt>
                <c:pt idx="187">
                  <c:v>-1.1432276462424709E-3</c:v>
                </c:pt>
                <c:pt idx="188">
                  <c:v>-1.1426018409482299E-3</c:v>
                </c:pt>
                <c:pt idx="189">
                  <c:v>-1.1425796427933623E-3</c:v>
                </c:pt>
                <c:pt idx="190">
                  <c:v>-1.141051827471058E-3</c:v>
                </c:pt>
                <c:pt idx="191">
                  <c:v>-1.1410303737595742E-3</c:v>
                </c:pt>
                <c:pt idx="192">
                  <c:v>-1.1410303737595742E-3</c:v>
                </c:pt>
                <c:pt idx="193">
                  <c:v>-1.1402860994820364E-3</c:v>
                </c:pt>
                <c:pt idx="194">
                  <c:v>-1.1402650232348037E-3</c:v>
                </c:pt>
                <c:pt idx="195">
                  <c:v>-1.1399919861665244E-3</c:v>
                </c:pt>
                <c:pt idx="196">
                  <c:v>-1.139971056710945E-3</c:v>
                </c:pt>
                <c:pt idx="197">
                  <c:v>-1.1364317151385675E-3</c:v>
                </c:pt>
                <c:pt idx="198">
                  <c:v>-1.1364126520340071E-3</c:v>
                </c:pt>
                <c:pt idx="199">
                  <c:v>-1.1293477967635236E-3</c:v>
                </c:pt>
                <c:pt idx="200">
                  <c:v>-1.1274503778723557E-3</c:v>
                </c:pt>
                <c:pt idx="201">
                  <c:v>-1.1201895356255564E-3</c:v>
                </c:pt>
                <c:pt idx="202">
                  <c:v>-1.1201895356255564E-3</c:v>
                </c:pt>
                <c:pt idx="203">
                  <c:v>-1.120635054554229E-3</c:v>
                </c:pt>
                <c:pt idx="204">
                  <c:v>-1.1206407468134674E-3</c:v>
                </c:pt>
                <c:pt idx="205">
                  <c:v>-1.1206751205563783E-3</c:v>
                </c:pt>
                <c:pt idx="206">
                  <c:v>-1.1206808862114434E-3</c:v>
                </c:pt>
                <c:pt idx="207">
                  <c:v>-1.1207627063197537E-3</c:v>
                </c:pt>
                <c:pt idx="208">
                  <c:v>-1.1208043870300883E-3</c:v>
                </c:pt>
                <c:pt idx="209">
                  <c:v>-1.1214841633995017E-3</c:v>
                </c:pt>
                <c:pt idx="210">
                  <c:v>-1.1214912501794454E-3</c:v>
                </c:pt>
                <c:pt idx="211">
                  <c:v>-1.1223844686642547E-3</c:v>
                </c:pt>
                <c:pt idx="212">
                  <c:v>-1.1225612548530078E-3</c:v>
                </c:pt>
                <c:pt idx="213">
                  <c:v>-1.1225612548530078E-3</c:v>
                </c:pt>
                <c:pt idx="214">
                  <c:v>-1.1225697885792476E-3</c:v>
                </c:pt>
                <c:pt idx="215">
                  <c:v>-1.1230644114971272E-3</c:v>
                </c:pt>
                <c:pt idx="216">
                  <c:v>-1.1230735428750976E-3</c:v>
                </c:pt>
                <c:pt idx="217">
                  <c:v>-1.1233712831124998E-3</c:v>
                </c:pt>
                <c:pt idx="218">
                  <c:v>-1.1598835088218048E-3</c:v>
                </c:pt>
                <c:pt idx="219">
                  <c:v>-1.1647591210180125E-3</c:v>
                </c:pt>
                <c:pt idx="220">
                  <c:v>-1.1647900719267178E-3</c:v>
                </c:pt>
                <c:pt idx="221">
                  <c:v>-1.1681944854719567E-3</c:v>
                </c:pt>
                <c:pt idx="222">
                  <c:v>-1.1682265792585336E-3</c:v>
                </c:pt>
                <c:pt idx="223">
                  <c:v>-1.1726554938304139E-3</c:v>
                </c:pt>
                <c:pt idx="224">
                  <c:v>-1.1732267557712907E-3</c:v>
                </c:pt>
                <c:pt idx="225">
                  <c:v>-1.1736656477358701E-3</c:v>
                </c:pt>
                <c:pt idx="226">
                  <c:v>-1.174310292698461E-3</c:v>
                </c:pt>
                <c:pt idx="227">
                  <c:v>-1.174310292698461E-3</c:v>
                </c:pt>
                <c:pt idx="228">
                  <c:v>-1.1762669383520059E-3</c:v>
                </c:pt>
                <c:pt idx="229">
                  <c:v>-1.1767875070667047E-3</c:v>
                </c:pt>
                <c:pt idx="230">
                  <c:v>-1.2660446258043901E-3</c:v>
                </c:pt>
                <c:pt idx="231">
                  <c:v>-1.2731792448622964E-3</c:v>
                </c:pt>
                <c:pt idx="232">
                  <c:v>-1.2855839293689528E-3</c:v>
                </c:pt>
                <c:pt idx="233">
                  <c:v>-1.2859978003159534E-3</c:v>
                </c:pt>
                <c:pt idx="234">
                  <c:v>-1.2859978003159534E-3</c:v>
                </c:pt>
                <c:pt idx="235">
                  <c:v>-1.2868863966754383E-3</c:v>
                </c:pt>
                <c:pt idx="236">
                  <c:v>-1.2868863966754383E-3</c:v>
                </c:pt>
                <c:pt idx="237">
                  <c:v>-1.2995744566229889E-3</c:v>
                </c:pt>
                <c:pt idx="238">
                  <c:v>-1.3114525643961009E-3</c:v>
                </c:pt>
                <c:pt idx="239">
                  <c:v>-1.3271296008101866E-3</c:v>
                </c:pt>
                <c:pt idx="240">
                  <c:v>-1.4497182395037719E-3</c:v>
                </c:pt>
                <c:pt idx="241">
                  <c:v>-1.4663251798396725E-3</c:v>
                </c:pt>
                <c:pt idx="242">
                  <c:v>-1.4737025035405709E-3</c:v>
                </c:pt>
                <c:pt idx="243">
                  <c:v>-1.4812445158313499E-3</c:v>
                </c:pt>
                <c:pt idx="244">
                  <c:v>-1.493193324478612E-3</c:v>
                </c:pt>
                <c:pt idx="245">
                  <c:v>-1.5027305371772849E-3</c:v>
                </c:pt>
                <c:pt idx="246">
                  <c:v>-1.502820236202621E-3</c:v>
                </c:pt>
                <c:pt idx="247">
                  <c:v>-1.5033586505421178E-3</c:v>
                </c:pt>
                <c:pt idx="248">
                  <c:v>-1.5034484229632804E-3</c:v>
                </c:pt>
                <c:pt idx="249">
                  <c:v>-1.5039872776777367E-3</c:v>
                </c:pt>
                <c:pt idx="250">
                  <c:v>-1.517581321420739E-3</c:v>
                </c:pt>
                <c:pt idx="251">
                  <c:v>-1.5182214717011336E-3</c:v>
                </c:pt>
                <c:pt idx="252">
                  <c:v>-1.5188621357523145E-3</c:v>
                </c:pt>
                <c:pt idx="253">
                  <c:v>-1.5346722163004367E-3</c:v>
                </c:pt>
                <c:pt idx="254">
                  <c:v>-1.5353259448087513E-3</c:v>
                </c:pt>
                <c:pt idx="255">
                  <c:v>-1.689993560525538E-3</c:v>
                </c:pt>
                <c:pt idx="256">
                  <c:v>-1.689993560525538E-3</c:v>
                </c:pt>
                <c:pt idx="257">
                  <c:v>-1.689993560525538E-3</c:v>
                </c:pt>
                <c:pt idx="258">
                  <c:v>-1.7600787550529295E-3</c:v>
                </c:pt>
                <c:pt idx="259">
                  <c:v>-1.7764128338783318E-3</c:v>
                </c:pt>
                <c:pt idx="260">
                  <c:v>-1.7884427843499594E-3</c:v>
                </c:pt>
                <c:pt idx="261">
                  <c:v>-1.7885612650244392E-3</c:v>
                </c:pt>
                <c:pt idx="262">
                  <c:v>-1.8096975164725384E-3</c:v>
                </c:pt>
                <c:pt idx="263">
                  <c:v>-2.0283245467574264E-3</c:v>
                </c:pt>
                <c:pt idx="264">
                  <c:v>-2.5262765973903438E-3</c:v>
                </c:pt>
                <c:pt idx="265">
                  <c:v>-2.5262765973903438E-3</c:v>
                </c:pt>
                <c:pt idx="266">
                  <c:v>-2.5262765973903438E-3</c:v>
                </c:pt>
                <c:pt idx="267">
                  <c:v>-2.5314347688614376E-3</c:v>
                </c:pt>
                <c:pt idx="268">
                  <c:v>-2.5314347688614376E-3</c:v>
                </c:pt>
                <c:pt idx="269">
                  <c:v>-2.5400526915494307E-3</c:v>
                </c:pt>
                <c:pt idx="270">
                  <c:v>-2.5400526915494307E-3</c:v>
                </c:pt>
                <c:pt idx="271">
                  <c:v>-2.5450630974112333E-3</c:v>
                </c:pt>
                <c:pt idx="272">
                  <c:v>-2.5462738268475817E-3</c:v>
                </c:pt>
                <c:pt idx="273">
                  <c:v>-2.9276225160750156E-3</c:v>
                </c:pt>
                <c:pt idx="274">
                  <c:v>-2.9792028582106339E-3</c:v>
                </c:pt>
                <c:pt idx="275">
                  <c:v>-2.9833527072846574E-3</c:v>
                </c:pt>
                <c:pt idx="276">
                  <c:v>-2.9918644448158568E-3</c:v>
                </c:pt>
                <c:pt idx="277">
                  <c:v>-3.005165557233915E-3</c:v>
                </c:pt>
                <c:pt idx="278">
                  <c:v>-3.030707491948087E-3</c:v>
                </c:pt>
                <c:pt idx="279">
                  <c:v>-3.037922113155035E-3</c:v>
                </c:pt>
                <c:pt idx="280">
                  <c:v>-3.4406249712902537E-3</c:v>
                </c:pt>
                <c:pt idx="281">
                  <c:v>-3.5256753918868852E-3</c:v>
                </c:pt>
                <c:pt idx="282">
                  <c:v>-3.5256753918868852E-3</c:v>
                </c:pt>
                <c:pt idx="283">
                  <c:v>-3.5256753918868852E-3</c:v>
                </c:pt>
                <c:pt idx="284">
                  <c:v>-3.5259000448670946E-3</c:v>
                </c:pt>
                <c:pt idx="285">
                  <c:v>-3.5259000448670946E-3</c:v>
                </c:pt>
                <c:pt idx="286">
                  <c:v>-3.5259000448670946E-3</c:v>
                </c:pt>
                <c:pt idx="287">
                  <c:v>-3.5468386024776989E-3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B7C-40F4-8809-9401268B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90408"/>
        <c:axId val="1"/>
      </c:scatterChart>
      <c:valAx>
        <c:axId val="36949040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777855545834548"/>
              <c:y val="0.84615653812504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074074074074077E-3"/>
              <c:y val="0.36218049666868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490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7407407407407405E-2"/>
          <c:y val="0.8493616663301703"/>
          <c:w val="0.91703843686205888"/>
          <c:h val="0.128205464701527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185231846019245"/>
          <c:y val="1.6025641025641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44566615403088E-2"/>
          <c:y val="0.22435967660655989"/>
          <c:w val="0.87703830590032683"/>
          <c:h val="0.538463223855743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5'!$F$21:$F$500</c:f>
              <c:numCache>
                <c:formatCode>General</c:formatCode>
                <c:ptCount val="480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  <c:pt idx="289">
                  <c:v>30116</c:v>
                </c:pt>
                <c:pt idx="290">
                  <c:v>31074.5</c:v>
                </c:pt>
                <c:pt idx="291">
                  <c:v>31197</c:v>
                </c:pt>
                <c:pt idx="292">
                  <c:v>31270.5</c:v>
                </c:pt>
                <c:pt idx="293">
                  <c:v>31274</c:v>
                </c:pt>
                <c:pt idx="294">
                  <c:v>32237.5</c:v>
                </c:pt>
                <c:pt idx="295">
                  <c:v>32237.5</c:v>
                </c:pt>
                <c:pt idx="296">
                  <c:v>32285</c:v>
                </c:pt>
                <c:pt idx="297">
                  <c:v>32310</c:v>
                </c:pt>
                <c:pt idx="298">
                  <c:v>32372.5</c:v>
                </c:pt>
                <c:pt idx="299">
                  <c:v>32401.5</c:v>
                </c:pt>
                <c:pt idx="300">
                  <c:v>32402</c:v>
                </c:pt>
                <c:pt idx="301">
                  <c:v>32540</c:v>
                </c:pt>
                <c:pt idx="302">
                  <c:v>32637</c:v>
                </c:pt>
                <c:pt idx="303">
                  <c:v>32726</c:v>
                </c:pt>
                <c:pt idx="304">
                  <c:v>33239.5</c:v>
                </c:pt>
                <c:pt idx="305">
                  <c:v>33250.5</c:v>
                </c:pt>
                <c:pt idx="306">
                  <c:v>33289</c:v>
                </c:pt>
                <c:pt idx="307">
                  <c:v>33601</c:v>
                </c:pt>
                <c:pt idx="308">
                  <c:v>33621</c:v>
                </c:pt>
                <c:pt idx="309">
                  <c:v>33693.5</c:v>
                </c:pt>
                <c:pt idx="310">
                  <c:v>33806.5</c:v>
                </c:pt>
                <c:pt idx="311">
                  <c:v>33871</c:v>
                </c:pt>
                <c:pt idx="312">
                  <c:v>33960</c:v>
                </c:pt>
                <c:pt idx="313">
                  <c:v>33964</c:v>
                </c:pt>
                <c:pt idx="314">
                  <c:v>34866.5</c:v>
                </c:pt>
                <c:pt idx="315">
                  <c:v>34867</c:v>
                </c:pt>
                <c:pt idx="316">
                  <c:v>34924</c:v>
                </c:pt>
                <c:pt idx="317">
                  <c:v>35112</c:v>
                </c:pt>
                <c:pt idx="318">
                  <c:v>35148</c:v>
                </c:pt>
                <c:pt idx="319">
                  <c:v>35337</c:v>
                </c:pt>
                <c:pt idx="320">
                  <c:v>36007</c:v>
                </c:pt>
                <c:pt idx="321">
                  <c:v>36007</c:v>
                </c:pt>
                <c:pt idx="322">
                  <c:v>36179</c:v>
                </c:pt>
                <c:pt idx="323">
                  <c:v>36252.5</c:v>
                </c:pt>
                <c:pt idx="324">
                  <c:v>36252.5</c:v>
                </c:pt>
                <c:pt idx="325">
                  <c:v>36257</c:v>
                </c:pt>
                <c:pt idx="326">
                  <c:v>36310</c:v>
                </c:pt>
                <c:pt idx="327">
                  <c:v>36310</c:v>
                </c:pt>
                <c:pt idx="328">
                  <c:v>36414</c:v>
                </c:pt>
                <c:pt idx="329">
                  <c:v>36510</c:v>
                </c:pt>
                <c:pt idx="330">
                  <c:v>37491</c:v>
                </c:pt>
                <c:pt idx="331">
                  <c:v>37612.5</c:v>
                </c:pt>
                <c:pt idx="332">
                  <c:v>37801</c:v>
                </c:pt>
                <c:pt idx="333">
                  <c:v>38654</c:v>
                </c:pt>
                <c:pt idx="334">
                  <c:v>39010</c:v>
                </c:pt>
                <c:pt idx="335">
                  <c:v>39028</c:v>
                </c:pt>
                <c:pt idx="336">
                  <c:v>39174</c:v>
                </c:pt>
                <c:pt idx="337">
                  <c:v>40217.5</c:v>
                </c:pt>
                <c:pt idx="338">
                  <c:v>40382</c:v>
                </c:pt>
                <c:pt idx="339">
                  <c:v>40382.5</c:v>
                </c:pt>
                <c:pt idx="340">
                  <c:v>40414</c:v>
                </c:pt>
                <c:pt idx="341">
                  <c:v>40432</c:v>
                </c:pt>
                <c:pt idx="342">
                  <c:v>41463.5</c:v>
                </c:pt>
                <c:pt idx="343">
                  <c:v>41464</c:v>
                </c:pt>
                <c:pt idx="344">
                  <c:v>41634</c:v>
                </c:pt>
                <c:pt idx="345">
                  <c:v>41666</c:v>
                </c:pt>
                <c:pt idx="346">
                  <c:v>41666.5</c:v>
                </c:pt>
                <c:pt idx="347">
                  <c:v>42705</c:v>
                </c:pt>
                <c:pt idx="348">
                  <c:v>42762</c:v>
                </c:pt>
                <c:pt idx="349">
                  <c:v>42762.5</c:v>
                </c:pt>
                <c:pt idx="350">
                  <c:v>43093</c:v>
                </c:pt>
                <c:pt idx="351">
                  <c:v>43168</c:v>
                </c:pt>
              </c:numCache>
            </c:numRef>
          </c:xVal>
          <c:yVal>
            <c:numRef>
              <c:f>'Active 5'!$H$21:$H$500</c:f>
              <c:numCache>
                <c:formatCode>General</c:formatCode>
                <c:ptCount val="480"/>
                <c:pt idx="0">
                  <c:v>-0.258235360004619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2D-4F6D-8840-644031B1745C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5'!$F$21:$F$309</c:f>
              <c:numCache>
                <c:formatCode>General</c:formatCode>
                <c:ptCount val="2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</c:numCache>
            </c:numRef>
          </c:xVal>
          <c:yVal>
            <c:numRef>
              <c:f>'Active 5'!$I$21:$I$309</c:f>
              <c:numCache>
                <c:formatCode>General</c:formatCode>
                <c:ptCount val="289"/>
                <c:pt idx="1">
                  <c:v>-0.15402512000582647</c:v>
                </c:pt>
                <c:pt idx="2">
                  <c:v>-0.15223476800383651</c:v>
                </c:pt>
                <c:pt idx="3">
                  <c:v>-9.380636800051434E-2</c:v>
                </c:pt>
                <c:pt idx="4">
                  <c:v>-9.2806367996672634E-2</c:v>
                </c:pt>
                <c:pt idx="5">
                  <c:v>-0.10201601600419963</c:v>
                </c:pt>
                <c:pt idx="6">
                  <c:v>-9.4016016002569813E-2</c:v>
                </c:pt>
                <c:pt idx="7">
                  <c:v>-9.1158912000537384E-2</c:v>
                </c:pt>
                <c:pt idx="8">
                  <c:v>-9.7368560003815219E-2</c:v>
                </c:pt>
                <c:pt idx="9">
                  <c:v>-8.4987648006062955E-2</c:v>
                </c:pt>
                <c:pt idx="10">
                  <c:v>-8.819729600509163E-2</c:v>
                </c:pt>
                <c:pt idx="12">
                  <c:v>-1.7635984004300553E-2</c:v>
                </c:pt>
                <c:pt idx="13">
                  <c:v>-2.4355200730497018E-4</c:v>
                </c:pt>
                <c:pt idx="14">
                  <c:v>-5.5906240013428032E-3</c:v>
                </c:pt>
                <c:pt idx="15">
                  <c:v>1.251615998626221E-3</c:v>
                </c:pt>
                <c:pt idx="16">
                  <c:v>-5.7048800081247464E-3</c:v>
                </c:pt>
                <c:pt idx="17">
                  <c:v>-2.5430400273762643E-4</c:v>
                </c:pt>
                <c:pt idx="18">
                  <c:v>2.7456959942355752E-3</c:v>
                </c:pt>
                <c:pt idx="19">
                  <c:v>-1.0864159994525835E-3</c:v>
                </c:pt>
                <c:pt idx="20">
                  <c:v>-2.3870400036685169E-4</c:v>
                </c:pt>
                <c:pt idx="26">
                  <c:v>-1.5357119991676882E-3</c:v>
                </c:pt>
                <c:pt idx="29">
                  <c:v>5.2851040018140338E-3</c:v>
                </c:pt>
                <c:pt idx="30">
                  <c:v>9.032688001752831E-3</c:v>
                </c:pt>
                <c:pt idx="33">
                  <c:v>8.4117759979562834E-3</c:v>
                </c:pt>
                <c:pt idx="34">
                  <c:v>7.554399999207817E-3</c:v>
                </c:pt>
                <c:pt idx="35">
                  <c:v>1.2007071993139107E-2</c:v>
                </c:pt>
                <c:pt idx="36">
                  <c:v>6.6943839992745779E-3</c:v>
                </c:pt>
                <c:pt idx="37">
                  <c:v>-4.7528159993817098E-3</c:v>
                </c:pt>
                <c:pt idx="38">
                  <c:v>6.0375359971658327E-3</c:v>
                </c:pt>
                <c:pt idx="39">
                  <c:v>-2.2035200527170673E-4</c:v>
                </c:pt>
                <c:pt idx="40">
                  <c:v>8.4623039947473444E-3</c:v>
                </c:pt>
                <c:pt idx="41">
                  <c:v>6.4808160022948869E-3</c:v>
                </c:pt>
                <c:pt idx="42">
                  <c:v>4.9259199950029142E-3</c:v>
                </c:pt>
                <c:pt idx="43">
                  <c:v>1.5800719993421808E-2</c:v>
                </c:pt>
                <c:pt idx="44">
                  <c:v>1.900848001241684E-3</c:v>
                </c:pt>
                <c:pt idx="45">
                  <c:v>5.8210559946019202E-3</c:v>
                </c:pt>
                <c:pt idx="46">
                  <c:v>-1.1140160058857873E-3</c:v>
                </c:pt>
                <c:pt idx="47">
                  <c:v>9.0025279932888225E-3</c:v>
                </c:pt>
                <c:pt idx="48">
                  <c:v>4.6397760015679523E-3</c:v>
                </c:pt>
                <c:pt idx="49">
                  <c:v>-1.907552003103774E-3</c:v>
                </c:pt>
                <c:pt idx="50">
                  <c:v>1.481969599990407E-2</c:v>
                </c:pt>
                <c:pt idx="51">
                  <c:v>7.2074400013661943E-3</c:v>
                </c:pt>
                <c:pt idx="52">
                  <c:v>1.7739903996698558E-2</c:v>
                </c:pt>
                <c:pt idx="53">
                  <c:v>8.0199519943562336E-3</c:v>
                </c:pt>
                <c:pt idx="54">
                  <c:v>8.8103040034184232E-3</c:v>
                </c:pt>
                <c:pt idx="55">
                  <c:v>6.1200799973448738E-3</c:v>
                </c:pt>
                <c:pt idx="56">
                  <c:v>6.9104319991311058E-3</c:v>
                </c:pt>
                <c:pt idx="57">
                  <c:v>5.3176000001258217E-3</c:v>
                </c:pt>
                <c:pt idx="58">
                  <c:v>6.4027359912870452E-3</c:v>
                </c:pt>
                <c:pt idx="59">
                  <c:v>6.1554080020869151E-3</c:v>
                </c:pt>
                <c:pt idx="60">
                  <c:v>-2.0082240080228075E-3</c:v>
                </c:pt>
                <c:pt idx="61">
                  <c:v>1.8393568003375549E-2</c:v>
                </c:pt>
                <c:pt idx="62">
                  <c:v>4.9111679982161149E-3</c:v>
                </c:pt>
                <c:pt idx="63">
                  <c:v>1.0443631996167824E-2</c:v>
                </c:pt>
                <c:pt idx="64">
                  <c:v>1.6026159995817579E-2</c:v>
                </c:pt>
                <c:pt idx="65">
                  <c:v>1.2994607997825369E-2</c:v>
                </c:pt>
                <c:pt idx="66">
                  <c:v>1.7642063998209778E-2</c:v>
                </c:pt>
                <c:pt idx="67">
                  <c:v>1.8239455996081233E-2</c:v>
                </c:pt>
                <c:pt idx="68">
                  <c:v>9.8368479957571253E-3</c:v>
                </c:pt>
                <c:pt idx="69">
                  <c:v>4.8901775997364894E-2</c:v>
                </c:pt>
                <c:pt idx="70">
                  <c:v>4.9549231996934395E-2</c:v>
                </c:pt>
                <c:pt idx="71">
                  <c:v>6.0926399964955635E-3</c:v>
                </c:pt>
                <c:pt idx="72">
                  <c:v>1.6092639998532832E-2</c:v>
                </c:pt>
                <c:pt idx="73">
                  <c:v>2.2982303991739172E-2</c:v>
                </c:pt>
                <c:pt idx="74">
                  <c:v>3.3147359994472936E-2</c:v>
                </c:pt>
                <c:pt idx="75">
                  <c:v>2.0535103998554405E-2</c:v>
                </c:pt>
                <c:pt idx="76">
                  <c:v>2.8535104000184219E-2</c:v>
                </c:pt>
                <c:pt idx="77">
                  <c:v>3.0535104000591673E-2</c:v>
                </c:pt>
                <c:pt idx="78">
                  <c:v>3.2535104000999127E-2</c:v>
                </c:pt>
                <c:pt idx="79">
                  <c:v>3.3535103997564875E-2</c:v>
                </c:pt>
                <c:pt idx="80">
                  <c:v>2.1857919993635733E-2</c:v>
                </c:pt>
                <c:pt idx="81">
                  <c:v>1.8959871995321009E-2</c:v>
                </c:pt>
                <c:pt idx="82">
                  <c:v>8.2826880025095306E-3</c:v>
                </c:pt>
                <c:pt idx="83">
                  <c:v>1.954239999759011E-2</c:v>
                </c:pt>
                <c:pt idx="84">
                  <c:v>3.5118367995892186E-2</c:v>
                </c:pt>
                <c:pt idx="85">
                  <c:v>3.7118367996299639E-2</c:v>
                </c:pt>
                <c:pt idx="86">
                  <c:v>1.5635967996786349E-2</c:v>
                </c:pt>
                <c:pt idx="87">
                  <c:v>1.7635967997193802E-2</c:v>
                </c:pt>
                <c:pt idx="88">
                  <c:v>1.9583807996241376E-2</c:v>
                </c:pt>
                <c:pt idx="89">
                  <c:v>2.5583807997463737E-2</c:v>
                </c:pt>
                <c:pt idx="90">
                  <c:v>3.1583807998686098E-2</c:v>
                </c:pt>
                <c:pt idx="91">
                  <c:v>3.3374159997038078E-2</c:v>
                </c:pt>
                <c:pt idx="92">
                  <c:v>3.4374159993603826E-2</c:v>
                </c:pt>
                <c:pt idx="93">
                  <c:v>3.5374159997445531E-2</c:v>
                </c:pt>
                <c:pt idx="98">
                  <c:v>2.1832303995324764E-2</c:v>
                </c:pt>
                <c:pt idx="99">
                  <c:v>1.7949119996046647E-2</c:v>
                </c:pt>
                <c:pt idx="100">
                  <c:v>1.4516784001898486E-2</c:v>
                </c:pt>
                <c:pt idx="101">
                  <c:v>1.6530560002138373E-2</c:v>
                </c:pt>
                <c:pt idx="102">
                  <c:v>1.4840335999906529E-2</c:v>
                </c:pt>
                <c:pt idx="103">
                  <c:v>3.3727999980328605E-3</c:v>
                </c:pt>
                <c:pt idx="104">
                  <c:v>9.9052639925503172E-3</c:v>
                </c:pt>
                <c:pt idx="106">
                  <c:v>1.7711215994495433E-2</c:v>
                </c:pt>
                <c:pt idx="107">
                  <c:v>7.8911359960329719E-3</c:v>
                </c:pt>
                <c:pt idx="108">
                  <c:v>1.3811343997076619E-2</c:v>
                </c:pt>
                <c:pt idx="109">
                  <c:v>3.2408735991339199E-2</c:v>
                </c:pt>
                <c:pt idx="110">
                  <c:v>9.1842239926336333E-3</c:v>
                </c:pt>
                <c:pt idx="113">
                  <c:v>1.8959439992613625E-2</c:v>
                </c:pt>
                <c:pt idx="114">
                  <c:v>1.5299407998099923E-2</c:v>
                </c:pt>
                <c:pt idx="120">
                  <c:v>2.9907855998317245E-2</c:v>
                </c:pt>
                <c:pt idx="121">
                  <c:v>7.9579199955333024E-3</c:v>
                </c:pt>
                <c:pt idx="122">
                  <c:v>1.4158176003547851E-2</c:v>
                </c:pt>
                <c:pt idx="125">
                  <c:v>9.2503839987330139E-3</c:v>
                </c:pt>
                <c:pt idx="132">
                  <c:v>-4.6825280005577952E-3</c:v>
                </c:pt>
                <c:pt idx="133">
                  <c:v>-3.9825280036893673E-3</c:v>
                </c:pt>
                <c:pt idx="134">
                  <c:v>-4.8252800479531288E-4</c:v>
                </c:pt>
                <c:pt idx="135">
                  <c:v>4.3174719976377673E-3</c:v>
                </c:pt>
                <c:pt idx="136">
                  <c:v>7.8174719965318218E-3</c:v>
                </c:pt>
                <c:pt idx="144">
                  <c:v>-3.163739200681448E-2</c:v>
                </c:pt>
                <c:pt idx="145">
                  <c:v>-3.0247392001911066E-2</c:v>
                </c:pt>
                <c:pt idx="147">
                  <c:v>-7.7195359990582801E-3</c:v>
                </c:pt>
                <c:pt idx="152">
                  <c:v>-6.066800000553485E-3</c:v>
                </c:pt>
                <c:pt idx="164">
                  <c:v>-2.4115423999319319E-2</c:v>
                </c:pt>
                <c:pt idx="169">
                  <c:v>-2.7857696004502941E-2</c:v>
                </c:pt>
                <c:pt idx="170">
                  <c:v>-2.2242703998927027E-2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2D-4F6D-8840-644031B1745C}"/>
            </c:ext>
          </c:extLst>
        </c:ser>
        <c:ser>
          <c:idx val="2"/>
          <c:order val="2"/>
          <c:tx>
            <c:strRef>
              <c:f>'Active 5'!$J$20:$J$20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'Active 5'!$F$21:$F$309</c:f>
              <c:numCache>
                <c:formatCode>General</c:formatCode>
                <c:ptCount val="2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</c:numCache>
            </c:numRef>
          </c:xVal>
          <c:yVal>
            <c:numRef>
              <c:f>'Active 5'!$J$21:$J$309</c:f>
              <c:numCache>
                <c:formatCode>General</c:formatCode>
                <c:ptCount val="289"/>
                <c:pt idx="23">
                  <c:v>-2.0770400005858392E-3</c:v>
                </c:pt>
                <c:pt idx="28">
                  <c:v>-4.0494080021744594E-3</c:v>
                </c:pt>
                <c:pt idx="31">
                  <c:v>-1.2501119999797083E-3</c:v>
                </c:pt>
                <c:pt idx="32">
                  <c:v>-1.6597600042587146E-3</c:v>
                </c:pt>
                <c:pt idx="94">
                  <c:v>1.2272592000954319E-2</c:v>
                </c:pt>
                <c:pt idx="95">
                  <c:v>1.1537519996636547E-2</c:v>
                </c:pt>
                <c:pt idx="96">
                  <c:v>1.0127871995791793E-2</c:v>
                </c:pt>
                <c:pt idx="97">
                  <c:v>1.1869983994984068E-2</c:v>
                </c:pt>
                <c:pt idx="105">
                  <c:v>8.4794079957646318E-3</c:v>
                </c:pt>
                <c:pt idx="191">
                  <c:v>-2.3546896001789719E-2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2D-4F6D-8840-644031B1745C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5'!$F$21:$F$3840</c:f>
              <c:numCache>
                <c:formatCode>General</c:formatCode>
                <c:ptCount val="3820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  <c:pt idx="289">
                  <c:v>30116</c:v>
                </c:pt>
                <c:pt idx="290">
                  <c:v>31074.5</c:v>
                </c:pt>
                <c:pt idx="291">
                  <c:v>31197</c:v>
                </c:pt>
                <c:pt idx="292">
                  <c:v>31270.5</c:v>
                </c:pt>
                <c:pt idx="293">
                  <c:v>31274</c:v>
                </c:pt>
                <c:pt idx="294">
                  <c:v>32237.5</c:v>
                </c:pt>
                <c:pt idx="295">
                  <c:v>32237.5</c:v>
                </c:pt>
                <c:pt idx="296">
                  <c:v>32285</c:v>
                </c:pt>
                <c:pt idx="297">
                  <c:v>32310</c:v>
                </c:pt>
                <c:pt idx="298">
                  <c:v>32372.5</c:v>
                </c:pt>
                <c:pt idx="299">
                  <c:v>32401.5</c:v>
                </c:pt>
                <c:pt idx="300">
                  <c:v>32402</c:v>
                </c:pt>
                <c:pt idx="301">
                  <c:v>32540</c:v>
                </c:pt>
                <c:pt idx="302">
                  <c:v>32637</c:v>
                </c:pt>
                <c:pt idx="303">
                  <c:v>32726</c:v>
                </c:pt>
                <c:pt idx="304">
                  <c:v>33239.5</c:v>
                </c:pt>
                <c:pt idx="305">
                  <c:v>33250.5</c:v>
                </c:pt>
                <c:pt idx="306">
                  <c:v>33289</c:v>
                </c:pt>
                <c:pt idx="307">
                  <c:v>33601</c:v>
                </c:pt>
                <c:pt idx="308">
                  <c:v>33621</c:v>
                </c:pt>
                <c:pt idx="309">
                  <c:v>33693.5</c:v>
                </c:pt>
                <c:pt idx="310">
                  <c:v>33806.5</c:v>
                </c:pt>
                <c:pt idx="311">
                  <c:v>33871</c:v>
                </c:pt>
                <c:pt idx="312">
                  <c:v>33960</c:v>
                </c:pt>
                <c:pt idx="313">
                  <c:v>33964</c:v>
                </c:pt>
                <c:pt idx="314">
                  <c:v>34866.5</c:v>
                </c:pt>
                <c:pt idx="315">
                  <c:v>34867</c:v>
                </c:pt>
                <c:pt idx="316">
                  <c:v>34924</c:v>
                </c:pt>
                <c:pt idx="317">
                  <c:v>35112</c:v>
                </c:pt>
                <c:pt idx="318">
                  <c:v>35148</c:v>
                </c:pt>
                <c:pt idx="319">
                  <c:v>35337</c:v>
                </c:pt>
                <c:pt idx="320">
                  <c:v>36007</c:v>
                </c:pt>
                <c:pt idx="321">
                  <c:v>36007</c:v>
                </c:pt>
                <c:pt idx="322">
                  <c:v>36179</c:v>
                </c:pt>
                <c:pt idx="323">
                  <c:v>36252.5</c:v>
                </c:pt>
                <c:pt idx="324">
                  <c:v>36252.5</c:v>
                </c:pt>
                <c:pt idx="325">
                  <c:v>36257</c:v>
                </c:pt>
                <c:pt idx="326">
                  <c:v>36310</c:v>
                </c:pt>
                <c:pt idx="327">
                  <c:v>36310</c:v>
                </c:pt>
                <c:pt idx="328">
                  <c:v>36414</c:v>
                </c:pt>
                <c:pt idx="329">
                  <c:v>36510</c:v>
                </c:pt>
                <c:pt idx="330">
                  <c:v>37491</c:v>
                </c:pt>
                <c:pt idx="331">
                  <c:v>37612.5</c:v>
                </c:pt>
                <c:pt idx="332">
                  <c:v>37801</c:v>
                </c:pt>
                <c:pt idx="333">
                  <c:v>38654</c:v>
                </c:pt>
                <c:pt idx="334">
                  <c:v>39010</c:v>
                </c:pt>
                <c:pt idx="335">
                  <c:v>39028</c:v>
                </c:pt>
                <c:pt idx="336">
                  <c:v>39174</c:v>
                </c:pt>
                <c:pt idx="337">
                  <c:v>40217.5</c:v>
                </c:pt>
                <c:pt idx="338">
                  <c:v>40382</c:v>
                </c:pt>
                <c:pt idx="339">
                  <c:v>40382.5</c:v>
                </c:pt>
                <c:pt idx="340">
                  <c:v>40414</c:v>
                </c:pt>
                <c:pt idx="341">
                  <c:v>40432</c:v>
                </c:pt>
                <c:pt idx="342">
                  <c:v>41463.5</c:v>
                </c:pt>
                <c:pt idx="343">
                  <c:v>41464</c:v>
                </c:pt>
                <c:pt idx="344">
                  <c:v>41634</c:v>
                </c:pt>
                <c:pt idx="345">
                  <c:v>41666</c:v>
                </c:pt>
                <c:pt idx="346">
                  <c:v>41666.5</c:v>
                </c:pt>
                <c:pt idx="347">
                  <c:v>42705</c:v>
                </c:pt>
                <c:pt idx="348">
                  <c:v>42762</c:v>
                </c:pt>
                <c:pt idx="349">
                  <c:v>42762.5</c:v>
                </c:pt>
                <c:pt idx="350">
                  <c:v>43093</c:v>
                </c:pt>
                <c:pt idx="351">
                  <c:v>43168</c:v>
                </c:pt>
              </c:numCache>
            </c:numRef>
          </c:xVal>
          <c:yVal>
            <c:numRef>
              <c:f>'Active 5'!$K$21:$K$3840</c:f>
              <c:numCache>
                <c:formatCode>General</c:formatCode>
                <c:ptCount val="3820"/>
                <c:pt idx="11">
                  <c:v>-6.9967328003258444E-2</c:v>
                </c:pt>
                <c:pt idx="21">
                  <c:v>-2.367392007727176E-3</c:v>
                </c:pt>
                <c:pt idx="22">
                  <c:v>-2.4770399977569468E-3</c:v>
                </c:pt>
                <c:pt idx="24">
                  <c:v>-1.5349280001828447E-3</c:v>
                </c:pt>
                <c:pt idx="25">
                  <c:v>-1.944576004461851E-3</c:v>
                </c:pt>
                <c:pt idx="27">
                  <c:v>-2.811728001688607E-3</c:v>
                </c:pt>
                <c:pt idx="111">
                  <c:v>7.7426239950000308E-3</c:v>
                </c:pt>
                <c:pt idx="112">
                  <c:v>7.7654399938182905E-3</c:v>
                </c:pt>
                <c:pt idx="115">
                  <c:v>1.7299999963142909E-3</c:v>
                </c:pt>
                <c:pt idx="116">
                  <c:v>4.9325920044793747E-3</c:v>
                </c:pt>
                <c:pt idx="117">
                  <c:v>2.5478559982730076E-3</c:v>
                </c:pt>
                <c:pt idx="118">
                  <c:v>2.3181279975688085E-3</c:v>
                </c:pt>
                <c:pt idx="119">
                  <c:v>3.218127996660769E-3</c:v>
                </c:pt>
                <c:pt idx="127">
                  <c:v>-1.0452848007844295E-2</c:v>
                </c:pt>
                <c:pt idx="128">
                  <c:v>-1.1062495999794919E-2</c:v>
                </c:pt>
                <c:pt idx="129">
                  <c:v>-5.8707680072984658E-3</c:v>
                </c:pt>
                <c:pt idx="130">
                  <c:v>-1.0066335998999421E-2</c:v>
                </c:pt>
                <c:pt idx="131">
                  <c:v>-1.2745232001179829E-2</c:v>
                </c:pt>
                <c:pt idx="137">
                  <c:v>-1.7173728003399447E-2</c:v>
                </c:pt>
                <c:pt idx="138">
                  <c:v>-1.5568768001685385E-2</c:v>
                </c:pt>
                <c:pt idx="139">
                  <c:v>-1.7505904004792683E-2</c:v>
                </c:pt>
                <c:pt idx="140">
                  <c:v>-8.9612000083434395E-3</c:v>
                </c:pt>
                <c:pt idx="141">
                  <c:v>-1.7161071998998523E-2</c:v>
                </c:pt>
                <c:pt idx="142">
                  <c:v>-1.7770719998225104E-2</c:v>
                </c:pt>
                <c:pt idx="143">
                  <c:v>-1.7320656006631907E-2</c:v>
                </c:pt>
                <c:pt idx="148">
                  <c:v>-1.9087072003458161E-2</c:v>
                </c:pt>
                <c:pt idx="149">
                  <c:v>-1.8696720006118994E-2</c:v>
                </c:pt>
                <c:pt idx="150">
                  <c:v>-1.9634400006907526E-2</c:v>
                </c:pt>
                <c:pt idx="153">
                  <c:v>-1.948694400198292E-2</c:v>
                </c:pt>
                <c:pt idx="154">
                  <c:v>-1.8796592004946433E-2</c:v>
                </c:pt>
                <c:pt idx="155">
                  <c:v>-1.8993584002600983E-2</c:v>
                </c:pt>
                <c:pt idx="156">
                  <c:v>-2.105880000453908E-2</c:v>
                </c:pt>
                <c:pt idx="157">
                  <c:v>-1.7948799999430776E-2</c:v>
                </c:pt>
                <c:pt idx="158">
                  <c:v>-2.025075200072024E-2</c:v>
                </c:pt>
                <c:pt idx="159">
                  <c:v>-1.9760399998631328E-2</c:v>
                </c:pt>
                <c:pt idx="160">
                  <c:v>-2.0500688005995471E-2</c:v>
                </c:pt>
                <c:pt idx="161">
                  <c:v>-1.9868224000674672E-2</c:v>
                </c:pt>
                <c:pt idx="162">
                  <c:v>-2.0777871999598574E-2</c:v>
                </c:pt>
                <c:pt idx="163">
                  <c:v>-2.2100560003309511E-2</c:v>
                </c:pt>
                <c:pt idx="165">
                  <c:v>-2.1349584007111844E-2</c:v>
                </c:pt>
                <c:pt idx="166">
                  <c:v>-2.0159232008154504E-2</c:v>
                </c:pt>
                <c:pt idx="167">
                  <c:v>-2.1662624007149134E-2</c:v>
                </c:pt>
                <c:pt idx="168">
                  <c:v>-1.9272272002126556E-2</c:v>
                </c:pt>
                <c:pt idx="171">
                  <c:v>-1.9445040001301095E-2</c:v>
                </c:pt>
                <c:pt idx="172">
                  <c:v>-2.2562143996765371E-2</c:v>
                </c:pt>
                <c:pt idx="173">
                  <c:v>-2.3829680001654197E-2</c:v>
                </c:pt>
                <c:pt idx="174">
                  <c:v>-2.3529680001956876E-2</c:v>
                </c:pt>
                <c:pt idx="177">
                  <c:v>-2.2779616003390402E-2</c:v>
                </c:pt>
                <c:pt idx="178">
                  <c:v>-2.3282223999558482E-2</c:v>
                </c:pt>
                <c:pt idx="180">
                  <c:v>-2.2391872000298463E-2</c:v>
                </c:pt>
                <c:pt idx="181">
                  <c:v>-2.2259408004174475E-2</c:v>
                </c:pt>
                <c:pt idx="183">
                  <c:v>-2.3406735999742523E-2</c:v>
                </c:pt>
                <c:pt idx="184">
                  <c:v>-2.4152160003723111E-2</c:v>
                </c:pt>
                <c:pt idx="185">
                  <c:v>-2.3379487996862736E-2</c:v>
                </c:pt>
                <c:pt idx="186">
                  <c:v>-2.4289136003062595E-2</c:v>
                </c:pt>
                <c:pt idx="192">
                  <c:v>-3.0026544001884758E-2</c:v>
                </c:pt>
                <c:pt idx="193">
                  <c:v>-2.445654400071362E-2</c:v>
                </c:pt>
                <c:pt idx="194">
                  <c:v>-2.3894224003015552E-2</c:v>
                </c:pt>
                <c:pt idx="195">
                  <c:v>-2.3203871998703107E-2</c:v>
                </c:pt>
                <c:pt idx="196">
                  <c:v>-2.4229296002886258E-2</c:v>
                </c:pt>
                <c:pt idx="197">
                  <c:v>-2.6338944007875398E-2</c:v>
                </c:pt>
                <c:pt idx="198">
                  <c:v>-2.4346640006115194E-2</c:v>
                </c:pt>
                <c:pt idx="199">
                  <c:v>-2.2856288007460535E-2</c:v>
                </c:pt>
                <c:pt idx="200">
                  <c:v>-2.5598800006264355E-2</c:v>
                </c:pt>
                <c:pt idx="202">
                  <c:v>-2.6305488005164079E-2</c:v>
                </c:pt>
                <c:pt idx="203">
                  <c:v>-2.6305488005164079E-2</c:v>
                </c:pt>
                <c:pt idx="204">
                  <c:v>-2.6925568003207445E-2</c:v>
                </c:pt>
                <c:pt idx="205">
                  <c:v>-2.5335216007078998E-2</c:v>
                </c:pt>
                <c:pt idx="206">
                  <c:v>-2.5873104001220781E-2</c:v>
                </c:pt>
                <c:pt idx="207">
                  <c:v>-2.5702751998323947E-2</c:v>
                </c:pt>
                <c:pt idx="208">
                  <c:v>-2.831782399880467E-2</c:v>
                </c:pt>
                <c:pt idx="209">
                  <c:v>-2.6455360006366391E-2</c:v>
                </c:pt>
                <c:pt idx="212">
                  <c:v>-2.6237568003125489E-2</c:v>
                </c:pt>
                <c:pt idx="213">
                  <c:v>-2.6760176006064285E-2</c:v>
                </c:pt>
                <c:pt idx="214">
                  <c:v>-2.6440175999596249E-2</c:v>
                </c:pt>
                <c:pt idx="215">
                  <c:v>-2.6949824001349043E-2</c:v>
                </c:pt>
                <c:pt idx="216">
                  <c:v>-2.6890111999819055E-2</c:v>
                </c:pt>
                <c:pt idx="217">
                  <c:v>-2.6699760004703421E-2</c:v>
                </c:pt>
                <c:pt idx="219">
                  <c:v>-3.0004624000866897E-2</c:v>
                </c:pt>
                <c:pt idx="222">
                  <c:v>-2.8619232005439699E-2</c:v>
                </c:pt>
                <c:pt idx="223">
                  <c:v>-2.9428880006889813E-2</c:v>
                </c:pt>
                <c:pt idx="224">
                  <c:v>-2.8431359998648986E-2</c:v>
                </c:pt>
                <c:pt idx="226">
                  <c:v>-2.7720799997041468E-2</c:v>
                </c:pt>
                <c:pt idx="227">
                  <c:v>-3.0304111998702865E-2</c:v>
                </c:pt>
                <c:pt idx="228">
                  <c:v>-2.4914112000260502E-2</c:v>
                </c:pt>
                <c:pt idx="229">
                  <c:v>-3.0964048004534561E-2</c:v>
                </c:pt>
                <c:pt idx="230">
                  <c:v>-3.039876800175989E-2</c:v>
                </c:pt>
                <c:pt idx="231">
                  <c:v>-3.0272864118160214E-2</c:v>
                </c:pt>
                <c:pt idx="232">
                  <c:v>-3.0198160005966201E-2</c:v>
                </c:pt>
                <c:pt idx="233">
                  <c:v>-3.0672831999254413E-2</c:v>
                </c:pt>
                <c:pt idx="234">
                  <c:v>-3.1600368005456403E-2</c:v>
                </c:pt>
                <c:pt idx="235">
                  <c:v>-3.0940368000301532E-2</c:v>
                </c:pt>
                <c:pt idx="236">
                  <c:v>-3.0545088004146237E-2</c:v>
                </c:pt>
                <c:pt idx="237">
                  <c:v>-3.0255088000558317E-2</c:v>
                </c:pt>
                <c:pt idx="239">
                  <c:v>-2.9134288000932429E-2</c:v>
                </c:pt>
                <c:pt idx="240">
                  <c:v>-3.1269104001694359E-2</c:v>
                </c:pt>
                <c:pt idx="241">
                  <c:v>-3.2311119997757487E-2</c:v>
                </c:pt>
                <c:pt idx="242">
                  <c:v>-3.2711776002543047E-2</c:v>
                </c:pt>
                <c:pt idx="243">
                  <c:v>-3.1141503997787368E-2</c:v>
                </c:pt>
                <c:pt idx="244">
                  <c:v>-3.188088000024436E-2</c:v>
                </c:pt>
                <c:pt idx="245">
                  <c:v>-3.2193008002650458E-2</c:v>
                </c:pt>
                <c:pt idx="256">
                  <c:v>-3.6373231996549293E-2</c:v>
                </c:pt>
                <c:pt idx="257">
                  <c:v>-3.6373231996549293E-2</c:v>
                </c:pt>
                <c:pt idx="258">
                  <c:v>-3.6073231996851973E-2</c:v>
                </c:pt>
                <c:pt idx="259">
                  <c:v>-3.7074287996802013E-2</c:v>
                </c:pt>
                <c:pt idx="260">
                  <c:v>-3.8925008004298434E-2</c:v>
                </c:pt>
                <c:pt idx="261">
                  <c:v>-3.3709103998262435E-2</c:v>
                </c:pt>
                <c:pt idx="262">
                  <c:v>-3.7418751999211963E-2</c:v>
                </c:pt>
                <c:pt idx="263">
                  <c:v>-3.632644799654372E-2</c:v>
                </c:pt>
                <c:pt idx="264">
                  <c:v>-3.785086400603177E-2</c:v>
                </c:pt>
                <c:pt idx="265">
                  <c:v>-4.5269535999977961E-2</c:v>
                </c:pt>
                <c:pt idx="266">
                  <c:v>-4.4669536000583321E-2</c:v>
                </c:pt>
                <c:pt idx="267">
                  <c:v>-4.4569536003109533E-2</c:v>
                </c:pt>
                <c:pt idx="268">
                  <c:v>-4.5048976004181895E-2</c:v>
                </c:pt>
                <c:pt idx="269">
                  <c:v>-4.5048976004181895E-2</c:v>
                </c:pt>
                <c:pt idx="270">
                  <c:v>-4.4631376003962941E-2</c:v>
                </c:pt>
                <c:pt idx="271">
                  <c:v>-4.4631376003962941E-2</c:v>
                </c:pt>
                <c:pt idx="272">
                  <c:v>-4.2811168001207989E-2</c:v>
                </c:pt>
                <c:pt idx="273">
                  <c:v>-4.547870399983367E-2</c:v>
                </c:pt>
                <c:pt idx="274">
                  <c:v>-4.5388655998976901E-2</c:v>
                </c:pt>
                <c:pt idx="275">
                  <c:v>-4.532607999863103E-2</c:v>
                </c:pt>
                <c:pt idx="276">
                  <c:v>-4.5728688004601281E-2</c:v>
                </c:pt>
                <c:pt idx="277">
                  <c:v>-4.5143552000808995E-2</c:v>
                </c:pt>
                <c:pt idx="278">
                  <c:v>-4.4689968002785463E-2</c:v>
                </c:pt>
                <c:pt idx="279">
                  <c:v>-4.6824912002193742E-2</c:v>
                </c:pt>
                <c:pt idx="280">
                  <c:v>-4.6572239996748976E-2</c:v>
                </c:pt>
                <c:pt idx="281">
                  <c:v>-4.4919216001289897E-2</c:v>
                </c:pt>
                <c:pt idx="282">
                  <c:v>-4.7534752004139591E-2</c:v>
                </c:pt>
                <c:pt idx="283">
                  <c:v>-4.4214752000698354E-2</c:v>
                </c:pt>
                <c:pt idx="284">
                  <c:v>-4.4064752000849694E-2</c:v>
                </c:pt>
                <c:pt idx="285">
                  <c:v>-4.3094399996334687E-2</c:v>
                </c:pt>
                <c:pt idx="286">
                  <c:v>-4.3024399994465057E-2</c:v>
                </c:pt>
                <c:pt idx="287">
                  <c:v>-4.2894399994111154E-2</c:v>
                </c:pt>
                <c:pt idx="288">
                  <c:v>-4.3811663999804296E-2</c:v>
                </c:pt>
                <c:pt idx="289">
                  <c:v>-4.2588336000335403E-2</c:v>
                </c:pt>
                <c:pt idx="290">
                  <c:v>-4.0923552005551755E-2</c:v>
                </c:pt>
                <c:pt idx="291">
                  <c:v>-4.6047312003793195E-2</c:v>
                </c:pt>
                <c:pt idx="292">
                  <c:v>-4.5465568000508938E-2</c:v>
                </c:pt>
                <c:pt idx="293">
                  <c:v>-4.6123104002617765E-2</c:v>
                </c:pt>
                <c:pt idx="294">
                  <c:v>-4.7324799998023082E-2</c:v>
                </c:pt>
                <c:pt idx="295">
                  <c:v>-4.7324799998023082E-2</c:v>
                </c:pt>
                <c:pt idx="296">
                  <c:v>-4.9241360000451095E-2</c:v>
                </c:pt>
                <c:pt idx="297">
                  <c:v>-4.9823759996797889E-2</c:v>
                </c:pt>
                <c:pt idx="298">
                  <c:v>2.467023999633966E-2</c:v>
                </c:pt>
                <c:pt idx="299">
                  <c:v>-4.878934400039725E-2</c:v>
                </c:pt>
                <c:pt idx="300">
                  <c:v>-5.0198992001242004E-2</c:v>
                </c:pt>
                <c:pt idx="301">
                  <c:v>-4.9161840004671831E-2</c:v>
                </c:pt>
                <c:pt idx="302">
                  <c:v>-5.0133552002080251E-2</c:v>
                </c:pt>
                <c:pt idx="303">
                  <c:v>-5.0350896002782974E-2</c:v>
                </c:pt>
                <c:pt idx="304">
                  <c:v>1.60406079958193E-2</c:v>
                </c:pt>
                <c:pt idx="305">
                  <c:v>-6.6171648002637085E-2</c:v>
                </c:pt>
                <c:pt idx="306">
                  <c:v>-1.9014544006495271E-2</c:v>
                </c:pt>
                <c:pt idx="307">
                  <c:v>-5.0234895999892615E-2</c:v>
                </c:pt>
                <c:pt idx="308">
                  <c:v>-5.0500815996201709E-2</c:v>
                </c:pt>
                <c:pt idx="309">
                  <c:v>-4.941977600537939E-2</c:v>
                </c:pt>
                <c:pt idx="310">
                  <c:v>-5.0640223998925649E-2</c:v>
                </c:pt>
                <c:pt idx="311">
                  <c:v>-5.0544816003821325E-2</c:v>
                </c:pt>
                <c:pt idx="312">
                  <c:v>-5.1662160003616009E-2</c:v>
                </c:pt>
                <c:pt idx="313">
                  <c:v>-5.1639343997521792E-2</c:v>
                </c:pt>
                <c:pt idx="314">
                  <c:v>-5.2553984001860954E-2</c:v>
                </c:pt>
                <c:pt idx="315">
                  <c:v>-5.296363200613996E-2</c:v>
                </c:pt>
                <c:pt idx="316">
                  <c:v>-5.3563503999612294E-2</c:v>
                </c:pt>
                <c:pt idx="317">
                  <c:v>-5.4991151999274734E-2</c:v>
                </c:pt>
                <c:pt idx="318">
                  <c:v>-5.4085808005766012E-2</c:v>
                </c:pt>
                <c:pt idx="319">
                  <c:v>-5.5124751997936983E-2</c:v>
                </c:pt>
                <c:pt idx="320">
                  <c:v>-5.6561072000476997E-2</c:v>
                </c:pt>
                <c:pt idx="321">
                  <c:v>-5.6561072000476997E-2</c:v>
                </c:pt>
                <c:pt idx="322">
                  <c:v>-5.7579984000767581E-2</c:v>
                </c:pt>
                <c:pt idx="323">
                  <c:v>-5.6548239997937344E-2</c:v>
                </c:pt>
                <c:pt idx="324">
                  <c:v>-5.6548239997937344E-2</c:v>
                </c:pt>
                <c:pt idx="325">
                  <c:v>-5.7285072005470283E-2</c:v>
                </c:pt>
                <c:pt idx="326">
                  <c:v>-5.7337760001246352E-2</c:v>
                </c:pt>
                <c:pt idx="327">
                  <c:v>-5.7337760001246352E-2</c:v>
                </c:pt>
                <c:pt idx="328">
                  <c:v>-5.771454400382936E-2</c:v>
                </c:pt>
                <c:pt idx="329">
                  <c:v>-5.8366960001876578E-2</c:v>
                </c:pt>
                <c:pt idx="330">
                  <c:v>-6.0196336002263706E-2</c:v>
                </c:pt>
                <c:pt idx="331">
                  <c:v>-5.8959800000593532E-2</c:v>
                </c:pt>
                <c:pt idx="332">
                  <c:v>-5.3378095995867625E-2</c:v>
                </c:pt>
                <c:pt idx="333">
                  <c:v>-6.0037584000383504E-2</c:v>
                </c:pt>
                <c:pt idx="334">
                  <c:v>-6.330696000077296E-2</c:v>
                </c:pt>
                <c:pt idx="335">
                  <c:v>-6.165428800159134E-2</c:v>
                </c:pt>
                <c:pt idx="336">
                  <c:v>-6.267150399798993E-2</c:v>
                </c:pt>
                <c:pt idx="337">
                  <c:v>-6.1606880022736732E-2</c:v>
                </c:pt>
                <c:pt idx="338">
                  <c:v>-6.4781072003825102E-2</c:v>
                </c:pt>
                <c:pt idx="339">
                  <c:v>-6.369072000234155E-2</c:v>
                </c:pt>
                <c:pt idx="340">
                  <c:v>-6.4698544003476854E-2</c:v>
                </c:pt>
                <c:pt idx="341">
                  <c:v>-6.4545872002781834E-2</c:v>
                </c:pt>
                <c:pt idx="342">
                  <c:v>-6.5049696000642143E-2</c:v>
                </c:pt>
                <c:pt idx="343">
                  <c:v>-6.6559344006236643E-2</c:v>
                </c:pt>
                <c:pt idx="344">
                  <c:v>-6.6839664003055077E-2</c:v>
                </c:pt>
                <c:pt idx="345">
                  <c:v>-6.6057135998562444E-2</c:v>
                </c:pt>
                <c:pt idx="346">
                  <c:v>-6.6866784000012558E-2</c:v>
                </c:pt>
                <c:pt idx="347">
                  <c:v>-6.6105680001783185E-2</c:v>
                </c:pt>
                <c:pt idx="348">
                  <c:v>-6.5805552003439516E-2</c:v>
                </c:pt>
                <c:pt idx="349">
                  <c:v>-6.6515200000139885E-2</c:v>
                </c:pt>
                <c:pt idx="350">
                  <c:v>-6.5492528003233019E-2</c:v>
                </c:pt>
                <c:pt idx="351">
                  <c:v>-6.6139728005509824E-2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2D-4F6D-8840-644031B1745C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5'!$F$21:$F$309</c:f>
              <c:numCache>
                <c:formatCode>General</c:formatCode>
                <c:ptCount val="2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</c:numCache>
            </c:numRef>
          </c:xVal>
          <c:yVal>
            <c:numRef>
              <c:f>'Active 5'!$L$26:$L$309</c:f>
              <c:numCache>
                <c:formatCode>General</c:formatCode>
                <c:ptCount val="284"/>
                <c:pt idx="170">
                  <c:v>-2.2939328002394177E-2</c:v>
                </c:pt>
                <c:pt idx="171">
                  <c:v>-2.3641936008061748E-2</c:v>
                </c:pt>
                <c:pt idx="174">
                  <c:v>-2.3691872003837489E-2</c:v>
                </c:pt>
                <c:pt idx="177">
                  <c:v>-2.3662016006710473E-2</c:v>
                </c:pt>
                <c:pt idx="182">
                  <c:v>-2.3482096003135666E-2</c:v>
                </c:pt>
                <c:pt idx="183">
                  <c:v>-2.4391744002059568E-2</c:v>
                </c:pt>
                <c:pt idx="184">
                  <c:v>-2.5361888001498301E-2</c:v>
                </c:pt>
                <c:pt idx="185">
                  <c:v>-2.3871536002843641E-2</c:v>
                </c:pt>
                <c:pt idx="196">
                  <c:v>-2.521092799725011E-2</c:v>
                </c:pt>
                <c:pt idx="205">
                  <c:v>-2.7308752003591508E-2</c:v>
                </c:pt>
                <c:pt idx="206">
                  <c:v>-2.6818400008778553E-2</c:v>
                </c:pt>
                <c:pt idx="213">
                  <c:v>-2.760849600599613E-2</c:v>
                </c:pt>
                <c:pt idx="215">
                  <c:v>-3.0067600004258566E-2</c:v>
                </c:pt>
                <c:pt idx="216">
                  <c:v>-2.9277248002472334E-2</c:v>
                </c:pt>
                <c:pt idx="233">
                  <c:v>-3.0001168001035694E-2</c:v>
                </c:pt>
                <c:pt idx="241">
                  <c:v>-3.253534399846103E-2</c:v>
                </c:pt>
                <c:pt idx="242">
                  <c:v>-3.2884992004255764E-2</c:v>
                </c:pt>
                <c:pt idx="243">
                  <c:v>-3.2982880002236925E-2</c:v>
                </c:pt>
                <c:pt idx="244">
                  <c:v>-3.2442528005049098E-2</c:v>
                </c:pt>
                <c:pt idx="245">
                  <c:v>-3.2490416000655387E-2</c:v>
                </c:pt>
                <c:pt idx="246">
                  <c:v>-3.2567615999141708E-2</c:v>
                </c:pt>
                <c:pt idx="247">
                  <c:v>-3.332515200600028E-2</c:v>
                </c:pt>
                <c:pt idx="248">
                  <c:v>-3.2482688002346549E-2</c:v>
                </c:pt>
                <c:pt idx="249">
                  <c:v>-3.3062496004276909E-2</c:v>
                </c:pt>
                <c:pt idx="250">
                  <c:v>-3.2800032000523061E-2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2D-4F6D-8840-644031B1745C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5'!$F$21:$F$309</c:f>
              <c:numCache>
                <c:formatCode>General</c:formatCode>
                <c:ptCount val="2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</c:numCache>
            </c:numRef>
          </c:xVal>
          <c:yVal>
            <c:numRef>
              <c:f>'Active 5'!$M$21:$M$309</c:f>
              <c:numCache>
                <c:formatCode>General</c:formatCode>
                <c:ptCount val="2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2D-4F6D-8840-644031B1745C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5'!$F$21:$F$309</c:f>
              <c:numCache>
                <c:formatCode>General</c:formatCode>
                <c:ptCount val="2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</c:numCache>
            </c:numRef>
          </c:xVal>
          <c:yVal>
            <c:numRef>
              <c:f>'Active 5'!$N$21:$N$309</c:f>
              <c:numCache>
                <c:formatCode>General</c:formatCode>
                <c:ptCount val="2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72D-4F6D-8840-644031B1745C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5'!$F$21:$F$3009</c:f>
              <c:numCache>
                <c:formatCode>General</c:formatCode>
                <c:ptCount val="29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  <c:pt idx="289">
                  <c:v>30116</c:v>
                </c:pt>
                <c:pt idx="290">
                  <c:v>31074.5</c:v>
                </c:pt>
                <c:pt idx="291">
                  <c:v>31197</c:v>
                </c:pt>
                <c:pt idx="292">
                  <c:v>31270.5</c:v>
                </c:pt>
                <c:pt idx="293">
                  <c:v>31274</c:v>
                </c:pt>
                <c:pt idx="294">
                  <c:v>32237.5</c:v>
                </c:pt>
                <c:pt idx="295">
                  <c:v>32237.5</c:v>
                </c:pt>
                <c:pt idx="296">
                  <c:v>32285</c:v>
                </c:pt>
                <c:pt idx="297">
                  <c:v>32310</c:v>
                </c:pt>
                <c:pt idx="298">
                  <c:v>32372.5</c:v>
                </c:pt>
                <c:pt idx="299">
                  <c:v>32401.5</c:v>
                </c:pt>
                <c:pt idx="300">
                  <c:v>32402</c:v>
                </c:pt>
                <c:pt idx="301">
                  <c:v>32540</c:v>
                </c:pt>
                <c:pt idx="302">
                  <c:v>32637</c:v>
                </c:pt>
                <c:pt idx="303">
                  <c:v>32726</c:v>
                </c:pt>
                <c:pt idx="304">
                  <c:v>33239.5</c:v>
                </c:pt>
                <c:pt idx="305">
                  <c:v>33250.5</c:v>
                </c:pt>
                <c:pt idx="306">
                  <c:v>33289</c:v>
                </c:pt>
                <c:pt idx="307">
                  <c:v>33601</c:v>
                </c:pt>
                <c:pt idx="308">
                  <c:v>33621</c:v>
                </c:pt>
                <c:pt idx="309">
                  <c:v>33693.5</c:v>
                </c:pt>
                <c:pt idx="310">
                  <c:v>33806.5</c:v>
                </c:pt>
                <c:pt idx="311">
                  <c:v>33871</c:v>
                </c:pt>
                <c:pt idx="312">
                  <c:v>33960</c:v>
                </c:pt>
                <c:pt idx="313">
                  <c:v>33964</c:v>
                </c:pt>
                <c:pt idx="314">
                  <c:v>34866.5</c:v>
                </c:pt>
                <c:pt idx="315">
                  <c:v>34867</c:v>
                </c:pt>
                <c:pt idx="316">
                  <c:v>34924</c:v>
                </c:pt>
                <c:pt idx="317">
                  <c:v>35112</c:v>
                </c:pt>
                <c:pt idx="318">
                  <c:v>35148</c:v>
                </c:pt>
                <c:pt idx="319">
                  <c:v>35337</c:v>
                </c:pt>
                <c:pt idx="320">
                  <c:v>36007</c:v>
                </c:pt>
                <c:pt idx="321">
                  <c:v>36007</c:v>
                </c:pt>
                <c:pt idx="322">
                  <c:v>36179</c:v>
                </c:pt>
                <c:pt idx="323">
                  <c:v>36252.5</c:v>
                </c:pt>
                <c:pt idx="324">
                  <c:v>36252.5</c:v>
                </c:pt>
                <c:pt idx="325">
                  <c:v>36257</c:v>
                </c:pt>
                <c:pt idx="326">
                  <c:v>36310</c:v>
                </c:pt>
                <c:pt idx="327">
                  <c:v>36310</c:v>
                </c:pt>
                <c:pt idx="328">
                  <c:v>36414</c:v>
                </c:pt>
                <c:pt idx="329">
                  <c:v>36510</c:v>
                </c:pt>
                <c:pt idx="330">
                  <c:v>37491</c:v>
                </c:pt>
                <c:pt idx="331">
                  <c:v>37612.5</c:v>
                </c:pt>
                <c:pt idx="332">
                  <c:v>37801</c:v>
                </c:pt>
                <c:pt idx="333">
                  <c:v>38654</c:v>
                </c:pt>
                <c:pt idx="334">
                  <c:v>39010</c:v>
                </c:pt>
                <c:pt idx="335">
                  <c:v>39028</c:v>
                </c:pt>
                <c:pt idx="336">
                  <c:v>39174</c:v>
                </c:pt>
                <c:pt idx="337">
                  <c:v>40217.5</c:v>
                </c:pt>
                <c:pt idx="338">
                  <c:v>40382</c:v>
                </c:pt>
                <c:pt idx="339">
                  <c:v>40382.5</c:v>
                </c:pt>
                <c:pt idx="340">
                  <c:v>40414</c:v>
                </c:pt>
                <c:pt idx="341">
                  <c:v>40432</c:v>
                </c:pt>
                <c:pt idx="342">
                  <c:v>41463.5</c:v>
                </c:pt>
                <c:pt idx="343">
                  <c:v>41464</c:v>
                </c:pt>
                <c:pt idx="344">
                  <c:v>41634</c:v>
                </c:pt>
                <c:pt idx="345">
                  <c:v>41666</c:v>
                </c:pt>
                <c:pt idx="346">
                  <c:v>41666.5</c:v>
                </c:pt>
                <c:pt idx="347">
                  <c:v>42705</c:v>
                </c:pt>
                <c:pt idx="348">
                  <c:v>42762</c:v>
                </c:pt>
                <c:pt idx="349">
                  <c:v>42762.5</c:v>
                </c:pt>
                <c:pt idx="350">
                  <c:v>43093</c:v>
                </c:pt>
                <c:pt idx="351">
                  <c:v>43168</c:v>
                </c:pt>
              </c:numCache>
            </c:numRef>
          </c:xVal>
          <c:yVal>
            <c:numRef>
              <c:f>'Active 5'!$O$21:$O$3009</c:f>
              <c:numCache>
                <c:formatCode>General</c:formatCode>
                <c:ptCount val="2989"/>
                <c:pt idx="0">
                  <c:v>0.14544428532922637</c:v>
                </c:pt>
                <c:pt idx="1">
                  <c:v>0.10646472426289952</c:v>
                </c:pt>
                <c:pt idx="2">
                  <c:v>0.10646388815047854</c:v>
                </c:pt>
                <c:pt idx="3">
                  <c:v>8.4662256773291228E-2</c:v>
                </c:pt>
                <c:pt idx="4">
                  <c:v>8.4662256773291228E-2</c:v>
                </c:pt>
                <c:pt idx="5">
                  <c:v>8.4661420660870249E-2</c:v>
                </c:pt>
                <c:pt idx="6">
                  <c:v>8.4661420660870249E-2</c:v>
                </c:pt>
                <c:pt idx="7">
                  <c:v>8.4597040004454394E-2</c:v>
                </c:pt>
                <c:pt idx="8">
                  <c:v>8.45962038920334E-2</c:v>
                </c:pt>
                <c:pt idx="9">
                  <c:v>8.2480003354520035E-2</c:v>
                </c:pt>
                <c:pt idx="10">
                  <c:v>8.2479167242099055E-2</c:v>
                </c:pt>
                <c:pt idx="116">
                  <c:v>5.8753833438622794E-3</c:v>
                </c:pt>
                <c:pt idx="119">
                  <c:v>5.6722080255628927E-3</c:v>
                </c:pt>
                <c:pt idx="123">
                  <c:v>-2.3302239556858024E-3</c:v>
                </c:pt>
                <c:pt idx="124">
                  <c:v>-2.6471105632391665E-3</c:v>
                </c:pt>
                <c:pt idx="126">
                  <c:v>-4.3034492692107119E-3</c:v>
                </c:pt>
                <c:pt idx="132">
                  <c:v>-1.5395316645999468E-2</c:v>
                </c:pt>
                <c:pt idx="133">
                  <c:v>-1.5395316645999468E-2</c:v>
                </c:pt>
                <c:pt idx="134">
                  <c:v>-1.5395316645999468E-2</c:v>
                </c:pt>
                <c:pt idx="135">
                  <c:v>-1.5395316645999468E-2</c:v>
                </c:pt>
                <c:pt idx="136">
                  <c:v>-1.5395316645999468E-2</c:v>
                </c:pt>
                <c:pt idx="137">
                  <c:v>-1.5416219456524095E-2</c:v>
                </c:pt>
                <c:pt idx="138">
                  <c:v>-1.6235609629089525E-2</c:v>
                </c:pt>
                <c:pt idx="139">
                  <c:v>-1.6931255163349156E-2</c:v>
                </c:pt>
                <c:pt idx="140">
                  <c:v>-1.7560011703929974E-2</c:v>
                </c:pt>
                <c:pt idx="141">
                  <c:v>-1.765532851992228E-2</c:v>
                </c:pt>
                <c:pt idx="142">
                  <c:v>-1.7656164632343263E-2</c:v>
                </c:pt>
                <c:pt idx="143">
                  <c:v>-1.7703823040339416E-2</c:v>
                </c:pt>
                <c:pt idx="144">
                  <c:v>-1.9611831585027488E-2</c:v>
                </c:pt>
                <c:pt idx="145">
                  <c:v>-1.9611831585027488E-2</c:v>
                </c:pt>
                <c:pt idx="146">
                  <c:v>-1.9827548589641652E-2</c:v>
                </c:pt>
                <c:pt idx="147">
                  <c:v>-1.9844270838061354E-2</c:v>
                </c:pt>
                <c:pt idx="148">
                  <c:v>-1.9850123625008251E-2</c:v>
                </c:pt>
                <c:pt idx="149">
                  <c:v>-1.9850959737429234E-2</c:v>
                </c:pt>
                <c:pt idx="150">
                  <c:v>-1.9880223672163713E-2</c:v>
                </c:pt>
                <c:pt idx="151">
                  <c:v>-1.9905307044793267E-2</c:v>
                </c:pt>
                <c:pt idx="152">
                  <c:v>-1.9922029293212972E-2</c:v>
                </c:pt>
                <c:pt idx="153">
                  <c:v>-1.9945440441000554E-2</c:v>
                </c:pt>
                <c:pt idx="154">
                  <c:v>-1.994627655342154E-2</c:v>
                </c:pt>
                <c:pt idx="155">
                  <c:v>-2.0095940676777876E-2</c:v>
                </c:pt>
                <c:pt idx="156">
                  <c:v>-2.1698768187806375E-2</c:v>
                </c:pt>
                <c:pt idx="157">
                  <c:v>-2.1698768187806375E-2</c:v>
                </c:pt>
                <c:pt idx="158">
                  <c:v>-2.20741826648287E-2</c:v>
                </c:pt>
                <c:pt idx="159">
                  <c:v>-2.2075018777249683E-2</c:v>
                </c:pt>
                <c:pt idx="160">
                  <c:v>-2.212184107282485E-2</c:v>
                </c:pt>
                <c:pt idx="161">
                  <c:v>-2.2127693859771747E-2</c:v>
                </c:pt>
                <c:pt idx="162">
                  <c:v>-2.2128529972192734E-2</c:v>
                </c:pt>
                <c:pt idx="163">
                  <c:v>-2.2217157888817157E-2</c:v>
                </c:pt>
                <c:pt idx="164">
                  <c:v>-2.2253110722919519E-2</c:v>
                </c:pt>
                <c:pt idx="165">
                  <c:v>-2.2290735781863847E-2</c:v>
                </c:pt>
                <c:pt idx="166">
                  <c:v>-2.2291571894284833E-2</c:v>
                </c:pt>
                <c:pt idx="167">
                  <c:v>-2.2378527586067287E-2</c:v>
                </c:pt>
                <c:pt idx="168">
                  <c:v>-2.2379363698488274E-2</c:v>
                </c:pt>
                <c:pt idx="169">
                  <c:v>-2.2390233159961078E-2</c:v>
                </c:pt>
                <c:pt idx="170">
                  <c:v>-2.2449597141851022E-2</c:v>
                </c:pt>
                <c:pt idx="171">
                  <c:v>-2.2539061170896432E-2</c:v>
                </c:pt>
                <c:pt idx="172">
                  <c:v>-2.4042391303827699E-2</c:v>
                </c:pt>
                <c:pt idx="173">
                  <c:v>-2.4048244090774596E-2</c:v>
                </c:pt>
                <c:pt idx="174">
                  <c:v>-2.4048244090774596E-2</c:v>
                </c:pt>
                <c:pt idx="175">
                  <c:v>-2.4049080203195579E-2</c:v>
                </c:pt>
                <c:pt idx="176">
                  <c:v>-2.4066638564036267E-2</c:v>
                </c:pt>
                <c:pt idx="177">
                  <c:v>-2.4095902498770746E-2</c:v>
                </c:pt>
                <c:pt idx="178">
                  <c:v>-2.4113460859611434E-2</c:v>
                </c:pt>
                <c:pt idx="179">
                  <c:v>-2.411429697203242E-2</c:v>
                </c:pt>
                <c:pt idx="180">
                  <c:v>-2.411429697203242E-2</c:v>
                </c:pt>
                <c:pt idx="181">
                  <c:v>-2.4120149758979317E-2</c:v>
                </c:pt>
                <c:pt idx="182">
                  <c:v>-2.4137708119820005E-2</c:v>
                </c:pt>
                <c:pt idx="183">
                  <c:v>-2.4150249806134783E-2</c:v>
                </c:pt>
                <c:pt idx="184">
                  <c:v>-2.4161119267607587E-2</c:v>
                </c:pt>
                <c:pt idx="185">
                  <c:v>-2.4191219314763052E-2</c:v>
                </c:pt>
                <c:pt idx="186">
                  <c:v>-2.4192055427184039E-2</c:v>
                </c:pt>
                <c:pt idx="187">
                  <c:v>-2.420877767560374E-2</c:v>
                </c:pt>
                <c:pt idx="188">
                  <c:v>-2.4209613788024727E-2</c:v>
                </c:pt>
                <c:pt idx="189">
                  <c:v>-2.4233024935812308E-2</c:v>
                </c:pt>
                <c:pt idx="190">
                  <c:v>-2.4233861048233295E-2</c:v>
                </c:pt>
                <c:pt idx="192">
                  <c:v>-2.4293225030123239E-2</c:v>
                </c:pt>
                <c:pt idx="193">
                  <c:v>-2.4293225030123239E-2</c:v>
                </c:pt>
                <c:pt idx="194">
                  <c:v>-2.4322488964857718E-2</c:v>
                </c:pt>
                <c:pt idx="195">
                  <c:v>-2.4323325077278704E-2</c:v>
                </c:pt>
                <c:pt idx="196">
                  <c:v>-2.4334194538751509E-2</c:v>
                </c:pt>
                <c:pt idx="197">
                  <c:v>-2.4335030651172495E-2</c:v>
                </c:pt>
                <c:pt idx="198">
                  <c:v>-2.4483022549686862E-2</c:v>
                </c:pt>
                <c:pt idx="199">
                  <c:v>-2.4483858662107848E-2</c:v>
                </c:pt>
                <c:pt idx="200">
                  <c:v>-2.4834189766500619E-2</c:v>
                </c:pt>
                <c:pt idx="201">
                  <c:v>-2.4947901055754597E-2</c:v>
                </c:pt>
                <c:pt idx="202">
                  <c:v>-2.6386014419849023E-2</c:v>
                </c:pt>
                <c:pt idx="203">
                  <c:v>-2.6386014419849023E-2</c:v>
                </c:pt>
                <c:pt idx="204">
                  <c:v>-2.6457083975632761E-2</c:v>
                </c:pt>
                <c:pt idx="205">
                  <c:v>-2.6457920088053741E-2</c:v>
                </c:pt>
                <c:pt idx="206">
                  <c:v>-2.6462936762579652E-2</c:v>
                </c:pt>
                <c:pt idx="207">
                  <c:v>-2.6463772875000638E-2</c:v>
                </c:pt>
                <c:pt idx="208">
                  <c:v>-2.6475478448894432E-2</c:v>
                </c:pt>
                <c:pt idx="209">
                  <c:v>-2.6481331235841329E-2</c:v>
                </c:pt>
                <c:pt idx="210">
                  <c:v>-2.656828692762378E-2</c:v>
                </c:pt>
                <c:pt idx="211">
                  <c:v>-2.6569123040044766E-2</c:v>
                </c:pt>
                <c:pt idx="212">
                  <c:v>-2.6666112080879045E-2</c:v>
                </c:pt>
                <c:pt idx="213">
                  <c:v>-2.668367044171973E-2</c:v>
                </c:pt>
                <c:pt idx="214">
                  <c:v>-2.668367044171973E-2</c:v>
                </c:pt>
                <c:pt idx="215">
                  <c:v>-2.6684506554140716E-2</c:v>
                </c:pt>
                <c:pt idx="216">
                  <c:v>-2.673132884971588E-2</c:v>
                </c:pt>
                <c:pt idx="217">
                  <c:v>-2.6732164962136866E-2</c:v>
                </c:pt>
                <c:pt idx="218">
                  <c:v>-2.6758920559608393E-2</c:v>
                </c:pt>
                <c:pt idx="219">
                  <c:v>-2.8335828585586351E-2</c:v>
                </c:pt>
                <c:pt idx="220">
                  <c:v>-2.8471278797785944E-2</c:v>
                </c:pt>
                <c:pt idx="221">
                  <c:v>-2.8472114910206923E-2</c:v>
                </c:pt>
                <c:pt idx="222">
                  <c:v>-2.8562415051673319E-2</c:v>
                </c:pt>
                <c:pt idx="223">
                  <c:v>-2.8563251164094305E-2</c:v>
                </c:pt>
                <c:pt idx="224">
                  <c:v>-2.8676126340927297E-2</c:v>
                </c:pt>
                <c:pt idx="225">
                  <c:v>-2.8690340252084043E-2</c:v>
                </c:pt>
                <c:pt idx="226">
                  <c:v>-2.8701209713556851E-2</c:v>
                </c:pt>
                <c:pt idx="227">
                  <c:v>-2.871709584955557E-2</c:v>
                </c:pt>
                <c:pt idx="228">
                  <c:v>-2.871709584955557E-2</c:v>
                </c:pt>
                <c:pt idx="229">
                  <c:v>-2.876475425755172E-2</c:v>
                </c:pt>
                <c:pt idx="230">
                  <c:v>-2.87772959438665E-2</c:v>
                </c:pt>
                <c:pt idx="231">
                  <c:v>-3.0430290200154107E-2</c:v>
                </c:pt>
                <c:pt idx="232">
                  <c:v>-3.0536476477619215E-2</c:v>
                </c:pt>
                <c:pt idx="233">
                  <c:v>-3.0715404535710034E-2</c:v>
                </c:pt>
                <c:pt idx="234">
                  <c:v>-3.0721257322656931E-2</c:v>
                </c:pt>
                <c:pt idx="235">
                  <c:v>-3.0721257322656931E-2</c:v>
                </c:pt>
                <c:pt idx="236">
                  <c:v>-3.0733799008971704E-2</c:v>
                </c:pt>
                <c:pt idx="237">
                  <c:v>-3.0733799008971704E-2</c:v>
                </c:pt>
                <c:pt idx="238">
                  <c:v>-3.0909382617378585E-2</c:v>
                </c:pt>
                <c:pt idx="239">
                  <c:v>-3.106824397736576E-2</c:v>
                </c:pt>
                <c:pt idx="240">
                  <c:v>-3.1270583183244161E-2</c:v>
                </c:pt>
                <c:pt idx="241">
                  <c:v>-3.2643479778501745E-2</c:v>
                </c:pt>
                <c:pt idx="242">
                  <c:v>-3.2808193925435818E-2</c:v>
                </c:pt>
                <c:pt idx="243">
                  <c:v>-3.2880099593640542E-2</c:v>
                </c:pt>
                <c:pt idx="244">
                  <c:v>-3.2952841374266247E-2</c:v>
                </c:pt>
                <c:pt idx="245">
                  <c:v>-3.3066552663520224E-2</c:v>
                </c:pt>
                <c:pt idx="246">
                  <c:v>-3.3156016692565633E-2</c:v>
                </c:pt>
                <c:pt idx="247">
                  <c:v>-3.315685280498662E-2</c:v>
                </c:pt>
                <c:pt idx="248">
                  <c:v>-3.316186947951253E-2</c:v>
                </c:pt>
                <c:pt idx="249">
                  <c:v>-3.3162705591933517E-2</c:v>
                </c:pt>
                <c:pt idx="250">
                  <c:v>-3.3167722266459428E-2</c:v>
                </c:pt>
                <c:pt idx="251">
                  <c:v>-3.3293139129607192E-2</c:v>
                </c:pt>
                <c:pt idx="252">
                  <c:v>-3.329899191655409E-2</c:v>
                </c:pt>
                <c:pt idx="253">
                  <c:v>-3.3304844703500987E-2</c:v>
                </c:pt>
                <c:pt idx="254">
                  <c:v>-3.3447819927489443E-2</c:v>
                </c:pt>
                <c:pt idx="255">
                  <c:v>-3.345367271443634E-2</c:v>
                </c:pt>
                <c:pt idx="256">
                  <c:v>-3.4728744156438666E-2</c:v>
                </c:pt>
                <c:pt idx="257">
                  <c:v>-3.4728744156438666E-2</c:v>
                </c:pt>
                <c:pt idx="258">
                  <c:v>-3.4728744156438666E-2</c:v>
                </c:pt>
                <c:pt idx="259">
                  <c:v>-3.5248806082291417E-2</c:v>
                </c:pt>
                <c:pt idx="260">
                  <c:v>-3.5365861821229333E-2</c:v>
                </c:pt>
                <c:pt idx="261">
                  <c:v>-3.5451145288169818E-2</c:v>
                </c:pt>
                <c:pt idx="262">
                  <c:v>-3.5451981400590804E-2</c:v>
                </c:pt>
                <c:pt idx="263">
                  <c:v>-3.5599973299105171E-2</c:v>
                </c:pt>
                <c:pt idx="264">
                  <c:v>-3.7014675515412016E-2</c:v>
                </c:pt>
                <c:pt idx="265">
                  <c:v>-3.9701940836458227E-2</c:v>
                </c:pt>
                <c:pt idx="266">
                  <c:v>-3.9701940836458227E-2</c:v>
                </c:pt>
                <c:pt idx="267">
                  <c:v>-3.9701940836458227E-2</c:v>
                </c:pt>
                <c:pt idx="268">
                  <c:v>-3.9727024209087781E-2</c:v>
                </c:pt>
                <c:pt idx="269">
                  <c:v>-3.9727024209087781E-2</c:v>
                </c:pt>
                <c:pt idx="270">
                  <c:v>-3.9768829830137041E-2</c:v>
                </c:pt>
                <c:pt idx="271">
                  <c:v>-3.9768829830137041E-2</c:v>
                </c:pt>
                <c:pt idx="272">
                  <c:v>-3.9793077090345609E-2</c:v>
                </c:pt>
                <c:pt idx="273">
                  <c:v>-3.9798929877292506E-2</c:v>
                </c:pt>
                <c:pt idx="274">
                  <c:v>-4.1533027038415667E-2</c:v>
                </c:pt>
                <c:pt idx="275">
                  <c:v>-4.1752924605134759E-2</c:v>
                </c:pt>
                <c:pt idx="276">
                  <c:v>-4.1770482965975443E-2</c:v>
                </c:pt>
                <c:pt idx="277">
                  <c:v>-4.1806435800077806E-2</c:v>
                </c:pt>
                <c:pt idx="278">
                  <c:v>-4.1862455332283811E-2</c:v>
                </c:pt>
                <c:pt idx="279">
                  <c:v>-4.1969477722169905E-2</c:v>
                </c:pt>
                <c:pt idx="280">
                  <c:v>-4.1999577769325371E-2</c:v>
                </c:pt>
                <c:pt idx="281">
                  <c:v>-4.3598224718248944E-2</c:v>
                </c:pt>
                <c:pt idx="282">
                  <c:v>-4.391761966306526E-2</c:v>
                </c:pt>
                <c:pt idx="283">
                  <c:v>-4.391761966306526E-2</c:v>
                </c:pt>
                <c:pt idx="284">
                  <c:v>-4.391761966306526E-2</c:v>
                </c:pt>
                <c:pt idx="285">
                  <c:v>-4.3918455775486247E-2</c:v>
                </c:pt>
                <c:pt idx="286">
                  <c:v>-4.3918455775486247E-2</c:v>
                </c:pt>
                <c:pt idx="287">
                  <c:v>-4.3918455775486247E-2</c:v>
                </c:pt>
                <c:pt idx="288">
                  <c:v>-4.3996214230637862E-2</c:v>
                </c:pt>
                <c:pt idx="289">
                  <c:v>-4.4384170393974964E-2</c:v>
                </c:pt>
                <c:pt idx="290">
                  <c:v>-4.5986997905003463E-2</c:v>
                </c:pt>
                <c:pt idx="291">
                  <c:v>-4.6191845448144822E-2</c:v>
                </c:pt>
                <c:pt idx="292">
                  <c:v>-4.6314753974029635E-2</c:v>
                </c:pt>
                <c:pt idx="293">
                  <c:v>-4.6320606760976532E-2</c:v>
                </c:pt>
                <c:pt idx="294">
                  <c:v>-4.793179539621488E-2</c:v>
                </c:pt>
                <c:pt idx="295">
                  <c:v>-4.793179539621488E-2</c:v>
                </c:pt>
                <c:pt idx="296">
                  <c:v>-4.8011226076208467E-2</c:v>
                </c:pt>
                <c:pt idx="297">
                  <c:v>-4.805303169725772E-2</c:v>
                </c:pt>
                <c:pt idx="298">
                  <c:v>-4.8157545749880862E-2</c:v>
                </c:pt>
                <c:pt idx="299">
                  <c:v>-4.8206040270298005E-2</c:v>
                </c:pt>
                <c:pt idx="300">
                  <c:v>-4.8206876382718984E-2</c:v>
                </c:pt>
                <c:pt idx="301">
                  <c:v>-4.8437643410910884E-2</c:v>
                </c:pt>
                <c:pt idx="302">
                  <c:v>-4.8599849220581998E-2</c:v>
                </c:pt>
                <c:pt idx="303">
                  <c:v>-4.8748677231517351E-2</c:v>
                </c:pt>
                <c:pt idx="304">
                  <c:v>-4.9607364687869082E-2</c:v>
                </c:pt>
                <c:pt idx="305">
                  <c:v>-4.9625759161130753E-2</c:v>
                </c:pt>
                <c:pt idx="306">
                  <c:v>-4.9690139817546608E-2</c:v>
                </c:pt>
                <c:pt idx="307">
                  <c:v>-5.0211873968241331E-2</c:v>
                </c:pt>
                <c:pt idx="308">
                  <c:v>-5.0245318465080735E-2</c:v>
                </c:pt>
                <c:pt idx="309">
                  <c:v>-5.0366554766123582E-2</c:v>
                </c:pt>
                <c:pt idx="310">
                  <c:v>-5.0555516173266223E-2</c:v>
                </c:pt>
                <c:pt idx="311">
                  <c:v>-5.0663374675573303E-2</c:v>
                </c:pt>
                <c:pt idx="312">
                  <c:v>-5.0812202686508656E-2</c:v>
                </c:pt>
                <c:pt idx="313">
                  <c:v>-5.081889158587654E-2</c:v>
                </c:pt>
                <c:pt idx="314">
                  <c:v>-5.2328074505754697E-2</c:v>
                </c:pt>
                <c:pt idx="315">
                  <c:v>-5.2328910618175684E-2</c:v>
                </c:pt>
                <c:pt idx="316">
                  <c:v>-5.242422743416799E-2</c:v>
                </c:pt>
                <c:pt idx="317">
                  <c:v>-5.2738605704458402E-2</c:v>
                </c:pt>
                <c:pt idx="318">
                  <c:v>-5.2798805798769333E-2</c:v>
                </c:pt>
                <c:pt idx="319">
                  <c:v>-5.311485629390171E-2</c:v>
                </c:pt>
                <c:pt idx="320">
                  <c:v>-5.4235246938021786E-2</c:v>
                </c:pt>
                <c:pt idx="321">
                  <c:v>-5.4235246938021786E-2</c:v>
                </c:pt>
                <c:pt idx="322">
                  <c:v>-5.4522869610840671E-2</c:v>
                </c:pt>
                <c:pt idx="323">
                  <c:v>-5.4645778136725484E-2</c:v>
                </c:pt>
                <c:pt idx="324">
                  <c:v>-5.4645778136725484E-2</c:v>
                </c:pt>
                <c:pt idx="325">
                  <c:v>-5.4653303148514354E-2</c:v>
                </c:pt>
                <c:pt idx="326">
                  <c:v>-5.4741931065138777E-2</c:v>
                </c:pt>
                <c:pt idx="327">
                  <c:v>-5.4741931065138777E-2</c:v>
                </c:pt>
                <c:pt idx="328">
                  <c:v>-5.4915842448703685E-2</c:v>
                </c:pt>
                <c:pt idx="329">
                  <c:v>-5.5076376033532826E-2</c:v>
                </c:pt>
                <c:pt idx="330">
                  <c:v>-5.6716828603505659E-2</c:v>
                </c:pt>
                <c:pt idx="331">
                  <c:v>-5.6920003921805046E-2</c:v>
                </c:pt>
                <c:pt idx="332">
                  <c:v>-5.7235218304516444E-2</c:v>
                </c:pt>
                <c:pt idx="333">
                  <c:v>-5.8661626094717076E-2</c:v>
                </c:pt>
                <c:pt idx="334">
                  <c:v>-5.925693813845849E-2</c:v>
                </c:pt>
                <c:pt idx="335">
                  <c:v>-5.9287038185613955E-2</c:v>
                </c:pt>
                <c:pt idx="336">
                  <c:v>-5.9531183012541608E-2</c:v>
                </c:pt>
                <c:pt idx="337">
                  <c:v>-6.1276149635137583E-2</c:v>
                </c:pt>
                <c:pt idx="338">
                  <c:v>-6.1551230621641681E-2</c:v>
                </c:pt>
                <c:pt idx="339">
                  <c:v>-6.1552066734062674E-2</c:v>
                </c:pt>
                <c:pt idx="340">
                  <c:v>-6.1604741816584735E-2</c:v>
                </c:pt>
                <c:pt idx="341">
                  <c:v>-6.16348418637402E-2</c:v>
                </c:pt>
                <c:pt idx="342">
                  <c:v>-6.3359741788232532E-2</c:v>
                </c:pt>
                <c:pt idx="343">
                  <c:v>-6.3360577900653511E-2</c:v>
                </c:pt>
                <c:pt idx="344">
                  <c:v>-6.3644856123788451E-2</c:v>
                </c:pt>
                <c:pt idx="345">
                  <c:v>-6.3698367318731505E-2</c:v>
                </c:pt>
                <c:pt idx="346">
                  <c:v>-6.3699203431152485E-2</c:v>
                </c:pt>
                <c:pt idx="347">
                  <c:v>-6.5435808929538611E-2</c:v>
                </c:pt>
                <c:pt idx="348">
                  <c:v>-6.553112574553091E-2</c:v>
                </c:pt>
                <c:pt idx="349">
                  <c:v>-6.5531961857951904E-2</c:v>
                </c:pt>
                <c:pt idx="350">
                  <c:v>-6.6084632168223065E-2</c:v>
                </c:pt>
                <c:pt idx="351">
                  <c:v>-6.6210049031370843E-2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2D-4F6D-8840-644031B1745C}"/>
            </c:ext>
          </c:extLst>
        </c:ser>
        <c:ser>
          <c:idx val="8"/>
          <c:order val="8"/>
          <c:tx>
            <c:strRef>
              <c:f>'Active 5'!$P$20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5'!$F$21:$F$3009</c:f>
              <c:numCache>
                <c:formatCode>General</c:formatCode>
                <c:ptCount val="2989"/>
                <c:pt idx="0">
                  <c:v>-83402.5</c:v>
                </c:pt>
                <c:pt idx="1">
                  <c:v>-60092.5</c:v>
                </c:pt>
                <c:pt idx="2">
                  <c:v>-60092</c:v>
                </c:pt>
                <c:pt idx="3">
                  <c:v>-47054.5</c:v>
                </c:pt>
                <c:pt idx="4">
                  <c:v>-47054.5</c:v>
                </c:pt>
                <c:pt idx="5">
                  <c:v>-47054</c:v>
                </c:pt>
                <c:pt idx="6">
                  <c:v>-47054</c:v>
                </c:pt>
                <c:pt idx="7">
                  <c:v>-47015.5</c:v>
                </c:pt>
                <c:pt idx="8">
                  <c:v>-47015</c:v>
                </c:pt>
                <c:pt idx="9">
                  <c:v>-45749.5</c:v>
                </c:pt>
                <c:pt idx="10">
                  <c:v>-45749</c:v>
                </c:pt>
                <c:pt idx="11">
                  <c:v>-39044.5</c:v>
                </c:pt>
                <c:pt idx="12">
                  <c:v>-24696</c:v>
                </c:pt>
                <c:pt idx="13">
                  <c:v>-18300.5</c:v>
                </c:pt>
                <c:pt idx="14">
                  <c:v>-18168.5</c:v>
                </c:pt>
                <c:pt idx="15">
                  <c:v>-18108.5</c:v>
                </c:pt>
                <c:pt idx="16">
                  <c:v>-17095</c:v>
                </c:pt>
                <c:pt idx="17">
                  <c:v>-16838.5</c:v>
                </c:pt>
                <c:pt idx="18">
                  <c:v>-16838.5</c:v>
                </c:pt>
                <c:pt idx="19">
                  <c:v>-15904</c:v>
                </c:pt>
                <c:pt idx="20">
                  <c:v>-15751</c:v>
                </c:pt>
                <c:pt idx="21">
                  <c:v>-15635.5</c:v>
                </c:pt>
                <c:pt idx="22">
                  <c:v>-15635</c:v>
                </c:pt>
                <c:pt idx="23">
                  <c:v>-15635</c:v>
                </c:pt>
                <c:pt idx="24">
                  <c:v>-15632</c:v>
                </c:pt>
                <c:pt idx="25">
                  <c:v>-15631.5</c:v>
                </c:pt>
                <c:pt idx="26">
                  <c:v>-15590.5</c:v>
                </c:pt>
                <c:pt idx="27">
                  <c:v>-15457</c:v>
                </c:pt>
                <c:pt idx="28">
                  <c:v>-15439.5</c:v>
                </c:pt>
                <c:pt idx="29">
                  <c:v>-14524</c:v>
                </c:pt>
                <c:pt idx="30">
                  <c:v>-14428</c:v>
                </c:pt>
                <c:pt idx="31">
                  <c:v>-14190.5</c:v>
                </c:pt>
                <c:pt idx="32">
                  <c:v>-14190</c:v>
                </c:pt>
                <c:pt idx="33">
                  <c:v>-13193.5</c:v>
                </c:pt>
                <c:pt idx="34">
                  <c:v>-12962.5</c:v>
                </c:pt>
                <c:pt idx="35">
                  <c:v>-12944.5</c:v>
                </c:pt>
                <c:pt idx="36">
                  <c:v>-11954</c:v>
                </c:pt>
                <c:pt idx="37">
                  <c:v>-11879</c:v>
                </c:pt>
                <c:pt idx="38">
                  <c:v>-11878.5</c:v>
                </c:pt>
                <c:pt idx="39">
                  <c:v>-11875.5</c:v>
                </c:pt>
                <c:pt idx="40">
                  <c:v>-11786.5</c:v>
                </c:pt>
                <c:pt idx="41">
                  <c:v>-11746</c:v>
                </c:pt>
                <c:pt idx="42">
                  <c:v>-11582.5</c:v>
                </c:pt>
                <c:pt idx="43">
                  <c:v>-10695</c:v>
                </c:pt>
                <c:pt idx="44">
                  <c:v>-10638</c:v>
                </c:pt>
                <c:pt idx="45">
                  <c:v>-10623.5</c:v>
                </c:pt>
                <c:pt idx="46">
                  <c:v>-10616.5</c:v>
                </c:pt>
                <c:pt idx="47">
                  <c:v>-10280.5</c:v>
                </c:pt>
                <c:pt idx="48">
                  <c:v>-9318.5</c:v>
                </c:pt>
                <c:pt idx="49">
                  <c:v>-9300.5</c:v>
                </c:pt>
                <c:pt idx="50">
                  <c:v>-9276</c:v>
                </c:pt>
                <c:pt idx="51">
                  <c:v>-9265</c:v>
                </c:pt>
                <c:pt idx="52">
                  <c:v>-9261.5</c:v>
                </c:pt>
                <c:pt idx="53">
                  <c:v>-9162</c:v>
                </c:pt>
                <c:pt idx="54">
                  <c:v>-9161.5</c:v>
                </c:pt>
                <c:pt idx="55">
                  <c:v>-9105</c:v>
                </c:pt>
                <c:pt idx="56">
                  <c:v>-9104.5</c:v>
                </c:pt>
                <c:pt idx="57">
                  <c:v>-9037.5</c:v>
                </c:pt>
                <c:pt idx="58">
                  <c:v>-9016</c:v>
                </c:pt>
                <c:pt idx="59">
                  <c:v>-8998</c:v>
                </c:pt>
                <c:pt idx="60">
                  <c:v>-8818.5</c:v>
                </c:pt>
                <c:pt idx="61">
                  <c:v>-8020.5</c:v>
                </c:pt>
                <c:pt idx="62">
                  <c:v>-7995.5</c:v>
                </c:pt>
                <c:pt idx="63">
                  <c:v>-7992</c:v>
                </c:pt>
                <c:pt idx="64">
                  <c:v>-7960</c:v>
                </c:pt>
                <c:pt idx="65">
                  <c:v>-7948</c:v>
                </c:pt>
                <c:pt idx="66">
                  <c:v>-7909</c:v>
                </c:pt>
                <c:pt idx="67">
                  <c:v>-7898.5</c:v>
                </c:pt>
                <c:pt idx="68">
                  <c:v>-7888</c:v>
                </c:pt>
                <c:pt idx="69">
                  <c:v>-7881</c:v>
                </c:pt>
                <c:pt idx="70">
                  <c:v>-7842</c:v>
                </c:pt>
                <c:pt idx="71">
                  <c:v>-7652.5</c:v>
                </c:pt>
                <c:pt idx="72">
                  <c:v>-7652.5</c:v>
                </c:pt>
                <c:pt idx="73">
                  <c:v>-6786.5</c:v>
                </c:pt>
                <c:pt idx="74">
                  <c:v>-6722.5</c:v>
                </c:pt>
                <c:pt idx="75">
                  <c:v>-6711.5</c:v>
                </c:pt>
                <c:pt idx="76">
                  <c:v>-6711.5</c:v>
                </c:pt>
                <c:pt idx="77">
                  <c:v>-6711.5</c:v>
                </c:pt>
                <c:pt idx="78">
                  <c:v>-6711.5</c:v>
                </c:pt>
                <c:pt idx="79">
                  <c:v>-6711.5</c:v>
                </c:pt>
                <c:pt idx="80">
                  <c:v>-6707.5</c:v>
                </c:pt>
                <c:pt idx="81">
                  <c:v>-6619.5</c:v>
                </c:pt>
                <c:pt idx="82">
                  <c:v>-6615.5</c:v>
                </c:pt>
                <c:pt idx="83">
                  <c:v>-6587.5</c:v>
                </c:pt>
                <c:pt idx="84">
                  <c:v>-5570.5</c:v>
                </c:pt>
                <c:pt idx="85">
                  <c:v>-5570.5</c:v>
                </c:pt>
                <c:pt idx="86">
                  <c:v>-5545.5</c:v>
                </c:pt>
                <c:pt idx="87">
                  <c:v>-5545.5</c:v>
                </c:pt>
                <c:pt idx="88">
                  <c:v>-5335.5</c:v>
                </c:pt>
                <c:pt idx="89">
                  <c:v>-5335.5</c:v>
                </c:pt>
                <c:pt idx="90">
                  <c:v>-5335.5</c:v>
                </c:pt>
                <c:pt idx="91">
                  <c:v>-5335</c:v>
                </c:pt>
                <c:pt idx="92">
                  <c:v>-5335</c:v>
                </c:pt>
                <c:pt idx="93">
                  <c:v>-5335</c:v>
                </c:pt>
                <c:pt idx="94">
                  <c:v>-5252</c:v>
                </c:pt>
                <c:pt idx="95">
                  <c:v>-5245</c:v>
                </c:pt>
                <c:pt idx="96">
                  <c:v>-5244.5</c:v>
                </c:pt>
                <c:pt idx="97">
                  <c:v>-5241.5</c:v>
                </c:pt>
                <c:pt idx="98">
                  <c:v>-5224</c:v>
                </c:pt>
                <c:pt idx="99">
                  <c:v>-5157.5</c:v>
                </c:pt>
                <c:pt idx="100">
                  <c:v>-5104</c:v>
                </c:pt>
                <c:pt idx="101">
                  <c:v>-4047.5</c:v>
                </c:pt>
                <c:pt idx="102">
                  <c:v>-3991</c:v>
                </c:pt>
                <c:pt idx="103">
                  <c:v>-3987.5</c:v>
                </c:pt>
                <c:pt idx="104">
                  <c:v>-3984</c:v>
                </c:pt>
                <c:pt idx="105">
                  <c:v>-2998</c:v>
                </c:pt>
                <c:pt idx="106">
                  <c:v>-2896</c:v>
                </c:pt>
                <c:pt idx="107">
                  <c:v>-2853.5</c:v>
                </c:pt>
                <c:pt idx="108">
                  <c:v>-2839</c:v>
                </c:pt>
                <c:pt idx="109">
                  <c:v>-2828.5</c:v>
                </c:pt>
                <c:pt idx="110">
                  <c:v>-2806.5</c:v>
                </c:pt>
                <c:pt idx="111">
                  <c:v>-2581.5</c:v>
                </c:pt>
                <c:pt idx="112">
                  <c:v>-2577.5</c:v>
                </c:pt>
                <c:pt idx="113">
                  <c:v>-2515</c:v>
                </c:pt>
                <c:pt idx="114">
                  <c:v>-1123</c:v>
                </c:pt>
                <c:pt idx="115">
                  <c:v>0</c:v>
                </c:pt>
                <c:pt idx="116">
                  <c:v>60.5</c:v>
                </c:pt>
                <c:pt idx="117">
                  <c:v>139</c:v>
                </c:pt>
                <c:pt idx="118">
                  <c:v>182</c:v>
                </c:pt>
                <c:pt idx="119">
                  <c:v>182</c:v>
                </c:pt>
                <c:pt idx="120">
                  <c:v>2639</c:v>
                </c:pt>
                <c:pt idx="121">
                  <c:v>2667.5</c:v>
                </c:pt>
                <c:pt idx="122">
                  <c:v>2781.5</c:v>
                </c:pt>
                <c:pt idx="123">
                  <c:v>4967.5</c:v>
                </c:pt>
                <c:pt idx="124">
                  <c:v>5157</c:v>
                </c:pt>
                <c:pt idx="125">
                  <c:v>5171</c:v>
                </c:pt>
                <c:pt idx="126">
                  <c:v>6147.5</c:v>
                </c:pt>
                <c:pt idx="127">
                  <c:v>7638</c:v>
                </c:pt>
                <c:pt idx="128">
                  <c:v>7638.5</c:v>
                </c:pt>
                <c:pt idx="129">
                  <c:v>9033</c:v>
                </c:pt>
                <c:pt idx="130">
                  <c:v>9053.5</c:v>
                </c:pt>
                <c:pt idx="131">
                  <c:v>9467</c:v>
                </c:pt>
                <c:pt idx="132">
                  <c:v>12780.5</c:v>
                </c:pt>
                <c:pt idx="133">
                  <c:v>12780.5</c:v>
                </c:pt>
                <c:pt idx="134">
                  <c:v>12780.5</c:v>
                </c:pt>
                <c:pt idx="135">
                  <c:v>12780.5</c:v>
                </c:pt>
                <c:pt idx="136">
                  <c:v>12780.5</c:v>
                </c:pt>
                <c:pt idx="137">
                  <c:v>12793</c:v>
                </c:pt>
                <c:pt idx="138">
                  <c:v>13283</c:v>
                </c:pt>
                <c:pt idx="139">
                  <c:v>13699</c:v>
                </c:pt>
                <c:pt idx="140">
                  <c:v>14075</c:v>
                </c:pt>
                <c:pt idx="141">
                  <c:v>14132</c:v>
                </c:pt>
                <c:pt idx="142">
                  <c:v>14132.5</c:v>
                </c:pt>
                <c:pt idx="143">
                  <c:v>14161</c:v>
                </c:pt>
                <c:pt idx="144">
                  <c:v>15302</c:v>
                </c:pt>
                <c:pt idx="145">
                  <c:v>15302</c:v>
                </c:pt>
                <c:pt idx="146">
                  <c:v>15431</c:v>
                </c:pt>
                <c:pt idx="147">
                  <c:v>15441</c:v>
                </c:pt>
                <c:pt idx="148">
                  <c:v>15444.5</c:v>
                </c:pt>
                <c:pt idx="149">
                  <c:v>15445</c:v>
                </c:pt>
                <c:pt idx="150">
                  <c:v>15462.5</c:v>
                </c:pt>
                <c:pt idx="151">
                  <c:v>15477.5</c:v>
                </c:pt>
                <c:pt idx="152">
                  <c:v>15487.5</c:v>
                </c:pt>
                <c:pt idx="153">
                  <c:v>15501.5</c:v>
                </c:pt>
                <c:pt idx="154">
                  <c:v>15502</c:v>
                </c:pt>
                <c:pt idx="155">
                  <c:v>15591.5</c:v>
                </c:pt>
                <c:pt idx="156">
                  <c:v>16550</c:v>
                </c:pt>
                <c:pt idx="157">
                  <c:v>16550</c:v>
                </c:pt>
                <c:pt idx="158">
                  <c:v>16774.5</c:v>
                </c:pt>
                <c:pt idx="159">
                  <c:v>16775</c:v>
                </c:pt>
                <c:pt idx="160">
                  <c:v>16803</c:v>
                </c:pt>
                <c:pt idx="161">
                  <c:v>16806.5</c:v>
                </c:pt>
                <c:pt idx="162">
                  <c:v>16807</c:v>
                </c:pt>
                <c:pt idx="163">
                  <c:v>16860</c:v>
                </c:pt>
                <c:pt idx="164">
                  <c:v>16881.5</c:v>
                </c:pt>
                <c:pt idx="165">
                  <c:v>16904</c:v>
                </c:pt>
                <c:pt idx="166">
                  <c:v>16904.5</c:v>
                </c:pt>
                <c:pt idx="167">
                  <c:v>16956.5</c:v>
                </c:pt>
                <c:pt idx="168">
                  <c:v>16957</c:v>
                </c:pt>
                <c:pt idx="169">
                  <c:v>16963.5</c:v>
                </c:pt>
                <c:pt idx="170">
                  <c:v>16999</c:v>
                </c:pt>
                <c:pt idx="171">
                  <c:v>17052.5</c:v>
                </c:pt>
                <c:pt idx="172">
                  <c:v>17951.5</c:v>
                </c:pt>
                <c:pt idx="173">
                  <c:v>17955</c:v>
                </c:pt>
                <c:pt idx="174">
                  <c:v>17955</c:v>
                </c:pt>
                <c:pt idx="175">
                  <c:v>17955.5</c:v>
                </c:pt>
                <c:pt idx="176">
                  <c:v>17966</c:v>
                </c:pt>
                <c:pt idx="177">
                  <c:v>17983.5</c:v>
                </c:pt>
                <c:pt idx="178">
                  <c:v>17994</c:v>
                </c:pt>
                <c:pt idx="179">
                  <c:v>17994.5</c:v>
                </c:pt>
                <c:pt idx="180">
                  <c:v>17994.5</c:v>
                </c:pt>
                <c:pt idx="181">
                  <c:v>17998</c:v>
                </c:pt>
                <c:pt idx="182">
                  <c:v>18008.5</c:v>
                </c:pt>
                <c:pt idx="183">
                  <c:v>18016</c:v>
                </c:pt>
                <c:pt idx="184">
                  <c:v>18022.5</c:v>
                </c:pt>
                <c:pt idx="185">
                  <c:v>18040.5</c:v>
                </c:pt>
                <c:pt idx="186">
                  <c:v>18041</c:v>
                </c:pt>
                <c:pt idx="187">
                  <c:v>18051</c:v>
                </c:pt>
                <c:pt idx="188">
                  <c:v>18051.5</c:v>
                </c:pt>
                <c:pt idx="189">
                  <c:v>18065.5</c:v>
                </c:pt>
                <c:pt idx="190">
                  <c:v>18066</c:v>
                </c:pt>
                <c:pt idx="191">
                  <c:v>18101</c:v>
                </c:pt>
                <c:pt idx="192">
                  <c:v>18101.5</c:v>
                </c:pt>
                <c:pt idx="193">
                  <c:v>18101.5</c:v>
                </c:pt>
                <c:pt idx="194">
                  <c:v>18119</c:v>
                </c:pt>
                <c:pt idx="195">
                  <c:v>18119.5</c:v>
                </c:pt>
                <c:pt idx="196">
                  <c:v>18126</c:v>
                </c:pt>
                <c:pt idx="197">
                  <c:v>18126.5</c:v>
                </c:pt>
                <c:pt idx="198">
                  <c:v>18215</c:v>
                </c:pt>
                <c:pt idx="199">
                  <c:v>18215.5</c:v>
                </c:pt>
                <c:pt idx="200">
                  <c:v>18425</c:v>
                </c:pt>
                <c:pt idx="201">
                  <c:v>18493</c:v>
                </c:pt>
                <c:pt idx="202">
                  <c:v>19353</c:v>
                </c:pt>
                <c:pt idx="203">
                  <c:v>19353</c:v>
                </c:pt>
                <c:pt idx="204">
                  <c:v>19395.5</c:v>
                </c:pt>
                <c:pt idx="205">
                  <c:v>19396</c:v>
                </c:pt>
                <c:pt idx="206">
                  <c:v>19399</c:v>
                </c:pt>
                <c:pt idx="207">
                  <c:v>19399.5</c:v>
                </c:pt>
                <c:pt idx="208">
                  <c:v>19406.5</c:v>
                </c:pt>
                <c:pt idx="209">
                  <c:v>19410</c:v>
                </c:pt>
                <c:pt idx="210">
                  <c:v>19462</c:v>
                </c:pt>
                <c:pt idx="211">
                  <c:v>19462.5</c:v>
                </c:pt>
                <c:pt idx="212">
                  <c:v>19520.5</c:v>
                </c:pt>
                <c:pt idx="213">
                  <c:v>19531</c:v>
                </c:pt>
                <c:pt idx="214">
                  <c:v>19531</c:v>
                </c:pt>
                <c:pt idx="215">
                  <c:v>19531.5</c:v>
                </c:pt>
                <c:pt idx="216">
                  <c:v>19559.5</c:v>
                </c:pt>
                <c:pt idx="217">
                  <c:v>19560</c:v>
                </c:pt>
                <c:pt idx="218">
                  <c:v>19576</c:v>
                </c:pt>
                <c:pt idx="219">
                  <c:v>20519</c:v>
                </c:pt>
                <c:pt idx="220">
                  <c:v>20600</c:v>
                </c:pt>
                <c:pt idx="221">
                  <c:v>20600.5</c:v>
                </c:pt>
                <c:pt idx="222">
                  <c:v>20654.5</c:v>
                </c:pt>
                <c:pt idx="223">
                  <c:v>20655</c:v>
                </c:pt>
                <c:pt idx="224">
                  <c:v>20722.5</c:v>
                </c:pt>
                <c:pt idx="225">
                  <c:v>20731</c:v>
                </c:pt>
                <c:pt idx="226">
                  <c:v>20737.5</c:v>
                </c:pt>
                <c:pt idx="227">
                  <c:v>20747</c:v>
                </c:pt>
                <c:pt idx="228">
                  <c:v>20747</c:v>
                </c:pt>
                <c:pt idx="229">
                  <c:v>20775.5</c:v>
                </c:pt>
                <c:pt idx="230">
                  <c:v>20783</c:v>
                </c:pt>
                <c:pt idx="231">
                  <c:v>21771.5</c:v>
                </c:pt>
                <c:pt idx="232">
                  <c:v>21835</c:v>
                </c:pt>
                <c:pt idx="233">
                  <c:v>21942</c:v>
                </c:pt>
                <c:pt idx="234">
                  <c:v>21945.5</c:v>
                </c:pt>
                <c:pt idx="235">
                  <c:v>21945.5</c:v>
                </c:pt>
                <c:pt idx="236">
                  <c:v>21953</c:v>
                </c:pt>
                <c:pt idx="237">
                  <c:v>21953</c:v>
                </c:pt>
                <c:pt idx="238">
                  <c:v>22058</c:v>
                </c:pt>
                <c:pt idx="239">
                  <c:v>22153</c:v>
                </c:pt>
                <c:pt idx="240">
                  <c:v>22274</c:v>
                </c:pt>
                <c:pt idx="241">
                  <c:v>23095</c:v>
                </c:pt>
                <c:pt idx="242">
                  <c:v>23193.5</c:v>
                </c:pt>
                <c:pt idx="243">
                  <c:v>23236.5</c:v>
                </c:pt>
                <c:pt idx="244">
                  <c:v>23280</c:v>
                </c:pt>
                <c:pt idx="245">
                  <c:v>23348</c:v>
                </c:pt>
                <c:pt idx="246">
                  <c:v>23401.5</c:v>
                </c:pt>
                <c:pt idx="247">
                  <c:v>23402</c:v>
                </c:pt>
                <c:pt idx="248">
                  <c:v>23405</c:v>
                </c:pt>
                <c:pt idx="249">
                  <c:v>23405.5</c:v>
                </c:pt>
                <c:pt idx="250">
                  <c:v>23408.5</c:v>
                </c:pt>
                <c:pt idx="251">
                  <c:v>23483.5</c:v>
                </c:pt>
                <c:pt idx="252">
                  <c:v>23487</c:v>
                </c:pt>
                <c:pt idx="253">
                  <c:v>23490.5</c:v>
                </c:pt>
                <c:pt idx="254">
                  <c:v>23576</c:v>
                </c:pt>
                <c:pt idx="255">
                  <c:v>23579.5</c:v>
                </c:pt>
                <c:pt idx="256">
                  <c:v>24342</c:v>
                </c:pt>
                <c:pt idx="257">
                  <c:v>24342</c:v>
                </c:pt>
                <c:pt idx="258">
                  <c:v>24342</c:v>
                </c:pt>
                <c:pt idx="259">
                  <c:v>24653</c:v>
                </c:pt>
                <c:pt idx="260">
                  <c:v>24723</c:v>
                </c:pt>
                <c:pt idx="261">
                  <c:v>24774</c:v>
                </c:pt>
                <c:pt idx="262">
                  <c:v>24774.5</c:v>
                </c:pt>
                <c:pt idx="263">
                  <c:v>24863</c:v>
                </c:pt>
                <c:pt idx="264">
                  <c:v>25709</c:v>
                </c:pt>
                <c:pt idx="265">
                  <c:v>27316</c:v>
                </c:pt>
                <c:pt idx="266">
                  <c:v>27316</c:v>
                </c:pt>
                <c:pt idx="267">
                  <c:v>27316</c:v>
                </c:pt>
                <c:pt idx="268">
                  <c:v>27331</c:v>
                </c:pt>
                <c:pt idx="269">
                  <c:v>27331</c:v>
                </c:pt>
                <c:pt idx="270">
                  <c:v>27356</c:v>
                </c:pt>
                <c:pt idx="271">
                  <c:v>27356</c:v>
                </c:pt>
                <c:pt idx="272">
                  <c:v>27370.5</c:v>
                </c:pt>
                <c:pt idx="273">
                  <c:v>27374</c:v>
                </c:pt>
                <c:pt idx="274">
                  <c:v>28411</c:v>
                </c:pt>
                <c:pt idx="275">
                  <c:v>28542.5</c:v>
                </c:pt>
                <c:pt idx="276">
                  <c:v>28553</c:v>
                </c:pt>
                <c:pt idx="277">
                  <c:v>28574.5</c:v>
                </c:pt>
                <c:pt idx="278">
                  <c:v>28608</c:v>
                </c:pt>
                <c:pt idx="279">
                  <c:v>28672</c:v>
                </c:pt>
                <c:pt idx="280">
                  <c:v>28690</c:v>
                </c:pt>
                <c:pt idx="281">
                  <c:v>29646</c:v>
                </c:pt>
                <c:pt idx="282">
                  <c:v>29837</c:v>
                </c:pt>
                <c:pt idx="283">
                  <c:v>29837</c:v>
                </c:pt>
                <c:pt idx="284">
                  <c:v>29837</c:v>
                </c:pt>
                <c:pt idx="285">
                  <c:v>29837.5</c:v>
                </c:pt>
                <c:pt idx="286">
                  <c:v>29837.5</c:v>
                </c:pt>
                <c:pt idx="287">
                  <c:v>29837.5</c:v>
                </c:pt>
                <c:pt idx="288">
                  <c:v>29884</c:v>
                </c:pt>
                <c:pt idx="289">
                  <c:v>30116</c:v>
                </c:pt>
                <c:pt idx="290">
                  <c:v>31074.5</c:v>
                </c:pt>
                <c:pt idx="291">
                  <c:v>31197</c:v>
                </c:pt>
                <c:pt idx="292">
                  <c:v>31270.5</c:v>
                </c:pt>
                <c:pt idx="293">
                  <c:v>31274</c:v>
                </c:pt>
                <c:pt idx="294">
                  <c:v>32237.5</c:v>
                </c:pt>
                <c:pt idx="295">
                  <c:v>32237.5</c:v>
                </c:pt>
                <c:pt idx="296">
                  <c:v>32285</c:v>
                </c:pt>
                <c:pt idx="297">
                  <c:v>32310</c:v>
                </c:pt>
                <c:pt idx="298">
                  <c:v>32372.5</c:v>
                </c:pt>
                <c:pt idx="299">
                  <c:v>32401.5</c:v>
                </c:pt>
                <c:pt idx="300">
                  <c:v>32402</c:v>
                </c:pt>
                <c:pt idx="301">
                  <c:v>32540</c:v>
                </c:pt>
                <c:pt idx="302">
                  <c:v>32637</c:v>
                </c:pt>
                <c:pt idx="303">
                  <c:v>32726</c:v>
                </c:pt>
                <c:pt idx="304">
                  <c:v>33239.5</c:v>
                </c:pt>
                <c:pt idx="305">
                  <c:v>33250.5</c:v>
                </c:pt>
                <c:pt idx="306">
                  <c:v>33289</c:v>
                </c:pt>
                <c:pt idx="307">
                  <c:v>33601</c:v>
                </c:pt>
                <c:pt idx="308">
                  <c:v>33621</c:v>
                </c:pt>
                <c:pt idx="309">
                  <c:v>33693.5</c:v>
                </c:pt>
                <c:pt idx="310">
                  <c:v>33806.5</c:v>
                </c:pt>
                <c:pt idx="311">
                  <c:v>33871</c:v>
                </c:pt>
                <c:pt idx="312">
                  <c:v>33960</c:v>
                </c:pt>
                <c:pt idx="313">
                  <c:v>33964</c:v>
                </c:pt>
                <c:pt idx="314">
                  <c:v>34866.5</c:v>
                </c:pt>
                <c:pt idx="315">
                  <c:v>34867</c:v>
                </c:pt>
                <c:pt idx="316">
                  <c:v>34924</c:v>
                </c:pt>
                <c:pt idx="317">
                  <c:v>35112</c:v>
                </c:pt>
                <c:pt idx="318">
                  <c:v>35148</c:v>
                </c:pt>
                <c:pt idx="319">
                  <c:v>35337</c:v>
                </c:pt>
                <c:pt idx="320">
                  <c:v>36007</c:v>
                </c:pt>
                <c:pt idx="321">
                  <c:v>36007</c:v>
                </c:pt>
                <c:pt idx="322">
                  <c:v>36179</c:v>
                </c:pt>
                <c:pt idx="323">
                  <c:v>36252.5</c:v>
                </c:pt>
                <c:pt idx="324">
                  <c:v>36252.5</c:v>
                </c:pt>
                <c:pt idx="325">
                  <c:v>36257</c:v>
                </c:pt>
                <c:pt idx="326">
                  <c:v>36310</c:v>
                </c:pt>
                <c:pt idx="327">
                  <c:v>36310</c:v>
                </c:pt>
                <c:pt idx="328">
                  <c:v>36414</c:v>
                </c:pt>
                <c:pt idx="329">
                  <c:v>36510</c:v>
                </c:pt>
                <c:pt idx="330">
                  <c:v>37491</c:v>
                </c:pt>
                <c:pt idx="331">
                  <c:v>37612.5</c:v>
                </c:pt>
                <c:pt idx="332">
                  <c:v>37801</c:v>
                </c:pt>
                <c:pt idx="333">
                  <c:v>38654</c:v>
                </c:pt>
                <c:pt idx="334">
                  <c:v>39010</c:v>
                </c:pt>
                <c:pt idx="335">
                  <c:v>39028</c:v>
                </c:pt>
                <c:pt idx="336">
                  <c:v>39174</c:v>
                </c:pt>
                <c:pt idx="337">
                  <c:v>40217.5</c:v>
                </c:pt>
                <c:pt idx="338">
                  <c:v>40382</c:v>
                </c:pt>
                <c:pt idx="339">
                  <c:v>40382.5</c:v>
                </c:pt>
                <c:pt idx="340">
                  <c:v>40414</c:v>
                </c:pt>
                <c:pt idx="341">
                  <c:v>40432</c:v>
                </c:pt>
                <c:pt idx="342">
                  <c:v>41463.5</c:v>
                </c:pt>
                <c:pt idx="343">
                  <c:v>41464</c:v>
                </c:pt>
                <c:pt idx="344">
                  <c:v>41634</c:v>
                </c:pt>
                <c:pt idx="345">
                  <c:v>41666</c:v>
                </c:pt>
                <c:pt idx="346">
                  <c:v>41666.5</c:v>
                </c:pt>
                <c:pt idx="347">
                  <c:v>42705</c:v>
                </c:pt>
                <c:pt idx="348">
                  <c:v>42762</c:v>
                </c:pt>
                <c:pt idx="349">
                  <c:v>42762.5</c:v>
                </c:pt>
                <c:pt idx="350">
                  <c:v>43093</c:v>
                </c:pt>
                <c:pt idx="351">
                  <c:v>43168</c:v>
                </c:pt>
              </c:numCache>
            </c:numRef>
          </c:xVal>
          <c:yVal>
            <c:numRef>
              <c:f>'Active 5'!$P$21:$P$3009</c:f>
              <c:numCache>
                <c:formatCode>General</c:formatCode>
                <c:ptCount val="2989"/>
                <c:pt idx="0">
                  <c:v>-0.18288839136442725</c:v>
                </c:pt>
                <c:pt idx="1">
                  <c:v>-9.7096037681879618E-2</c:v>
                </c:pt>
                <c:pt idx="2">
                  <c:v>-9.7094488815302887E-2</c:v>
                </c:pt>
                <c:pt idx="3">
                  <c:v>-6.0957365951847212E-2</c:v>
                </c:pt>
                <c:pt idx="4">
                  <c:v>-6.0957365951847212E-2</c:v>
                </c:pt>
                <c:pt idx="5">
                  <c:v>-6.0956143035270471E-2</c:v>
                </c:pt>
                <c:pt idx="6">
                  <c:v>-6.0956143035270471E-2</c:v>
                </c:pt>
                <c:pt idx="7">
                  <c:v>-6.0862015996361603E-2</c:v>
                </c:pt>
                <c:pt idx="8">
                  <c:v>-6.0860794054784867E-2</c:v>
                </c:pt>
                <c:pt idx="9">
                  <c:v>-5.7808112999059788E-2</c:v>
                </c:pt>
                <c:pt idx="10">
                  <c:v>-5.7806922707483055E-2</c:v>
                </c:pt>
                <c:pt idx="11">
                  <c:v>-4.2970144767496866E-2</c:v>
                </c:pt>
                <c:pt idx="12">
                  <c:v>-1.8769488964832905E-2</c:v>
                </c:pt>
                <c:pt idx="13">
                  <c:v>-1.1299332931771093E-2</c:v>
                </c:pt>
                <c:pt idx="14">
                  <c:v>-1.1166693305512138E-2</c:v>
                </c:pt>
                <c:pt idx="15">
                  <c:v>-1.110669056630352E-2</c:v>
                </c:pt>
                <c:pt idx="16">
                  <c:v>-1.0120344102754635E-2</c:v>
                </c:pt>
                <c:pt idx="17">
                  <c:v>-9.8788600863877994E-3</c:v>
                </c:pt>
                <c:pt idx="18">
                  <c:v>-9.8788600863877994E-3</c:v>
                </c:pt>
                <c:pt idx="19">
                  <c:v>-9.0268921794635932E-3</c:v>
                </c:pt>
                <c:pt idx="20">
                  <c:v>-8.8915643444816197E-3</c:v>
                </c:pt>
                <c:pt idx="21">
                  <c:v>-8.7901803902550313E-3</c:v>
                </c:pt>
                <c:pt idx="22">
                  <c:v>-8.7897429486782953E-3</c:v>
                </c:pt>
                <c:pt idx="23">
                  <c:v>-8.7897429486782953E-3</c:v>
                </c:pt>
                <c:pt idx="24">
                  <c:v>-8.7871185617178632E-3</c:v>
                </c:pt>
                <c:pt idx="25">
                  <c:v>-8.7866812076411241E-3</c:v>
                </c:pt>
                <c:pt idx="26">
                  <c:v>-8.7508607108485702E-3</c:v>
                </c:pt>
                <c:pt idx="27">
                  <c:v>-8.634808072359397E-3</c:v>
                </c:pt>
                <c:pt idx="28">
                  <c:v>-8.619661242173551E-3</c:v>
                </c:pt>
                <c:pt idx="29">
                  <c:v>-7.8486196776654076E-3</c:v>
                </c:pt>
                <c:pt idx="30">
                  <c:v>-7.7701952949316196E-3</c:v>
                </c:pt>
                <c:pt idx="31">
                  <c:v>-7.5781567959808463E-3</c:v>
                </c:pt>
                <c:pt idx="32">
                  <c:v>-7.5777554794041069E-3</c:v>
                </c:pt>
                <c:pt idx="33">
                  <c:v>-6.8027693044643307E-3</c:v>
                </c:pt>
                <c:pt idx="34">
                  <c:v>-6.6302075335111553E-3</c:v>
                </c:pt>
                <c:pt idx="35">
                  <c:v>-6.6168732117485706E-3</c:v>
                </c:pt>
                <c:pt idx="36">
                  <c:v>-5.908088098229655E-3</c:v>
                </c:pt>
                <c:pt idx="37">
                  <c:v>-5.8564171742188842E-3</c:v>
                </c:pt>
                <c:pt idx="38">
                  <c:v>-5.8560736451421453E-3</c:v>
                </c:pt>
                <c:pt idx="39">
                  <c:v>-5.8540127331817154E-3</c:v>
                </c:pt>
                <c:pt idx="40">
                  <c:v>-5.7930770450222669E-3</c:v>
                </c:pt>
                <c:pt idx="41">
                  <c:v>-5.7654790023064506E-3</c:v>
                </c:pt>
                <c:pt idx="42">
                  <c:v>-5.654898531712969E-3</c:v>
                </c:pt>
                <c:pt idx="43">
                  <c:v>-5.0779719205021803E-3</c:v>
                </c:pt>
                <c:pt idx="44">
                  <c:v>-5.0422645182539938E-3</c:v>
                </c:pt>
                <c:pt idx="45">
                  <c:v>-5.033206975028578E-3</c:v>
                </c:pt>
                <c:pt idx="46">
                  <c:v>-5.0288381304542402E-3</c:v>
                </c:pt>
                <c:pt idx="47">
                  <c:v>-4.8220147908859855E-3</c:v>
                </c:pt>
                <c:pt idx="48">
                  <c:v>-4.2610767722411633E-3</c:v>
                </c:pt>
                <c:pt idx="49">
                  <c:v>-4.251022050478578E-3</c:v>
                </c:pt>
                <c:pt idx="50">
                  <c:v>-4.2373624882183925E-3</c:v>
                </c:pt>
                <c:pt idx="51">
                  <c:v>-4.2312393860301466E-3</c:v>
                </c:pt>
                <c:pt idx="52">
                  <c:v>-4.2292923949929766E-3</c:v>
                </c:pt>
                <c:pt idx="53">
                  <c:v>-4.1741984337220206E-3</c:v>
                </c:pt>
                <c:pt idx="54">
                  <c:v>-4.1739228296452831E-3</c:v>
                </c:pt>
                <c:pt idx="55">
                  <c:v>-4.1428600814738346E-3</c:v>
                </c:pt>
                <c:pt idx="56">
                  <c:v>-4.142585902397097E-3</c:v>
                </c:pt>
                <c:pt idx="57">
                  <c:v>-4.1059589686141418E-3</c:v>
                </c:pt>
                <c:pt idx="58">
                  <c:v>-4.0942531183143869E-3</c:v>
                </c:pt>
                <c:pt idx="59">
                  <c:v>-4.0844706465518014E-3</c:v>
                </c:pt>
                <c:pt idx="60">
                  <c:v>-3.9878039455026899E-3</c:v>
                </c:pt>
                <c:pt idx="61">
                  <c:v>-3.5775556140280867E-3</c:v>
                </c:pt>
                <c:pt idx="62">
                  <c:v>-3.5652175976911629E-3</c:v>
                </c:pt>
                <c:pt idx="63">
                  <c:v>-3.5634927691539941E-3</c:v>
                </c:pt>
                <c:pt idx="64">
                  <c:v>-3.5477513082427317E-3</c:v>
                </c:pt>
                <c:pt idx="65">
                  <c:v>-3.5418614604010084E-3</c:v>
                </c:pt>
                <c:pt idx="66">
                  <c:v>-3.5227691799154075E-3</c:v>
                </c:pt>
                <c:pt idx="67">
                  <c:v>-3.5176419443038996E-3</c:v>
                </c:pt>
                <c:pt idx="68">
                  <c:v>-3.5125202211923915E-3</c:v>
                </c:pt>
                <c:pt idx="69">
                  <c:v>-3.5091088016180527E-3</c:v>
                </c:pt>
                <c:pt idx="70">
                  <c:v>-3.4901471711324518E-3</c:v>
                </c:pt>
                <c:pt idx="71">
                  <c:v>-3.3990956135485709E-3</c:v>
                </c:pt>
                <c:pt idx="72">
                  <c:v>-3.3990956135485709E-3</c:v>
                </c:pt>
                <c:pt idx="73">
                  <c:v>-3.0058487776375353E-3</c:v>
                </c:pt>
                <c:pt idx="74">
                  <c:v>-2.9782746558150103E-3</c:v>
                </c:pt>
                <c:pt idx="75">
                  <c:v>-2.9735559786267639E-3</c:v>
                </c:pt>
                <c:pt idx="76">
                  <c:v>-2.9735559786267639E-3</c:v>
                </c:pt>
                <c:pt idx="77">
                  <c:v>-2.9735559786267639E-3</c:v>
                </c:pt>
                <c:pt idx="78">
                  <c:v>-2.9735559786267639E-3</c:v>
                </c:pt>
                <c:pt idx="79">
                  <c:v>-2.9735559786267639E-3</c:v>
                </c:pt>
                <c:pt idx="80">
                  <c:v>-2.9718415960128565E-3</c:v>
                </c:pt>
                <c:pt idx="81">
                  <c:v>-2.9343275785068852E-3</c:v>
                </c:pt>
                <c:pt idx="82">
                  <c:v>-2.9326315958929771E-3</c:v>
                </c:pt>
                <c:pt idx="83">
                  <c:v>-2.9207821175956227E-3</c:v>
                </c:pt>
                <c:pt idx="84">
                  <c:v>-2.5169612630095684E-3</c:v>
                </c:pt>
                <c:pt idx="85">
                  <c:v>-2.5169612630095684E-3</c:v>
                </c:pt>
                <c:pt idx="86">
                  <c:v>-2.5076857466726447E-3</c:v>
                </c:pt>
                <c:pt idx="87">
                  <c:v>-2.5076857466726447E-3</c:v>
                </c:pt>
                <c:pt idx="88">
                  <c:v>-2.4310051594424857E-3</c:v>
                </c:pt>
                <c:pt idx="89">
                  <c:v>-2.4310051594424857E-3</c:v>
                </c:pt>
                <c:pt idx="90">
                  <c:v>-2.4310051594424857E-3</c:v>
                </c:pt>
                <c:pt idx="91">
                  <c:v>-2.4308252178657473E-3</c:v>
                </c:pt>
                <c:pt idx="92">
                  <c:v>-2.4308252178657473E-3</c:v>
                </c:pt>
                <c:pt idx="93">
                  <c:v>-2.4308252178657473E-3</c:v>
                </c:pt>
                <c:pt idx="94">
                  <c:v>-2.401128178627161E-3</c:v>
                </c:pt>
                <c:pt idx="95">
                  <c:v>-2.3986393590528223E-3</c:v>
                </c:pt>
                <c:pt idx="96">
                  <c:v>-2.3984616799760839E-3</c:v>
                </c:pt>
                <c:pt idx="97">
                  <c:v>-2.3973958680156529E-3</c:v>
                </c:pt>
                <c:pt idx="98">
                  <c:v>-2.3911876003298062E-3</c:v>
                </c:pt>
                <c:pt idx="99">
                  <c:v>-2.3677358331235894E-3</c:v>
                </c:pt>
                <c:pt idx="100">
                  <c:v>-2.3490291219125728E-3</c:v>
                </c:pt>
                <c:pt idx="101">
                  <c:v>-2.008933157764179E-3</c:v>
                </c:pt>
                <c:pt idx="102">
                  <c:v>-1.9923174595927315E-3</c:v>
                </c:pt>
                <c:pt idx="103">
                  <c:v>-1.9912934185555625E-3</c:v>
                </c:pt>
                <c:pt idx="104">
                  <c:v>-1.990269990018393E-3</c:v>
                </c:pt>
                <c:pt idx="105">
                  <c:v>-1.726346725690124E-3</c:v>
                </c:pt>
                <c:pt idx="106">
                  <c:v>-1.7018187190354754E-3</c:v>
                </c:pt>
                <c:pt idx="107">
                  <c:v>-1.6917522475127051E-3</c:v>
                </c:pt>
                <c:pt idx="108">
                  <c:v>-1.6883384667872893E-3</c:v>
                </c:pt>
                <c:pt idx="109">
                  <c:v>-1.6858729811757816E-3</c:v>
                </c:pt>
                <c:pt idx="110">
                  <c:v>-1.6807250767992888E-3</c:v>
                </c:pt>
                <c:pt idx="111">
                  <c:v>-1.6294654297669758E-3</c:v>
                </c:pt>
                <c:pt idx="112">
                  <c:v>-1.6285770471530679E-3</c:v>
                </c:pt>
                <c:pt idx="113">
                  <c:v>-1.6147999750607588E-3</c:v>
                </c:pt>
                <c:pt idx="114">
                  <c:v>-1.3585736254208495E-3</c:v>
                </c:pt>
                <c:pt idx="115">
                  <c:v>-1.2224709065662388E-3</c:v>
                </c:pt>
                <c:pt idx="116">
                  <c:v>-1.2169286132808835E-3</c:v>
                </c:pt>
                <c:pt idx="117">
                  <c:v>-1.2100101607329433E-3</c:v>
                </c:pt>
                <c:pt idx="118">
                  <c:v>-1.2063510476334346E-3</c:v>
                </c:pt>
                <c:pt idx="119">
                  <c:v>-1.2063510476334346E-3</c:v>
                </c:pt>
                <c:pt idx="120">
                  <c:v>-1.1508335270405774E-3</c:v>
                </c:pt>
                <c:pt idx="121">
                  <c:v>-1.1519604696664844E-3</c:v>
                </c:pt>
                <c:pt idx="122">
                  <c:v>-1.1568743651701125E-3</c:v>
                </c:pt>
                <c:pt idx="123">
                  <c:v>-1.3767954666695078E-3</c:v>
                </c:pt>
                <c:pt idx="124">
                  <c:v>-1.4071139215856264E-3</c:v>
                </c:pt>
                <c:pt idx="125">
                  <c:v>-1.4094250324369491E-3</c:v>
                </c:pt>
                <c:pt idx="126">
                  <c:v>-1.5948055955667109E-3</c:v>
                </c:pt>
                <c:pt idx="127">
                  <c:v>-1.9696914553093223E-3</c:v>
                </c:pt>
                <c:pt idx="128">
                  <c:v>-1.9698358512325841E-3</c:v>
                </c:pt>
                <c:pt idx="129">
                  <c:v>-2.421189268708982E-3</c:v>
                </c:pt>
                <c:pt idx="130">
                  <c:v>-2.4285496265627048E-3</c:v>
                </c:pt>
                <c:pt idx="131">
                  <c:v>-2.5814999050999877E-3</c:v>
                </c:pt>
                <c:pt idx="132">
                  <c:v>-4.1158719010541255E-3</c:v>
                </c:pt>
                <c:pt idx="133">
                  <c:v>-4.1158719010541255E-3</c:v>
                </c:pt>
                <c:pt idx="134">
                  <c:v>-4.1158719010541255E-3</c:v>
                </c:pt>
                <c:pt idx="135">
                  <c:v>-4.1158719010541255E-3</c:v>
                </c:pt>
                <c:pt idx="136">
                  <c:v>-4.1158719010541255E-3</c:v>
                </c:pt>
                <c:pt idx="137">
                  <c:v>-4.1226996116356636E-3</c:v>
                </c:pt>
                <c:pt idx="138">
                  <c:v>-4.3965014914319599E-3</c:v>
                </c:pt>
                <c:pt idx="139">
                  <c:v>-4.6383760995855504E-3</c:v>
                </c:pt>
                <c:pt idx="140">
                  <c:v>-4.8644383338782181E-3</c:v>
                </c:pt>
                <c:pt idx="141">
                  <c:v>-4.8993254316300324E-3</c:v>
                </c:pt>
                <c:pt idx="142">
                  <c:v>-4.8996321775532942E-3</c:v>
                </c:pt>
                <c:pt idx="143">
                  <c:v>-4.9171373576792007E-3</c:v>
                </c:pt>
                <c:pt idx="144">
                  <c:v>-5.6513187670620057E-3</c:v>
                </c:pt>
                <c:pt idx="145">
                  <c:v>-5.6513187670620057E-3</c:v>
                </c:pt>
                <c:pt idx="146">
                  <c:v>-5.7384201277634796E-3</c:v>
                </c:pt>
                <c:pt idx="147">
                  <c:v>-5.7452069212287089E-3</c:v>
                </c:pt>
                <c:pt idx="148">
                  <c:v>-5.7475834801915399E-3</c:v>
                </c:pt>
                <c:pt idx="149">
                  <c:v>-5.7479230386148017E-3</c:v>
                </c:pt>
                <c:pt idx="150">
                  <c:v>-5.7598154584289551E-3</c:v>
                </c:pt>
                <c:pt idx="151">
                  <c:v>-5.7700211486268011E-3</c:v>
                </c:pt>
                <c:pt idx="152">
                  <c:v>-5.776831192092032E-3</c:v>
                </c:pt>
                <c:pt idx="153">
                  <c:v>-5.7863736529433548E-3</c:v>
                </c:pt>
                <c:pt idx="154">
                  <c:v>-5.7867146363666157E-3</c:v>
                </c:pt>
                <c:pt idx="155">
                  <c:v>-5.8479520441304294E-3</c:v>
                </c:pt>
                <c:pt idx="156">
                  <c:v>-6.5288865915227763E-3</c:v>
                </c:pt>
                <c:pt idx="157">
                  <c:v>-6.5288865915227763E-3</c:v>
                </c:pt>
                <c:pt idx="158">
                  <c:v>-6.6950147610672014E-3</c:v>
                </c:pt>
                <c:pt idx="159">
                  <c:v>-6.6953875694904632E-3</c:v>
                </c:pt>
                <c:pt idx="160">
                  <c:v>-6.7162847911931087E-3</c:v>
                </c:pt>
                <c:pt idx="161">
                  <c:v>-6.7188997001559388E-3</c:v>
                </c:pt>
                <c:pt idx="162">
                  <c:v>-6.7192733085792008E-3</c:v>
                </c:pt>
                <c:pt idx="163">
                  <c:v>-6.758946688944922E-3</c:v>
                </c:pt>
                <c:pt idx="164">
                  <c:v>-6.7750806511451683E-3</c:v>
                </c:pt>
                <c:pt idx="165">
                  <c:v>-6.7919897801919371E-3</c:v>
                </c:pt>
                <c:pt idx="166">
                  <c:v>-6.7923658261151987E-3</c:v>
                </c:pt>
                <c:pt idx="167">
                  <c:v>-6.8315428521343972E-3</c:v>
                </c:pt>
                <c:pt idx="168">
                  <c:v>-6.831920210557659E-3</c:v>
                </c:pt>
                <c:pt idx="169">
                  <c:v>-6.8368270075600587E-3</c:v>
                </c:pt>
                <c:pt idx="170">
                  <c:v>-6.8636629431116265E-3</c:v>
                </c:pt>
                <c:pt idx="171">
                  <c:v>-6.904224869400611E-3</c:v>
                </c:pt>
                <c:pt idx="172">
                  <c:v>-7.6072243019248368E-3</c:v>
                </c:pt>
                <c:pt idx="173">
                  <c:v>-7.6100401983876676E-3</c:v>
                </c:pt>
                <c:pt idx="174">
                  <c:v>-7.6100401983876676E-3</c:v>
                </c:pt>
                <c:pt idx="175">
                  <c:v>-7.610442519310927E-3</c:v>
                </c:pt>
                <c:pt idx="176">
                  <c:v>-7.6188941461994208E-3</c:v>
                </c:pt>
                <c:pt idx="177">
                  <c:v>-7.6329924410135728E-3</c:v>
                </c:pt>
                <c:pt idx="178">
                  <c:v>-7.6414587679020651E-3</c:v>
                </c:pt>
                <c:pt idx="179">
                  <c:v>-7.6418620638253271E-3</c:v>
                </c:pt>
                <c:pt idx="180">
                  <c:v>-7.6418620638253271E-3</c:v>
                </c:pt>
                <c:pt idx="181">
                  <c:v>-7.6446854852881578E-3</c:v>
                </c:pt>
                <c:pt idx="182">
                  <c:v>-7.6531594246766503E-3</c:v>
                </c:pt>
                <c:pt idx="183">
                  <c:v>-7.6592156135255728E-3</c:v>
                </c:pt>
                <c:pt idx="184">
                  <c:v>-7.6644665855279716E-3</c:v>
                </c:pt>
                <c:pt idx="185">
                  <c:v>-7.6790187637653879E-3</c:v>
                </c:pt>
                <c:pt idx="186">
                  <c:v>-7.6794232221886497E-3</c:v>
                </c:pt>
                <c:pt idx="187">
                  <c:v>-7.6875150156538782E-3</c:v>
                </c:pt>
                <c:pt idx="188">
                  <c:v>-7.687919736577141E-3</c:v>
                </c:pt>
                <c:pt idx="189">
                  <c:v>-7.6992569974284643E-3</c:v>
                </c:pt>
                <c:pt idx="190">
                  <c:v>-7.699662080851725E-3</c:v>
                </c:pt>
                <c:pt idx="191">
                  <c:v>-7.728048982980032E-3</c:v>
                </c:pt>
                <c:pt idx="192">
                  <c:v>-7.7284549539032941E-3</c:v>
                </c:pt>
                <c:pt idx="193">
                  <c:v>-7.7284549539032941E-3</c:v>
                </c:pt>
                <c:pt idx="194">
                  <c:v>-7.7426718112174478E-3</c:v>
                </c:pt>
                <c:pt idx="195">
                  <c:v>-7.7430782321407082E-3</c:v>
                </c:pt>
                <c:pt idx="196">
                  <c:v>-7.7483628416431076E-3</c:v>
                </c:pt>
                <c:pt idx="197">
                  <c:v>-7.7487694375663694E-3</c:v>
                </c:pt>
                <c:pt idx="198">
                  <c:v>-7.8209338284836605E-3</c:v>
                </c:pt>
                <c:pt idx="199">
                  <c:v>-7.8213426494069226E-3</c:v>
                </c:pt>
                <c:pt idx="200">
                  <c:v>-7.9937384912534999E-3</c:v>
                </c:pt>
                <c:pt idx="201">
                  <c:v>-8.0501668868170704E-3</c:v>
                </c:pt>
                <c:pt idx="202">
                  <c:v>-8.7837721248268958E-3</c:v>
                </c:pt>
                <c:pt idx="203">
                  <c:v>-8.7837721248268958E-3</c:v>
                </c:pt>
                <c:pt idx="204">
                  <c:v>-8.8209847783041265E-3</c:v>
                </c:pt>
                <c:pt idx="205">
                  <c:v>-8.8214231117273861E-3</c:v>
                </c:pt>
                <c:pt idx="206">
                  <c:v>-8.8240533747669572E-3</c:v>
                </c:pt>
                <c:pt idx="207">
                  <c:v>-8.8244917956902171E-3</c:v>
                </c:pt>
                <c:pt idx="208">
                  <c:v>-8.8306310011158785E-3</c:v>
                </c:pt>
                <c:pt idx="209">
                  <c:v>-8.8337015225787088E-3</c:v>
                </c:pt>
                <c:pt idx="210">
                  <c:v>-8.8793928485979071E-3</c:v>
                </c:pt>
                <c:pt idx="211">
                  <c:v>-8.879832844521169E-3</c:v>
                </c:pt>
                <c:pt idx="212">
                  <c:v>-8.9309571966195069E-3</c:v>
                </c:pt>
                <c:pt idx="213">
                  <c:v>-8.9402304485079985E-3</c:v>
                </c:pt>
                <c:pt idx="214">
                  <c:v>-8.9402304485079985E-3</c:v>
                </c:pt>
                <c:pt idx="215">
                  <c:v>-8.9406721694312609E-3</c:v>
                </c:pt>
                <c:pt idx="216">
                  <c:v>-8.9654284911339054E-3</c:v>
                </c:pt>
                <c:pt idx="217">
                  <c:v>-8.9658709245571677E-3</c:v>
                </c:pt>
                <c:pt idx="218">
                  <c:v>-8.9800353941015352E-3</c:v>
                </c:pt>
                <c:pt idx="219">
                  <c:v>-9.8374622428727757E-3</c:v>
                </c:pt>
                <c:pt idx="220">
                  <c:v>-9.9131854449411427E-3</c:v>
                </c:pt>
                <c:pt idx="221">
                  <c:v>-9.9136538908644045E-3</c:v>
                </c:pt>
                <c:pt idx="222">
                  <c:v>-9.9643196255766488E-3</c:v>
                </c:pt>
                <c:pt idx="223">
                  <c:v>-9.9647894339999106E-3</c:v>
                </c:pt>
                <c:pt idx="224">
                  <c:v>-1.0028328321140216E-2</c:v>
                </c:pt>
                <c:pt idx="225">
                  <c:v>-1.0036345664335663E-2</c:v>
                </c:pt>
                <c:pt idx="226">
                  <c:v>-1.0042479011338062E-2</c:v>
                </c:pt>
                <c:pt idx="227">
                  <c:v>-1.0051446933880033E-2</c:v>
                </c:pt>
                <c:pt idx="228">
                  <c:v>-1.0051446933880033E-2</c:v>
                </c:pt>
                <c:pt idx="229">
                  <c:v>-1.0078377776505939E-2</c:v>
                </c:pt>
                <c:pt idx="230">
                  <c:v>-1.0085471590354863E-2</c:v>
                </c:pt>
                <c:pt idx="231">
                  <c:v>-1.1045049905642899E-2</c:v>
                </c:pt>
                <c:pt idx="232">
                  <c:v>-1.1108362062897115E-2</c:v>
                </c:pt>
                <c:pt idx="233">
                  <c:v>-1.1215501627975081E-2</c:v>
                </c:pt>
                <c:pt idx="234">
                  <c:v>-1.1219015861937912E-2</c:v>
                </c:pt>
                <c:pt idx="235">
                  <c:v>-1.1219015861937912E-2</c:v>
                </c:pt>
                <c:pt idx="236">
                  <c:v>-1.1226548425786836E-2</c:v>
                </c:pt>
                <c:pt idx="237">
                  <c:v>-1.1226548425786836E-2</c:v>
                </c:pt>
                <c:pt idx="238">
                  <c:v>-1.1332299632171756E-2</c:v>
                </c:pt>
                <c:pt idx="239">
                  <c:v>-1.1428454295091444E-2</c:v>
                </c:pt>
                <c:pt idx="240">
                  <c:v>-1.1551578371020735E-2</c:v>
                </c:pt>
                <c:pt idx="241">
                  <c:v>-1.240632503951616E-2</c:v>
                </c:pt>
                <c:pt idx="242">
                  <c:v>-1.2511138086398683E-2</c:v>
                </c:pt>
                <c:pt idx="243">
                  <c:v>-1.2557046148299174E-2</c:v>
                </c:pt>
                <c:pt idx="244">
                  <c:v>-1.2603582093622926E-2</c:v>
                </c:pt>
                <c:pt idx="245">
                  <c:v>-1.2676517489186495E-2</c:v>
                </c:pt>
                <c:pt idx="246">
                  <c:v>-1.2734062990475477E-2</c:v>
                </c:pt>
                <c:pt idx="247">
                  <c:v>-1.273460147389874E-2</c:v>
                </c:pt>
                <c:pt idx="248">
                  <c:v>-1.2737832636938309E-2</c:v>
                </c:pt>
                <c:pt idx="249">
                  <c:v>-1.273837120786157E-2</c:v>
                </c:pt>
                <c:pt idx="250">
                  <c:v>-1.2741602895901139E-2</c:v>
                </c:pt>
                <c:pt idx="251">
                  <c:v>-1.2822541346890369E-2</c:v>
                </c:pt>
                <c:pt idx="252">
                  <c:v>-1.2826325343353198E-2</c:v>
                </c:pt>
                <c:pt idx="253">
                  <c:v>-1.2830109952316029E-2</c:v>
                </c:pt>
                <c:pt idx="254">
                  <c:v>-1.2922752780193751E-2</c:v>
                </c:pt>
                <c:pt idx="255">
                  <c:v>-1.2926552964156582E-2</c:v>
                </c:pt>
                <c:pt idx="256">
                  <c:v>-1.376905205963041E-2</c:v>
                </c:pt>
                <c:pt idx="257">
                  <c:v>-1.376905205963041E-2</c:v>
                </c:pt>
                <c:pt idx="258">
                  <c:v>-1.376905205963041E-2</c:v>
                </c:pt>
                <c:pt idx="259">
                  <c:v>-1.4121027661399079E-2</c:v>
                </c:pt>
                <c:pt idx="260">
                  <c:v>-1.4200917215655693E-2</c:v>
                </c:pt>
                <c:pt idx="261">
                  <c:v>-1.4259276737328368E-2</c:v>
                </c:pt>
                <c:pt idx="262">
                  <c:v>-1.425984953325163E-2</c:v>
                </c:pt>
                <c:pt idx="263">
                  <c:v>-1.436143132416892E-2</c:v>
                </c:pt>
                <c:pt idx="264">
                  <c:v>-1.5352249051327423E-2</c:v>
                </c:pt>
                <c:pt idx="265">
                  <c:v>-1.7332883536189968E-2</c:v>
                </c:pt>
                <c:pt idx="266">
                  <c:v>-1.7332883536189968E-2</c:v>
                </c:pt>
                <c:pt idx="267">
                  <c:v>-1.7332883536189968E-2</c:v>
                </c:pt>
                <c:pt idx="268">
                  <c:v>-1.7351979351387815E-2</c:v>
                </c:pt>
                <c:pt idx="269">
                  <c:v>-1.7351979351387815E-2</c:v>
                </c:pt>
                <c:pt idx="270">
                  <c:v>-1.7383830710050893E-2</c:v>
                </c:pt>
                <c:pt idx="271">
                  <c:v>-1.7383830710050893E-2</c:v>
                </c:pt>
                <c:pt idx="272">
                  <c:v>-1.7402318816825479E-2</c:v>
                </c:pt>
                <c:pt idx="273">
                  <c:v>-1.7406783038288309E-2</c:v>
                </c:pt>
                <c:pt idx="274">
                  <c:v>-1.8756443045632714E-2</c:v>
                </c:pt>
                <c:pt idx="275">
                  <c:v>-1.8931432310950496E-2</c:v>
                </c:pt>
                <c:pt idx="276">
                  <c:v>-1.8945442112838988E-2</c:v>
                </c:pt>
                <c:pt idx="277">
                  <c:v>-1.8974146050039234E-2</c:v>
                </c:pt>
                <c:pt idx="278">
                  <c:v>-1.9018916851897754E-2</c:v>
                </c:pt>
                <c:pt idx="279">
                  <c:v>-1.9104605130075229E-2</c:v>
                </c:pt>
                <c:pt idx="280">
                  <c:v>-1.9128741858312648E-2</c:v>
                </c:pt>
                <c:pt idx="281">
                  <c:v>-2.0433948913588684E-2</c:v>
                </c:pt>
                <c:pt idx="282">
                  <c:v>-2.0700194193774588E-2</c:v>
                </c:pt>
                <c:pt idx="283">
                  <c:v>-2.0700194193774588E-2</c:v>
                </c:pt>
                <c:pt idx="284">
                  <c:v>-2.0700194193774588E-2</c:v>
                </c:pt>
                <c:pt idx="285">
                  <c:v>-2.0700893564697849E-2</c:v>
                </c:pt>
                <c:pt idx="286">
                  <c:v>-2.0700893564697849E-2</c:v>
                </c:pt>
                <c:pt idx="287">
                  <c:v>-2.0700893564697849E-2</c:v>
                </c:pt>
                <c:pt idx="288">
                  <c:v>-2.076598969806117E-2</c:v>
                </c:pt>
                <c:pt idx="289">
                  <c:v>-2.1092385706454522E-2</c:v>
                </c:pt>
                <c:pt idx="290">
                  <c:v>-2.2469406916346867E-2</c:v>
                </c:pt>
                <c:pt idx="291">
                  <c:v>-2.2648706105045942E-2</c:v>
                </c:pt>
                <c:pt idx="292">
                  <c:v>-2.2756645768265384E-2</c:v>
                </c:pt>
                <c:pt idx="293">
                  <c:v>-2.2761792489728216E-2</c:v>
                </c:pt>
                <c:pt idx="294">
                  <c:v>-2.4201903996353181E-2</c:v>
                </c:pt>
                <c:pt idx="295">
                  <c:v>-2.4201903996353181E-2</c:v>
                </c:pt>
                <c:pt idx="296">
                  <c:v>-2.4274101234063025E-2</c:v>
                </c:pt>
                <c:pt idx="297">
                  <c:v>-2.4312145092726098E-2</c:v>
                </c:pt>
                <c:pt idx="298">
                  <c:v>-2.4407391458133792E-2</c:v>
                </c:pt>
                <c:pt idx="299">
                  <c:v>-2.4451652109182962E-2</c:v>
                </c:pt>
                <c:pt idx="300">
                  <c:v>-2.4452415592606219E-2</c:v>
                </c:pt>
                <c:pt idx="301">
                  <c:v>-2.4663614842426403E-2</c:v>
                </c:pt>
                <c:pt idx="302">
                  <c:v>-2.4812636364039138E-2</c:v>
                </c:pt>
                <c:pt idx="303">
                  <c:v>-2.494978130087969E-2</c:v>
                </c:pt>
                <c:pt idx="304">
                  <c:v>-2.574879595156928E-2</c:v>
                </c:pt>
                <c:pt idx="305">
                  <c:v>-2.5766056374381032E-2</c:v>
                </c:pt>
                <c:pt idx="306">
                  <c:v>-2.5826515497972168E-2</c:v>
                </c:pt>
                <c:pt idx="307">
                  <c:v>-2.6319203854087363E-2</c:v>
                </c:pt>
                <c:pt idx="308">
                  <c:v>-2.6350952441017823E-2</c:v>
                </c:pt>
                <c:pt idx="309">
                  <c:v>-2.6466208724890743E-2</c:v>
                </c:pt>
                <c:pt idx="310">
                  <c:v>-2.6646373591047851E-2</c:v>
                </c:pt>
                <c:pt idx="311">
                  <c:v>-2.6749497277648589E-2</c:v>
                </c:pt>
                <c:pt idx="312">
                  <c:v>-2.6892133514489137E-2</c:v>
                </c:pt>
                <c:pt idx="313">
                  <c:v>-2.6898553431875229E-2</c:v>
                </c:pt>
                <c:pt idx="314">
                  <c:v>-2.8367500198362285E-2</c:v>
                </c:pt>
                <c:pt idx="315">
                  <c:v>-2.8368325306785548E-2</c:v>
                </c:pt>
                <c:pt idx="316">
                  <c:v>-2.8462469604537362E-2</c:v>
                </c:pt>
                <c:pt idx="317">
                  <c:v>-2.8774132121683695E-2</c:v>
                </c:pt>
                <c:pt idx="318">
                  <c:v>-2.8834013778158522E-2</c:v>
                </c:pt>
                <c:pt idx="319">
                  <c:v>-2.9149455599651382E-2</c:v>
                </c:pt>
                <c:pt idx="320">
                  <c:v>-3.0282076761821829E-2</c:v>
                </c:pt>
                <c:pt idx="321">
                  <c:v>-3.0282076761821829E-2</c:v>
                </c:pt>
                <c:pt idx="322">
                  <c:v>-3.0576459809423792E-2</c:v>
                </c:pt>
                <c:pt idx="323">
                  <c:v>-3.0702708322643234E-2</c:v>
                </c:pt>
                <c:pt idx="324">
                  <c:v>-3.0702708322643234E-2</c:v>
                </c:pt>
                <c:pt idx="325">
                  <c:v>-3.0710446598452588E-2</c:v>
                </c:pt>
                <c:pt idx="326">
                  <c:v>-3.0801662478818315E-2</c:v>
                </c:pt>
                <c:pt idx="327">
                  <c:v>-3.0801662478818315E-2</c:v>
                </c:pt>
                <c:pt idx="328">
                  <c:v>-3.0981060330856711E-2</c:v>
                </c:pt>
                <c:pt idx="329">
                  <c:v>-3.1147138348122924E-2</c:v>
                </c:pt>
                <c:pt idx="330">
                  <c:v>-3.2870661512062041E-2</c:v>
                </c:pt>
                <c:pt idx="331">
                  <c:v>-3.3087474233914595E-2</c:v>
                </c:pt>
                <c:pt idx="332">
                  <c:v>-3.3425307109484187E-2</c:v>
                </c:pt>
                <c:pt idx="333">
                  <c:v>-3.497627806706835E-2</c:v>
                </c:pt>
                <c:pt idx="334">
                  <c:v>-3.5634336714430559E-2</c:v>
                </c:pt>
                <c:pt idx="335">
                  <c:v>-3.5667777642667972E-2</c:v>
                </c:pt>
                <c:pt idx="336">
                  <c:v>-3.5939619327260343E-2</c:v>
                </c:pt>
                <c:pt idx="337">
                  <c:v>-3.7913573681607145E-2</c:v>
                </c:pt>
                <c:pt idx="338">
                  <c:v>-3.8229720777860188E-2</c:v>
                </c:pt>
                <c:pt idx="339">
                  <c:v>-3.8230683773783448E-2</c:v>
                </c:pt>
                <c:pt idx="340">
                  <c:v>-3.8291377716948925E-2</c:v>
                </c:pt>
                <c:pt idx="341">
                  <c:v>-3.8326082245186341E-2</c:v>
                </c:pt>
                <c:pt idx="342">
                  <c:v>-4.0341908497374873E-2</c:v>
                </c:pt>
                <c:pt idx="343">
                  <c:v>-4.034289853079813E-2</c:v>
                </c:pt>
                <c:pt idx="344">
                  <c:v>-4.0680234519707051E-2</c:v>
                </c:pt>
                <c:pt idx="345">
                  <c:v>-4.0743894658795791E-2</c:v>
                </c:pt>
                <c:pt idx="346">
                  <c:v>-4.0744889754719051E-2</c:v>
                </c:pt>
                <c:pt idx="347">
                  <c:v>-4.2838679024833237E-2</c:v>
                </c:pt>
                <c:pt idx="348">
                  <c:v>-4.2955161622585059E-2</c:v>
                </c:pt>
                <c:pt idx="349">
                  <c:v>-4.2956184118508316E-2</c:v>
                </c:pt>
                <c:pt idx="350">
                  <c:v>-4.3634788811284186E-2</c:v>
                </c:pt>
                <c:pt idx="351">
                  <c:v>-4.3789544137273415E-2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2D-4F6D-8840-644031B1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602856"/>
        <c:axId val="1"/>
      </c:scatterChart>
      <c:valAx>
        <c:axId val="4266028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29707397686401"/>
              <c:y val="0.84936166633017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074074074074077E-3"/>
              <c:y val="0.397437243421495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66028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74074074074077E-3"/>
          <c:y val="0.8493616663301703"/>
          <c:w val="0.91703843686205888"/>
          <c:h val="0.128205464701527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6982279581916166"/>
          <c:y val="1.5060240963855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19587532061535E-2"/>
          <c:y val="0.14759036144578314"/>
          <c:w val="0.88165744156331016"/>
          <c:h val="0.623493975903614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(3)'!$H$22:$H$269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22-4E00-9F35-3D918A0507C2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(3)'!$I$26:$I$269</c:f>
              <c:numCache>
                <c:formatCode>General</c:formatCode>
                <c:ptCount val="2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22-4E00-9F35-3D918A0507C2}"/>
            </c:ext>
          </c:extLst>
        </c:ser>
        <c:ser>
          <c:idx val="2"/>
          <c:order val="2"/>
          <c:tx>
            <c:strRef>
              <c:f>'A (3)'!$J$20:$J$20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(3)'!$J$22:$J$269</c:f>
              <c:numCache>
                <c:formatCode>General</c:formatCode>
                <c:ptCount val="248"/>
                <c:pt idx="2">
                  <c:v>-4.6228462997532915E-2</c:v>
                </c:pt>
                <c:pt idx="6">
                  <c:v>-4.78072894984507E-2</c:v>
                </c:pt>
                <c:pt idx="7">
                  <c:v>-4.2493756496696733E-2</c:v>
                </c:pt>
                <c:pt idx="8">
                  <c:v>-4.2902397995931096E-2</c:v>
                </c:pt>
                <c:pt idx="9">
                  <c:v>-1.0977851990901399E-2</c:v>
                </c:pt>
                <c:pt idx="10">
                  <c:v>-1.1698832997353747E-2</c:v>
                </c:pt>
                <c:pt idx="11">
                  <c:v>-1.3107474500429817E-2</c:v>
                </c:pt>
                <c:pt idx="12">
                  <c:v>-1.1359323500073515E-2</c:v>
                </c:pt>
                <c:pt idx="13">
                  <c:v>-1.0233733999484684E-2</c:v>
                </c:pt>
                <c:pt idx="58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22-4E00-9F35-3D918A0507C2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(3)'!$K$22:$K$269</c:f>
              <c:numCache>
                <c:formatCode>General</c:formatCode>
                <c:ptCount val="248"/>
                <c:pt idx="0">
                  <c:v>-4.651982149516698E-2</c:v>
                </c:pt>
                <c:pt idx="1">
                  <c:v>-4.6628462994704023E-2</c:v>
                </c:pt>
                <c:pt idx="3">
                  <c:v>-4.5680311995965894E-2</c:v>
                </c:pt>
                <c:pt idx="4">
                  <c:v>-4.6088953495200258E-2</c:v>
                </c:pt>
                <c:pt idx="5">
                  <c:v>-4.6604836992628407E-2</c:v>
                </c:pt>
                <c:pt idx="14">
                  <c:v>-1.0132103496289346E-2</c:v>
                </c:pt>
                <c:pt idx="15">
                  <c:v>-1.010123550076969E-2</c:v>
                </c:pt>
                <c:pt idx="16">
                  <c:v>-1.0948167997412384E-2</c:v>
                </c:pt>
                <c:pt idx="17">
                  <c:v>-7.6237894900259562E-3</c:v>
                </c:pt>
                <c:pt idx="18">
                  <c:v>-9.8505049900268205E-3</c:v>
                </c:pt>
                <c:pt idx="19">
                  <c:v>-9.9936740007251501E-3</c:v>
                </c:pt>
                <c:pt idx="20">
                  <c:v>-9.0936740016331896E-3</c:v>
                </c:pt>
                <c:pt idx="21">
                  <c:v>-7.7557219992741011E-3</c:v>
                </c:pt>
                <c:pt idx="22">
                  <c:v>-8.3643634934560396E-3</c:v>
                </c:pt>
                <c:pt idx="23">
                  <c:v>-3.6550699587678537E-4</c:v>
                </c:pt>
                <c:pt idx="24">
                  <c:v>-4.5198084917501546E-3</c:v>
                </c:pt>
                <c:pt idx="25">
                  <c:v>-4.0995869931066409E-3</c:v>
                </c:pt>
                <c:pt idx="26">
                  <c:v>-2.6079849994857796E-3</c:v>
                </c:pt>
                <c:pt idx="27">
                  <c:v>-1.3915239978814498E-3</c:v>
                </c:pt>
                <c:pt idx="28">
                  <c:v>-2.0001654920633882E-3</c:v>
                </c:pt>
                <c:pt idx="29">
                  <c:v>-1.4927309966878965E-3</c:v>
                </c:pt>
                <c:pt idx="30">
                  <c:v>-6.7546149512054399E-4</c:v>
                </c:pt>
                <c:pt idx="31">
                  <c:v>-2.8410300001269206E-4</c:v>
                </c:pt>
                <c:pt idx="32">
                  <c:v>-1.1865554988617077E-3</c:v>
                </c:pt>
                <c:pt idx="33">
                  <c:v>-9.6059249335667118E-4</c:v>
                </c:pt>
                <c:pt idx="34">
                  <c:v>-2.692339985514991E-4</c:v>
                </c:pt>
                <c:pt idx="35">
                  <c:v>-2.8606250270968303E-4</c:v>
                </c:pt>
                <c:pt idx="36">
                  <c:v>-4.2181799653917551E-4</c:v>
                </c:pt>
                <c:pt idx="37">
                  <c:v>2.6881820085691288E-3</c:v>
                </c:pt>
                <c:pt idx="38">
                  <c:v>8.3814850222552195E-4</c:v>
                </c:pt>
                <c:pt idx="39">
                  <c:v>1.3295070093590766E-3</c:v>
                </c:pt>
                <c:pt idx="40">
                  <c:v>6.4558300073258579E-4</c:v>
                </c:pt>
                <c:pt idx="41">
                  <c:v>1.2850925049860962E-3</c:v>
                </c:pt>
                <c:pt idx="42">
                  <c:v>3.7645100383087993E-4</c:v>
                </c:pt>
                <c:pt idx="43">
                  <c:v>-8.3954799629282206E-4</c:v>
                </c:pt>
                <c:pt idx="44">
                  <c:v>0</c:v>
                </c:pt>
                <c:pt idx="45">
                  <c:v>1.1913585040019825E-3</c:v>
                </c:pt>
                <c:pt idx="46">
                  <c:v>-2.0735750149469823E-4</c:v>
                </c:pt>
                <c:pt idx="47">
                  <c:v>2.1840010012965649E-3</c:v>
                </c:pt>
                <c:pt idx="48">
                  <c:v>8.9605750690679997E-4</c:v>
                </c:pt>
                <c:pt idx="49">
                  <c:v>-3.6443299904931337E-4</c:v>
                </c:pt>
                <c:pt idx="50">
                  <c:v>-6.4432999351993203E-5</c:v>
                </c:pt>
                <c:pt idx="51">
                  <c:v>7.4300150299677625E-4</c:v>
                </c:pt>
                <c:pt idx="52">
                  <c:v>2.6153000362683088E-4</c:v>
                </c:pt>
                <c:pt idx="53">
                  <c:v>1.1528885006555356E-3</c:v>
                </c:pt>
                <c:pt idx="54">
                  <c:v>1.2923980029881932E-3</c:v>
                </c:pt>
                <c:pt idx="55">
                  <c:v>1.813039998523891E-4</c:v>
                </c:pt>
                <c:pt idx="56">
                  <c:v>2.5787050253711641E-4</c:v>
                </c:pt>
                <c:pt idx="57">
                  <c:v>-6.5077099861809984E-4</c:v>
                </c:pt>
                <c:pt idx="59">
                  <c:v>-6.2663924982189201E-3</c:v>
                </c:pt>
                <c:pt idx="60">
                  <c:v>-6.9639249704778194E-4</c:v>
                </c:pt>
                <c:pt idx="61">
                  <c:v>-9.8844997410196811E-5</c:v>
                </c:pt>
                <c:pt idx="62">
                  <c:v>5.9251350467093289E-4</c:v>
                </c:pt>
                <c:pt idx="63">
                  <c:v>-4.198259994154796E-4</c:v>
                </c:pt>
                <c:pt idx="64">
                  <c:v>-2.5284674993599765E-3</c:v>
                </c:pt>
                <c:pt idx="65">
                  <c:v>-3.5801299964077771E-4</c:v>
                </c:pt>
                <c:pt idx="66">
                  <c:v>1.133345504058525E-3</c:v>
                </c:pt>
                <c:pt idx="67">
                  <c:v>-1.187442998343613E-3</c:v>
                </c:pt>
                <c:pt idx="68">
                  <c:v>-2.6066998543683439E-5</c:v>
                </c:pt>
                <c:pt idx="69">
                  <c:v>-2.6066998543683439E-5</c:v>
                </c:pt>
                <c:pt idx="70">
                  <c:v>-5.6059449707390741E-4</c:v>
                </c:pt>
                <c:pt idx="71">
                  <c:v>1.0307640040991828E-3</c:v>
                </c:pt>
                <c:pt idx="72">
                  <c:v>6.7027350451098755E-4</c:v>
                </c:pt>
                <c:pt idx="73">
                  <c:v>3.7903049815213308E-4</c:v>
                </c:pt>
                <c:pt idx="74">
                  <c:v>1.9755900575546548E-4</c:v>
                </c:pt>
                <c:pt idx="75">
                  <c:v>-3.1108249095268548E-4</c:v>
                </c:pt>
                <c:pt idx="76">
                  <c:v>-1.9500649796100333E-4</c:v>
                </c:pt>
                <c:pt idx="77">
                  <c:v>-3.6479978007264435E-6</c:v>
                </c:pt>
                <c:pt idx="78">
                  <c:v>-1.3780449953628704E-3</c:v>
                </c:pt>
                <c:pt idx="79">
                  <c:v>2.8010849928250536E-4</c:v>
                </c:pt>
                <c:pt idx="80">
                  <c:v>-5.2853299712296575E-4</c:v>
                </c:pt>
                <c:pt idx="81">
                  <c:v>6.0486450820462778E-4</c:v>
                </c:pt>
                <c:pt idx="82">
                  <c:v>1.3456195083563216E-3</c:v>
                </c:pt>
                <c:pt idx="83">
                  <c:v>-1.218568992044311E-3</c:v>
                </c:pt>
                <c:pt idx="84">
                  <c:v>-1.2407569956849329E-3</c:v>
                </c:pt>
                <c:pt idx="85">
                  <c:v>8.7499738583574072E-4</c:v>
                </c:pt>
                <c:pt idx="86">
                  <c:v>1.0775269984151237E-3</c:v>
                </c:pt>
                <c:pt idx="87">
                  <c:v>2.7815330031444319E-3</c:v>
                </c:pt>
                <c:pt idx="88">
                  <c:v>8.9029000082518905E-4</c:v>
                </c:pt>
                <c:pt idx="89">
                  <c:v>1.5009470080258325E-3</c:v>
                </c:pt>
                <c:pt idx="90">
                  <c:v>1.2985715075046755E-3</c:v>
                </c:pt>
                <c:pt idx="91">
                  <c:v>2.9554025095421821E-3</c:v>
                </c:pt>
                <c:pt idx="92">
                  <c:v>2.3035920021357015E-3</c:v>
                </c:pt>
                <c:pt idx="93">
                  <c:v>2.1283480018610135E-3</c:v>
                </c:pt>
                <c:pt idx="94">
                  <c:v>-5.0953996833413839E-5</c:v>
                </c:pt>
                <c:pt idx="95">
                  <c:v>-5.0953996833413839E-5</c:v>
                </c:pt>
                <c:pt idx="96">
                  <c:v>2.4904600286390632E-4</c:v>
                </c:pt>
                <c:pt idx="97">
                  <c:v>-1.2596699525602162E-4</c:v>
                </c:pt>
                <c:pt idx="98">
                  <c:v>-1.8357770022703335E-3</c:v>
                </c:pt>
                <c:pt idx="99">
                  <c:v>3.4827900017262436E-3</c:v>
                </c:pt>
                <c:pt idx="100">
                  <c:v>-2.2585149417864159E-4</c:v>
                </c:pt>
                <c:pt idx="101">
                  <c:v>1.0446030064485967E-3</c:v>
                </c:pt>
                <c:pt idx="102">
                  <c:v>1.2231849977979437E-3</c:v>
                </c:pt>
                <c:pt idx="103">
                  <c:v>-2.9605959934997372E-3</c:v>
                </c:pt>
                <c:pt idx="104">
                  <c:v>-2.3605959941050969E-3</c:v>
                </c:pt>
                <c:pt idx="105">
                  <c:v>-2.2605959966313094E-3</c:v>
                </c:pt>
                <c:pt idx="106">
                  <c:v>-2.7098409991594963E-3</c:v>
                </c:pt>
                <c:pt idx="107">
                  <c:v>-2.7098409991594963E-3</c:v>
                </c:pt>
                <c:pt idx="108">
                  <c:v>-2.2419159940909594E-3</c:v>
                </c:pt>
                <c:pt idx="109">
                  <c:v>-2.2419159940909594E-3</c:v>
                </c:pt>
                <c:pt idx="110">
                  <c:v>-3.9251949783647433E-4</c:v>
                </c:pt>
                <c:pt idx="111">
                  <c:v>-3.0530099975294434E-3</c:v>
                </c:pt>
                <c:pt idx="112">
                  <c:v>-8.7548099691048265E-4</c:v>
                </c:pt>
                <c:pt idx="113">
                  <c:v>-5.4819549404783174E-4</c:v>
                </c:pt>
                <c:pt idx="114">
                  <c:v>-9.296669959439896E-4</c:v>
                </c:pt>
                <c:pt idx="115">
                  <c:v>-3.0125149351079017E-4</c:v>
                </c:pt>
                <c:pt idx="116">
                  <c:v>2.1976800780976191E-4</c:v>
                </c:pt>
                <c:pt idx="117">
                  <c:v>-1.7863439934444614E-3</c:v>
                </c:pt>
                <c:pt idx="118">
                  <c:v>-1.4974379955674522E-3</c:v>
                </c:pt>
                <c:pt idx="119">
                  <c:v>2.0800140046048909E-3</c:v>
                </c:pt>
                <c:pt idx="120">
                  <c:v>-1.5103899932000786E-4</c:v>
                </c:pt>
                <c:pt idx="121">
                  <c:v>3.1689610041212291E-3</c:v>
                </c:pt>
                <c:pt idx="122">
                  <c:v>3.3189610039698891E-3</c:v>
                </c:pt>
                <c:pt idx="123">
                  <c:v>4.2903195062535815E-3</c:v>
                </c:pt>
                <c:pt idx="124">
                  <c:v>4.3603195081232116E-3</c:v>
                </c:pt>
                <c:pt idx="125">
                  <c:v>4.4903195084771141E-3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22-4E00-9F35-3D918A0507C2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(3)'!$L$26:$L$269</c:f>
              <c:numCache>
                <c:formatCode>General</c:formatCode>
                <c:ptCount val="2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722-4E00-9F35-3D918A0507C2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(3)'!$M$22:$M$269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22-4E00-9F35-3D918A0507C2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(3)'!$N$22:$N$269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722-4E00-9F35-3D918A0507C2}"/>
            </c:ext>
          </c:extLst>
        </c:ser>
        <c:ser>
          <c:idx val="7"/>
          <c:order val="7"/>
          <c:tx>
            <c:strRef>
              <c:f>'A (3)'!$AX$1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(3)'!$AW$2:$AW$62</c:f>
              <c:numCache>
                <c:formatCode>General</c:formatCode>
                <c:ptCount val="61"/>
                <c:pt idx="0">
                  <c:v>-33000</c:v>
                </c:pt>
                <c:pt idx="1">
                  <c:v>-32000</c:v>
                </c:pt>
                <c:pt idx="2">
                  <c:v>-31000</c:v>
                </c:pt>
                <c:pt idx="3">
                  <c:v>-30000</c:v>
                </c:pt>
                <c:pt idx="4">
                  <c:v>-29000</c:v>
                </c:pt>
                <c:pt idx="5">
                  <c:v>-28000</c:v>
                </c:pt>
                <c:pt idx="6">
                  <c:v>-27000</c:v>
                </c:pt>
                <c:pt idx="7">
                  <c:v>-26000</c:v>
                </c:pt>
                <c:pt idx="8">
                  <c:v>-25000</c:v>
                </c:pt>
                <c:pt idx="9">
                  <c:v>-24000</c:v>
                </c:pt>
                <c:pt idx="10">
                  <c:v>-23000</c:v>
                </c:pt>
                <c:pt idx="11">
                  <c:v>-22000</c:v>
                </c:pt>
                <c:pt idx="12">
                  <c:v>-21000</c:v>
                </c:pt>
                <c:pt idx="13">
                  <c:v>-20000</c:v>
                </c:pt>
                <c:pt idx="14">
                  <c:v>-19000</c:v>
                </c:pt>
                <c:pt idx="15">
                  <c:v>-18000</c:v>
                </c:pt>
                <c:pt idx="16">
                  <c:v>-17000</c:v>
                </c:pt>
                <c:pt idx="17">
                  <c:v>-16000</c:v>
                </c:pt>
                <c:pt idx="18">
                  <c:v>-15000</c:v>
                </c:pt>
                <c:pt idx="19">
                  <c:v>-14000</c:v>
                </c:pt>
                <c:pt idx="20">
                  <c:v>-13000</c:v>
                </c:pt>
                <c:pt idx="21">
                  <c:v>-12000</c:v>
                </c:pt>
                <c:pt idx="22">
                  <c:v>-11000</c:v>
                </c:pt>
                <c:pt idx="23">
                  <c:v>-10000</c:v>
                </c:pt>
                <c:pt idx="24">
                  <c:v>-9000</c:v>
                </c:pt>
                <c:pt idx="25">
                  <c:v>-8000</c:v>
                </c:pt>
                <c:pt idx="26">
                  <c:v>-7000</c:v>
                </c:pt>
                <c:pt idx="27">
                  <c:v>-6000</c:v>
                </c:pt>
                <c:pt idx="28">
                  <c:v>-5000</c:v>
                </c:pt>
                <c:pt idx="29">
                  <c:v>-4000</c:v>
                </c:pt>
                <c:pt idx="30">
                  <c:v>-3000</c:v>
                </c:pt>
                <c:pt idx="31">
                  <c:v>-2000</c:v>
                </c:pt>
                <c:pt idx="32">
                  <c:v>-1000</c:v>
                </c:pt>
                <c:pt idx="33">
                  <c:v>0</c:v>
                </c:pt>
                <c:pt idx="34">
                  <c:v>1000</c:v>
                </c:pt>
                <c:pt idx="35">
                  <c:v>2000</c:v>
                </c:pt>
                <c:pt idx="36">
                  <c:v>3000</c:v>
                </c:pt>
                <c:pt idx="37">
                  <c:v>4000</c:v>
                </c:pt>
                <c:pt idx="38">
                  <c:v>5000</c:v>
                </c:pt>
                <c:pt idx="39">
                  <c:v>6000</c:v>
                </c:pt>
                <c:pt idx="40">
                  <c:v>7000</c:v>
                </c:pt>
                <c:pt idx="41">
                  <c:v>8000</c:v>
                </c:pt>
                <c:pt idx="42">
                  <c:v>9000</c:v>
                </c:pt>
                <c:pt idx="43">
                  <c:v>10000</c:v>
                </c:pt>
                <c:pt idx="44">
                  <c:v>11000</c:v>
                </c:pt>
                <c:pt idx="45">
                  <c:v>12000</c:v>
                </c:pt>
                <c:pt idx="46">
                  <c:v>13000</c:v>
                </c:pt>
              </c:numCache>
            </c:numRef>
          </c:xVal>
          <c:yVal>
            <c:numRef>
              <c:f>'A (3)'!$AX$2:$AX$62</c:f>
              <c:numCache>
                <c:formatCode>General</c:formatCode>
                <c:ptCount val="61"/>
                <c:pt idx="0">
                  <c:v>-5.2803970141976117E-2</c:v>
                </c:pt>
                <c:pt idx="1">
                  <c:v>-4.8051681780821975E-2</c:v>
                </c:pt>
                <c:pt idx="2">
                  <c:v>-4.3529606454334999E-2</c:v>
                </c:pt>
                <c:pt idx="3">
                  <c:v>-3.9248217889078597E-2</c:v>
                </c:pt>
                <c:pt idx="4">
                  <c:v>-3.5214180817792179E-2</c:v>
                </c:pt>
                <c:pt idx="5">
                  <c:v>-3.1430857574757443E-2</c:v>
                </c:pt>
                <c:pt idx="6">
                  <c:v>-2.7898835887310729E-2</c:v>
                </c:pt>
                <c:pt idx="7">
                  <c:v>-2.4616429944267527E-2</c:v>
                </c:pt>
                <c:pt idx="8">
                  <c:v>-2.1580127414203322E-2</c:v>
                </c:pt>
                <c:pt idx="9">
                  <c:v>-1.878497036192444E-2</c:v>
                </c:pt>
                <c:pt idx="10">
                  <c:v>-1.6224868122039431E-2</c:v>
                </c:pt>
                <c:pt idx="11">
                  <c:v>-1.38928461340341E-2</c:v>
                </c:pt>
                <c:pt idx="12">
                  <c:v>-1.1781237710838114E-2</c:v>
                </c:pt>
                <c:pt idx="13">
                  <c:v>-9.881826747720408E-3</c:v>
                </c:pt>
                <c:pt idx="14">
                  <c:v>-8.1859492743250988E-3</c:v>
                </c:pt>
                <c:pt idx="15">
                  <c:v>-6.6845610592208126E-3</c:v>
                </c:pt>
                <c:pt idx="16">
                  <c:v>-5.368277549734791E-3</c:v>
                </c:pt>
                <c:pt idx="17">
                  <c:v>-4.2273914891885166E-3</c:v>
                </c:pt>
                <c:pt idx="18">
                  <c:v>-3.2518727266440776E-3</c:v>
                </c:pt>
                <c:pt idx="19">
                  <c:v>-2.4313540909982456E-3</c:v>
                </c:pt>
                <c:pt idx="20">
                  <c:v>-1.7551067794885917E-3</c:v>
                </c:pt>
                <c:pt idx="21">
                  <c:v>-1.2120085355541148E-3</c:v>
                </c:pt>
                <c:pt idx="22">
                  <c:v>-7.9050798994475039E-4</c:v>
                </c:pt>
                <c:pt idx="23">
                  <c:v>-4.7858895079550792E-4</c:v>
                </c:pt>
                <c:pt idx="24">
                  <c:v>-2.6373920555703128E-4</c:v>
                </c:pt>
                <c:pt idx="25">
                  <c:v>-1.3292960167781299E-4</c:v>
                </c:pt>
                <c:pt idx="26">
                  <c:v>-7.2610862575113629E-5</c:v>
                </c:pt>
                <c:pt idx="27">
                  <c:v>-6.8737806635260461E-5</c:v>
                </c:pt>
                <c:pt idx="28">
                  <c:v>-1.0683334845064917E-4</c:v>
                </c:pt>
                <c:pt idx="29">
                  <c:v>-1.7210773592816683E-4</c:v>
                </c:pt>
                <c:pt idx="30">
                  <c:v>-2.4965156585657778E-4</c:v>
                </c:pt>
                <c:pt idx="31">
                  <c:v>-3.2472352789291673E-4</c:v>
                </c:pt>
                <c:pt idx="32">
                  <c:v>-3.8315434823243608E-4</c:v>
                </c:pt>
                <c:pt idx="33">
                  <c:v>-4.1188520269271056E-4</c:v>
                </c:pt>
                <c:pt idx="34">
                  <c:v>-3.9964951738272192E-4</c:v>
                </c:pt>
                <c:pt idx="35">
                  <c:v>-3.3778897377431498E-4</c:v>
                </c:pt>
                <c:pt idx="36">
                  <c:v>-2.2116595929972793E-4</c:v>
                </c:pt>
                <c:pt idx="37">
                  <c:v>-4.9096618356630865E-5</c:v>
                </c:pt>
                <c:pt idx="38">
                  <c:v>1.7381304251301664E-4</c:v>
                </c:pt>
                <c:pt idx="39">
                  <c:v>4.370785883044152E-4</c:v>
                </c:pt>
                <c:pt idx="40">
                  <c:v>7.2415395612207556E-4</c:v>
                </c:pt>
                <c:pt idx="41">
                  <c:v>1.0127770506505058E-3</c:v>
                </c:pt>
                <c:pt idx="42">
                  <c:v>1.2758870360290403E-3</c:v>
                </c:pt>
                <c:pt idx="43">
                  <c:v>1.4830447126402775E-3</c:v>
                </c:pt>
                <c:pt idx="44">
                  <c:v>1.6021785379301378E-3</c:v>
                </c:pt>
                <c:pt idx="45">
                  <c:v>1.6014112113103992E-3</c:v>
                </c:pt>
                <c:pt idx="46">
                  <c:v>1.4507190554666452E-3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22-4E00-9F35-3D918A050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95000"/>
        <c:axId val="1"/>
      </c:scatterChart>
      <c:valAx>
        <c:axId val="36949500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52102067123266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964497041420114E-3"/>
              <c:y val="0.36746987951807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495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0295857988165681E-2"/>
          <c:y val="0.85843373493975905"/>
          <c:w val="0.96597695258506888"/>
          <c:h val="0.978915662650602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BX Peg -- O-C Diagr.</a:t>
            </a:r>
          </a:p>
        </c:rich>
      </c:tx>
      <c:layout>
        <c:manualLayout>
          <c:xMode val="edge"/>
          <c:yMode val="edge"/>
          <c:x val="0.37223042836041359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4977843426888E-2"/>
          <c:y val="0.14414456686540114"/>
          <c:w val="0.8818316100443131"/>
          <c:h val="0.62762946822643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2"/>
            <c:spPr>
              <a:solidFill>
                <a:srgbClr val="333333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(3)'!$H$22:$H$269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5C-42BE-B24E-DAAD85E58B56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(3)'!$I$26:$I$269</c:f>
              <c:numCache>
                <c:formatCode>General</c:formatCode>
                <c:ptCount val="2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5C-42BE-B24E-DAAD85E58B56}"/>
            </c:ext>
          </c:extLst>
        </c:ser>
        <c:ser>
          <c:idx val="2"/>
          <c:order val="2"/>
          <c:tx>
            <c:strRef>
              <c:f>'A (3)'!$J$20:$J$20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(3)'!$J$22:$J$269</c:f>
              <c:numCache>
                <c:formatCode>General</c:formatCode>
                <c:ptCount val="248"/>
                <c:pt idx="2">
                  <c:v>-4.6228462997532915E-2</c:v>
                </c:pt>
                <c:pt idx="6">
                  <c:v>-4.78072894984507E-2</c:v>
                </c:pt>
                <c:pt idx="7">
                  <c:v>-4.2493756496696733E-2</c:v>
                </c:pt>
                <c:pt idx="8">
                  <c:v>-4.2902397995931096E-2</c:v>
                </c:pt>
                <c:pt idx="9">
                  <c:v>-1.0977851990901399E-2</c:v>
                </c:pt>
                <c:pt idx="10">
                  <c:v>-1.1698832997353747E-2</c:v>
                </c:pt>
                <c:pt idx="11">
                  <c:v>-1.3107474500429817E-2</c:v>
                </c:pt>
                <c:pt idx="12">
                  <c:v>-1.1359323500073515E-2</c:v>
                </c:pt>
                <c:pt idx="13">
                  <c:v>-1.0233733999484684E-2</c:v>
                </c:pt>
                <c:pt idx="58">
                  <c:v>2.122490041074343E-4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5C-42BE-B24E-DAAD85E58B56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(3)'!$K$22:$K$269</c:f>
              <c:numCache>
                <c:formatCode>General</c:formatCode>
                <c:ptCount val="248"/>
                <c:pt idx="0">
                  <c:v>-4.651982149516698E-2</c:v>
                </c:pt>
                <c:pt idx="1">
                  <c:v>-4.6628462994704023E-2</c:v>
                </c:pt>
                <c:pt idx="3">
                  <c:v>-4.5680311995965894E-2</c:v>
                </c:pt>
                <c:pt idx="4">
                  <c:v>-4.6088953495200258E-2</c:v>
                </c:pt>
                <c:pt idx="5">
                  <c:v>-4.6604836992628407E-2</c:v>
                </c:pt>
                <c:pt idx="14">
                  <c:v>-1.0132103496289346E-2</c:v>
                </c:pt>
                <c:pt idx="15">
                  <c:v>-1.010123550076969E-2</c:v>
                </c:pt>
                <c:pt idx="16">
                  <c:v>-1.0948167997412384E-2</c:v>
                </c:pt>
                <c:pt idx="17">
                  <c:v>-7.6237894900259562E-3</c:v>
                </c:pt>
                <c:pt idx="18">
                  <c:v>-9.8505049900268205E-3</c:v>
                </c:pt>
                <c:pt idx="19">
                  <c:v>-9.9936740007251501E-3</c:v>
                </c:pt>
                <c:pt idx="20">
                  <c:v>-9.0936740016331896E-3</c:v>
                </c:pt>
                <c:pt idx="21">
                  <c:v>-7.7557219992741011E-3</c:v>
                </c:pt>
                <c:pt idx="22">
                  <c:v>-8.3643634934560396E-3</c:v>
                </c:pt>
                <c:pt idx="23">
                  <c:v>-3.6550699587678537E-4</c:v>
                </c:pt>
                <c:pt idx="24">
                  <c:v>-4.5198084917501546E-3</c:v>
                </c:pt>
                <c:pt idx="25">
                  <c:v>-4.0995869931066409E-3</c:v>
                </c:pt>
                <c:pt idx="26">
                  <c:v>-2.6079849994857796E-3</c:v>
                </c:pt>
                <c:pt idx="27">
                  <c:v>-1.3915239978814498E-3</c:v>
                </c:pt>
                <c:pt idx="28">
                  <c:v>-2.0001654920633882E-3</c:v>
                </c:pt>
                <c:pt idx="29">
                  <c:v>-1.4927309966878965E-3</c:v>
                </c:pt>
                <c:pt idx="30">
                  <c:v>-6.7546149512054399E-4</c:v>
                </c:pt>
                <c:pt idx="31">
                  <c:v>-2.8410300001269206E-4</c:v>
                </c:pt>
                <c:pt idx="32">
                  <c:v>-1.1865554988617077E-3</c:v>
                </c:pt>
                <c:pt idx="33">
                  <c:v>-9.6059249335667118E-4</c:v>
                </c:pt>
                <c:pt idx="34">
                  <c:v>-2.692339985514991E-4</c:v>
                </c:pt>
                <c:pt idx="35">
                  <c:v>-2.8606250270968303E-4</c:v>
                </c:pt>
                <c:pt idx="36">
                  <c:v>-4.2181799653917551E-4</c:v>
                </c:pt>
                <c:pt idx="37">
                  <c:v>2.6881820085691288E-3</c:v>
                </c:pt>
                <c:pt idx="38">
                  <c:v>8.3814850222552195E-4</c:v>
                </c:pt>
                <c:pt idx="39">
                  <c:v>1.3295070093590766E-3</c:v>
                </c:pt>
                <c:pt idx="40">
                  <c:v>6.4558300073258579E-4</c:v>
                </c:pt>
                <c:pt idx="41">
                  <c:v>1.2850925049860962E-3</c:v>
                </c:pt>
                <c:pt idx="42">
                  <c:v>3.7645100383087993E-4</c:v>
                </c:pt>
                <c:pt idx="43">
                  <c:v>-8.3954799629282206E-4</c:v>
                </c:pt>
                <c:pt idx="44">
                  <c:v>0</c:v>
                </c:pt>
                <c:pt idx="45">
                  <c:v>1.1913585040019825E-3</c:v>
                </c:pt>
                <c:pt idx="46">
                  <c:v>-2.0735750149469823E-4</c:v>
                </c:pt>
                <c:pt idx="47">
                  <c:v>2.1840010012965649E-3</c:v>
                </c:pt>
                <c:pt idx="48">
                  <c:v>8.9605750690679997E-4</c:v>
                </c:pt>
                <c:pt idx="49">
                  <c:v>-3.6443299904931337E-4</c:v>
                </c:pt>
                <c:pt idx="50">
                  <c:v>-6.4432999351993203E-5</c:v>
                </c:pt>
                <c:pt idx="51">
                  <c:v>7.4300150299677625E-4</c:v>
                </c:pt>
                <c:pt idx="52">
                  <c:v>2.6153000362683088E-4</c:v>
                </c:pt>
                <c:pt idx="53">
                  <c:v>1.1528885006555356E-3</c:v>
                </c:pt>
                <c:pt idx="54">
                  <c:v>1.2923980029881932E-3</c:v>
                </c:pt>
                <c:pt idx="55">
                  <c:v>1.813039998523891E-4</c:v>
                </c:pt>
                <c:pt idx="56">
                  <c:v>2.5787050253711641E-4</c:v>
                </c:pt>
                <c:pt idx="57">
                  <c:v>-6.5077099861809984E-4</c:v>
                </c:pt>
                <c:pt idx="59">
                  <c:v>-6.2663924982189201E-3</c:v>
                </c:pt>
                <c:pt idx="60">
                  <c:v>-6.9639249704778194E-4</c:v>
                </c:pt>
                <c:pt idx="61">
                  <c:v>-9.8844997410196811E-5</c:v>
                </c:pt>
                <c:pt idx="62">
                  <c:v>5.9251350467093289E-4</c:v>
                </c:pt>
                <c:pt idx="63">
                  <c:v>-4.198259994154796E-4</c:v>
                </c:pt>
                <c:pt idx="64">
                  <c:v>-2.5284674993599765E-3</c:v>
                </c:pt>
                <c:pt idx="65">
                  <c:v>-3.5801299964077771E-4</c:v>
                </c:pt>
                <c:pt idx="66">
                  <c:v>1.133345504058525E-3</c:v>
                </c:pt>
                <c:pt idx="67">
                  <c:v>-1.187442998343613E-3</c:v>
                </c:pt>
                <c:pt idx="68">
                  <c:v>-2.6066998543683439E-5</c:v>
                </c:pt>
                <c:pt idx="69">
                  <c:v>-2.6066998543683439E-5</c:v>
                </c:pt>
                <c:pt idx="70">
                  <c:v>-5.6059449707390741E-4</c:v>
                </c:pt>
                <c:pt idx="71">
                  <c:v>1.0307640040991828E-3</c:v>
                </c:pt>
                <c:pt idx="72">
                  <c:v>6.7027350451098755E-4</c:v>
                </c:pt>
                <c:pt idx="73">
                  <c:v>3.7903049815213308E-4</c:v>
                </c:pt>
                <c:pt idx="74">
                  <c:v>1.9755900575546548E-4</c:v>
                </c:pt>
                <c:pt idx="75">
                  <c:v>-3.1108249095268548E-4</c:v>
                </c:pt>
                <c:pt idx="76">
                  <c:v>-1.9500649796100333E-4</c:v>
                </c:pt>
                <c:pt idx="77">
                  <c:v>-3.6479978007264435E-6</c:v>
                </c:pt>
                <c:pt idx="78">
                  <c:v>-1.3780449953628704E-3</c:v>
                </c:pt>
                <c:pt idx="79">
                  <c:v>2.8010849928250536E-4</c:v>
                </c:pt>
                <c:pt idx="80">
                  <c:v>-5.2853299712296575E-4</c:v>
                </c:pt>
                <c:pt idx="81">
                  <c:v>6.0486450820462778E-4</c:v>
                </c:pt>
                <c:pt idx="82">
                  <c:v>1.3456195083563216E-3</c:v>
                </c:pt>
                <c:pt idx="83">
                  <c:v>-1.218568992044311E-3</c:v>
                </c:pt>
                <c:pt idx="84">
                  <c:v>-1.2407569956849329E-3</c:v>
                </c:pt>
                <c:pt idx="85">
                  <c:v>8.7499738583574072E-4</c:v>
                </c:pt>
                <c:pt idx="86">
                  <c:v>1.0775269984151237E-3</c:v>
                </c:pt>
                <c:pt idx="87">
                  <c:v>2.7815330031444319E-3</c:v>
                </c:pt>
                <c:pt idx="88">
                  <c:v>8.9029000082518905E-4</c:v>
                </c:pt>
                <c:pt idx="89">
                  <c:v>1.5009470080258325E-3</c:v>
                </c:pt>
                <c:pt idx="90">
                  <c:v>1.2985715075046755E-3</c:v>
                </c:pt>
                <c:pt idx="91">
                  <c:v>2.9554025095421821E-3</c:v>
                </c:pt>
                <c:pt idx="92">
                  <c:v>2.3035920021357015E-3</c:v>
                </c:pt>
                <c:pt idx="93">
                  <c:v>2.1283480018610135E-3</c:v>
                </c:pt>
                <c:pt idx="94">
                  <c:v>-5.0953996833413839E-5</c:v>
                </c:pt>
                <c:pt idx="95">
                  <c:v>-5.0953996833413839E-5</c:v>
                </c:pt>
                <c:pt idx="96">
                  <c:v>2.4904600286390632E-4</c:v>
                </c:pt>
                <c:pt idx="97">
                  <c:v>-1.2596699525602162E-4</c:v>
                </c:pt>
                <c:pt idx="98">
                  <c:v>-1.8357770022703335E-3</c:v>
                </c:pt>
                <c:pt idx="99">
                  <c:v>3.4827900017262436E-3</c:v>
                </c:pt>
                <c:pt idx="100">
                  <c:v>-2.2585149417864159E-4</c:v>
                </c:pt>
                <c:pt idx="101">
                  <c:v>1.0446030064485967E-3</c:v>
                </c:pt>
                <c:pt idx="102">
                  <c:v>1.2231849977979437E-3</c:v>
                </c:pt>
                <c:pt idx="103">
                  <c:v>-2.9605959934997372E-3</c:v>
                </c:pt>
                <c:pt idx="104">
                  <c:v>-2.3605959941050969E-3</c:v>
                </c:pt>
                <c:pt idx="105">
                  <c:v>-2.2605959966313094E-3</c:v>
                </c:pt>
                <c:pt idx="106">
                  <c:v>-2.7098409991594963E-3</c:v>
                </c:pt>
                <c:pt idx="107">
                  <c:v>-2.7098409991594963E-3</c:v>
                </c:pt>
                <c:pt idx="108">
                  <c:v>-2.2419159940909594E-3</c:v>
                </c:pt>
                <c:pt idx="109">
                  <c:v>-2.2419159940909594E-3</c:v>
                </c:pt>
                <c:pt idx="110">
                  <c:v>-3.9251949783647433E-4</c:v>
                </c:pt>
                <c:pt idx="111">
                  <c:v>-3.0530099975294434E-3</c:v>
                </c:pt>
                <c:pt idx="112">
                  <c:v>-8.7548099691048265E-4</c:v>
                </c:pt>
                <c:pt idx="113">
                  <c:v>-5.4819549404783174E-4</c:v>
                </c:pt>
                <c:pt idx="114">
                  <c:v>-9.296669959439896E-4</c:v>
                </c:pt>
                <c:pt idx="115">
                  <c:v>-3.0125149351079017E-4</c:v>
                </c:pt>
                <c:pt idx="116">
                  <c:v>2.1976800780976191E-4</c:v>
                </c:pt>
                <c:pt idx="117">
                  <c:v>-1.7863439934444614E-3</c:v>
                </c:pt>
                <c:pt idx="118">
                  <c:v>-1.4974379955674522E-3</c:v>
                </c:pt>
                <c:pt idx="119">
                  <c:v>2.0800140046048909E-3</c:v>
                </c:pt>
                <c:pt idx="120">
                  <c:v>-1.5103899932000786E-4</c:v>
                </c:pt>
                <c:pt idx="121">
                  <c:v>3.1689610041212291E-3</c:v>
                </c:pt>
                <c:pt idx="122">
                  <c:v>3.3189610039698891E-3</c:v>
                </c:pt>
                <c:pt idx="123">
                  <c:v>4.2903195062535815E-3</c:v>
                </c:pt>
                <c:pt idx="124">
                  <c:v>4.3603195081232116E-3</c:v>
                </c:pt>
                <c:pt idx="125">
                  <c:v>4.4903195084771141E-3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5C-42BE-B24E-DAAD85E58B56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(3)'!$L$26:$L$269</c:f>
              <c:numCache>
                <c:formatCode>General</c:formatCode>
                <c:ptCount val="2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5C-42BE-B24E-DAAD85E58B56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(3)'!$M$22:$M$269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5C-42BE-B24E-DAAD85E58B56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(3)'!$N$22:$N$269</c:f>
              <c:numCache>
                <c:formatCode>General</c:formatCode>
                <c:ptCount val="2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5C-42BE-B24E-DAAD85E58B56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(3)'!$F$22:$F$269</c:f>
              <c:numCache>
                <c:formatCode>General</c:formatCode>
                <c:ptCount val="248"/>
                <c:pt idx="0">
                  <c:v>-32539.5</c:v>
                </c:pt>
                <c:pt idx="1">
                  <c:v>-32539</c:v>
                </c:pt>
                <c:pt idx="2">
                  <c:v>-32539</c:v>
                </c:pt>
                <c:pt idx="3">
                  <c:v>-32536</c:v>
                </c:pt>
                <c:pt idx="4">
                  <c:v>-32535.5</c:v>
                </c:pt>
                <c:pt idx="5">
                  <c:v>-32361</c:v>
                </c:pt>
                <c:pt idx="6">
                  <c:v>-32343.5</c:v>
                </c:pt>
                <c:pt idx="7">
                  <c:v>-31094.5</c:v>
                </c:pt>
                <c:pt idx="8">
                  <c:v>-31094</c:v>
                </c:pt>
                <c:pt idx="9">
                  <c:v>-22156</c:v>
                </c:pt>
                <c:pt idx="10">
                  <c:v>-22149</c:v>
                </c:pt>
                <c:pt idx="11">
                  <c:v>-22148.5</c:v>
                </c:pt>
                <c:pt idx="12">
                  <c:v>-22145.5</c:v>
                </c:pt>
                <c:pt idx="13">
                  <c:v>-19902</c:v>
                </c:pt>
                <c:pt idx="14">
                  <c:v>-19485.5</c:v>
                </c:pt>
                <c:pt idx="15">
                  <c:v>-19481.5</c:v>
                </c:pt>
                <c:pt idx="16">
                  <c:v>-16904</c:v>
                </c:pt>
                <c:pt idx="17">
                  <c:v>-16843.5</c:v>
                </c:pt>
                <c:pt idx="18">
                  <c:v>-16765</c:v>
                </c:pt>
                <c:pt idx="19">
                  <c:v>-16722</c:v>
                </c:pt>
                <c:pt idx="20">
                  <c:v>-16722</c:v>
                </c:pt>
                <c:pt idx="21">
                  <c:v>-9266</c:v>
                </c:pt>
                <c:pt idx="22">
                  <c:v>-9265.5</c:v>
                </c:pt>
                <c:pt idx="23">
                  <c:v>-7871</c:v>
                </c:pt>
                <c:pt idx="24">
                  <c:v>-7850.5</c:v>
                </c:pt>
                <c:pt idx="25">
                  <c:v>-4111</c:v>
                </c:pt>
                <c:pt idx="26">
                  <c:v>-3205</c:v>
                </c:pt>
                <c:pt idx="27">
                  <c:v>-2772</c:v>
                </c:pt>
                <c:pt idx="28">
                  <c:v>-2771.5</c:v>
                </c:pt>
                <c:pt idx="29">
                  <c:v>-2743</c:v>
                </c:pt>
                <c:pt idx="30">
                  <c:v>-1459.5</c:v>
                </c:pt>
                <c:pt idx="31">
                  <c:v>-1459</c:v>
                </c:pt>
                <c:pt idx="32">
                  <c:v>-1441.5</c:v>
                </c:pt>
                <c:pt idx="33">
                  <c:v>-1402.5</c:v>
                </c:pt>
                <c:pt idx="34">
                  <c:v>-1402</c:v>
                </c:pt>
                <c:pt idx="35">
                  <c:v>-1312.5</c:v>
                </c:pt>
                <c:pt idx="36">
                  <c:v>-354</c:v>
                </c:pt>
                <c:pt idx="37">
                  <c:v>-354</c:v>
                </c:pt>
                <c:pt idx="38">
                  <c:v>-129.5</c:v>
                </c:pt>
                <c:pt idx="39">
                  <c:v>-129</c:v>
                </c:pt>
                <c:pt idx="40">
                  <c:v>-101</c:v>
                </c:pt>
                <c:pt idx="41">
                  <c:v>-97.5</c:v>
                </c:pt>
                <c:pt idx="42">
                  <c:v>-97</c:v>
                </c:pt>
                <c:pt idx="43">
                  <c:v>-44</c:v>
                </c:pt>
                <c:pt idx="44">
                  <c:v>0</c:v>
                </c:pt>
                <c:pt idx="45">
                  <c:v>0.5</c:v>
                </c:pt>
                <c:pt idx="46">
                  <c:v>52.5</c:v>
                </c:pt>
                <c:pt idx="47">
                  <c:v>53</c:v>
                </c:pt>
                <c:pt idx="48">
                  <c:v>1047.5</c:v>
                </c:pt>
                <c:pt idx="49">
                  <c:v>1051</c:v>
                </c:pt>
                <c:pt idx="50">
                  <c:v>1051</c:v>
                </c:pt>
                <c:pt idx="51">
                  <c:v>1079.5</c:v>
                </c:pt>
                <c:pt idx="52">
                  <c:v>1090</c:v>
                </c:pt>
                <c:pt idx="53">
                  <c:v>1090.5</c:v>
                </c:pt>
                <c:pt idx="54">
                  <c:v>1094</c:v>
                </c:pt>
                <c:pt idx="55">
                  <c:v>1112</c:v>
                </c:pt>
                <c:pt idx="56">
                  <c:v>1136.5</c:v>
                </c:pt>
                <c:pt idx="57">
                  <c:v>1137</c:v>
                </c:pt>
                <c:pt idx="58">
                  <c:v>1197</c:v>
                </c:pt>
                <c:pt idx="59">
                  <c:v>1197.5</c:v>
                </c:pt>
                <c:pt idx="60">
                  <c:v>1197.5</c:v>
                </c:pt>
                <c:pt idx="61">
                  <c:v>1215</c:v>
                </c:pt>
                <c:pt idx="62">
                  <c:v>1215.5</c:v>
                </c:pt>
                <c:pt idx="63">
                  <c:v>1222</c:v>
                </c:pt>
                <c:pt idx="64">
                  <c:v>1222.5</c:v>
                </c:pt>
                <c:pt idx="65">
                  <c:v>1311</c:v>
                </c:pt>
                <c:pt idx="66">
                  <c:v>1311.5</c:v>
                </c:pt>
                <c:pt idx="67">
                  <c:v>1521</c:v>
                </c:pt>
                <c:pt idx="68">
                  <c:v>2449</c:v>
                </c:pt>
                <c:pt idx="69">
                  <c:v>2449</c:v>
                </c:pt>
                <c:pt idx="70">
                  <c:v>2491.5</c:v>
                </c:pt>
                <c:pt idx="71">
                  <c:v>2492</c:v>
                </c:pt>
                <c:pt idx="72">
                  <c:v>2495.5</c:v>
                </c:pt>
                <c:pt idx="73">
                  <c:v>2616.5</c:v>
                </c:pt>
                <c:pt idx="74">
                  <c:v>2627</c:v>
                </c:pt>
                <c:pt idx="75">
                  <c:v>2627.5</c:v>
                </c:pt>
                <c:pt idx="76">
                  <c:v>2655.5</c:v>
                </c:pt>
                <c:pt idx="77">
                  <c:v>2656</c:v>
                </c:pt>
                <c:pt idx="78">
                  <c:v>3615</c:v>
                </c:pt>
                <c:pt idx="79">
                  <c:v>3750.5</c:v>
                </c:pt>
                <c:pt idx="80">
                  <c:v>3751</c:v>
                </c:pt>
                <c:pt idx="81">
                  <c:v>3818.5</c:v>
                </c:pt>
                <c:pt idx="82">
                  <c:v>3833.5</c:v>
                </c:pt>
                <c:pt idx="83">
                  <c:v>3843</c:v>
                </c:pt>
                <c:pt idx="84">
                  <c:v>3879</c:v>
                </c:pt>
                <c:pt idx="85">
                  <c:v>4867.5</c:v>
                </c:pt>
                <c:pt idx="86">
                  <c:v>4931</c:v>
                </c:pt>
                <c:pt idx="87">
                  <c:v>5249</c:v>
                </c:pt>
                <c:pt idx="88">
                  <c:v>5370</c:v>
                </c:pt>
                <c:pt idx="89">
                  <c:v>6191</c:v>
                </c:pt>
                <c:pt idx="90">
                  <c:v>6289.5</c:v>
                </c:pt>
                <c:pt idx="91">
                  <c:v>6332.5</c:v>
                </c:pt>
                <c:pt idx="92">
                  <c:v>6376</c:v>
                </c:pt>
                <c:pt idx="93">
                  <c:v>6444</c:v>
                </c:pt>
                <c:pt idx="94">
                  <c:v>7438</c:v>
                </c:pt>
                <c:pt idx="95">
                  <c:v>7438</c:v>
                </c:pt>
                <c:pt idx="96">
                  <c:v>7438</c:v>
                </c:pt>
                <c:pt idx="97">
                  <c:v>7749</c:v>
                </c:pt>
                <c:pt idx="98">
                  <c:v>7819</c:v>
                </c:pt>
                <c:pt idx="99">
                  <c:v>7870</c:v>
                </c:pt>
                <c:pt idx="100">
                  <c:v>7870.5</c:v>
                </c:pt>
                <c:pt idx="101">
                  <c:v>7959</c:v>
                </c:pt>
                <c:pt idx="102">
                  <c:v>8805</c:v>
                </c:pt>
                <c:pt idx="103">
                  <c:v>10412</c:v>
                </c:pt>
                <c:pt idx="104">
                  <c:v>10412</c:v>
                </c:pt>
                <c:pt idx="105">
                  <c:v>10412</c:v>
                </c:pt>
                <c:pt idx="106">
                  <c:v>10427</c:v>
                </c:pt>
                <c:pt idx="107">
                  <c:v>10427</c:v>
                </c:pt>
                <c:pt idx="108">
                  <c:v>10452</c:v>
                </c:pt>
                <c:pt idx="109">
                  <c:v>10452</c:v>
                </c:pt>
                <c:pt idx="110">
                  <c:v>10466.5</c:v>
                </c:pt>
                <c:pt idx="111">
                  <c:v>10470</c:v>
                </c:pt>
                <c:pt idx="112">
                  <c:v>11507</c:v>
                </c:pt>
                <c:pt idx="113">
                  <c:v>11638.5</c:v>
                </c:pt>
                <c:pt idx="114">
                  <c:v>11649</c:v>
                </c:pt>
                <c:pt idx="115">
                  <c:v>11670.5</c:v>
                </c:pt>
                <c:pt idx="116">
                  <c:v>11704</c:v>
                </c:pt>
                <c:pt idx="117">
                  <c:v>11768</c:v>
                </c:pt>
                <c:pt idx="118">
                  <c:v>11786</c:v>
                </c:pt>
                <c:pt idx="119">
                  <c:v>12742</c:v>
                </c:pt>
                <c:pt idx="120">
                  <c:v>12933</c:v>
                </c:pt>
                <c:pt idx="121">
                  <c:v>12933</c:v>
                </c:pt>
                <c:pt idx="122">
                  <c:v>12933</c:v>
                </c:pt>
                <c:pt idx="123">
                  <c:v>12933.5</c:v>
                </c:pt>
                <c:pt idx="124">
                  <c:v>12933.5</c:v>
                </c:pt>
                <c:pt idx="125">
                  <c:v>12933.5</c:v>
                </c:pt>
                <c:pt idx="126">
                  <c:v>12980</c:v>
                </c:pt>
              </c:numCache>
            </c:numRef>
          </c:xVal>
          <c:yVal>
            <c:numRef>
              <c:f>'A (3)'!$O$22:$O$269</c:f>
              <c:numCache>
                <c:formatCode>General</c:formatCode>
                <c:ptCount val="248"/>
                <c:pt idx="17">
                  <c:v>9.7835323076827065E-5</c:v>
                </c:pt>
                <c:pt idx="20">
                  <c:v>9.858993320554565E-5</c:v>
                </c:pt>
                <c:pt idx="25">
                  <c:v>1.7691411701846783E-4</c:v>
                </c:pt>
                <c:pt idx="26">
                  <c:v>1.8254108637335699E-4</c:v>
                </c:pt>
                <c:pt idx="27">
                  <c:v>1.8523035539175326E-4</c:v>
                </c:pt>
                <c:pt idx="28">
                  <c:v>1.8523346078322948E-4</c:v>
                </c:pt>
                <c:pt idx="29">
                  <c:v>1.8541046809737334E-4</c:v>
                </c:pt>
                <c:pt idx="30">
                  <c:v>1.9338200801679968E-4</c:v>
                </c:pt>
                <c:pt idx="31">
                  <c:v>1.933851134082759E-4</c:v>
                </c:pt>
                <c:pt idx="32">
                  <c:v>1.9349380210994318E-4</c:v>
                </c:pt>
                <c:pt idx="33">
                  <c:v>1.9373602264508743E-4</c:v>
                </c:pt>
                <c:pt idx="34">
                  <c:v>1.9373912803656362E-4</c:v>
                </c:pt>
                <c:pt idx="35">
                  <c:v>1.9429499311080488E-4</c:v>
                </c:pt>
                <c:pt idx="36">
                  <c:v>2.0024802857069592E-4</c:v>
                </c:pt>
                <c:pt idx="37">
                  <c:v>2.0024802857069592E-4</c:v>
                </c:pt>
                <c:pt idx="38">
                  <c:v>2.0164234934351338E-4</c:v>
                </c:pt>
                <c:pt idx="39">
                  <c:v>2.016454547349896E-4</c:v>
                </c:pt>
                <c:pt idx="40">
                  <c:v>2.0181935665765724E-4</c:v>
                </c:pt>
                <c:pt idx="41">
                  <c:v>2.0184109439799072E-4</c:v>
                </c:pt>
                <c:pt idx="42">
                  <c:v>2.0184419978946691E-4</c:v>
                </c:pt>
                <c:pt idx="43">
                  <c:v>2.0217337128594499E-4</c:v>
                </c:pt>
                <c:pt idx="44">
                  <c:v>2.024466457358513E-4</c:v>
                </c:pt>
                <c:pt idx="45">
                  <c:v>2.0244975112732752E-4</c:v>
                </c:pt>
                <c:pt idx="46">
                  <c:v>2.0277271184085315E-4</c:v>
                </c:pt>
                <c:pt idx="47">
                  <c:v>2.0277581723232937E-4</c:v>
                </c:pt>
                <c:pt idx="48">
                  <c:v>2.0895244087850738E-4</c:v>
                </c:pt>
                <c:pt idx="49">
                  <c:v>2.0897417861884084E-4</c:v>
                </c:pt>
                <c:pt idx="50">
                  <c:v>2.0897417861884084E-4</c:v>
                </c:pt>
                <c:pt idx="51">
                  <c:v>2.0915118593298472E-4</c:v>
                </c:pt>
                <c:pt idx="52">
                  <c:v>2.0921639915398509E-4</c:v>
                </c:pt>
                <c:pt idx="53">
                  <c:v>2.0921950454546128E-4</c:v>
                </c:pt>
                <c:pt idx="54">
                  <c:v>2.0924124228579474E-4</c:v>
                </c:pt>
                <c:pt idx="55">
                  <c:v>2.0935303637893823E-4</c:v>
                </c:pt>
                <c:pt idx="56">
                  <c:v>2.0950520056127244E-4</c:v>
                </c:pt>
                <c:pt idx="57">
                  <c:v>2.0950830595274864E-4</c:v>
                </c:pt>
                <c:pt idx="59">
                  <c:v>2.0988405832136984E-4</c:v>
                </c:pt>
                <c:pt idx="60">
                  <c:v>2.0988405832136984E-4</c:v>
                </c:pt>
                <c:pt idx="61">
                  <c:v>2.0999274702303712E-4</c:v>
                </c:pt>
                <c:pt idx="62">
                  <c:v>2.0999585241451334E-4</c:v>
                </c:pt>
                <c:pt idx="63">
                  <c:v>2.1003622250370403E-4</c:v>
                </c:pt>
                <c:pt idx="64">
                  <c:v>2.1003932789518025E-4</c:v>
                </c:pt>
                <c:pt idx="65">
                  <c:v>2.1058898218646909E-4</c:v>
                </c:pt>
                <c:pt idx="66">
                  <c:v>2.1059208757794531E-4</c:v>
                </c:pt>
                <c:pt idx="67">
                  <c:v>2.118932466064765E-4</c:v>
                </c:pt>
                <c:pt idx="68">
                  <c:v>2.1765685318631887E-4</c:v>
                </c:pt>
                <c:pt idx="69">
                  <c:v>2.1765685318631887E-4</c:v>
                </c:pt>
                <c:pt idx="70">
                  <c:v>2.1792081146179655E-4</c:v>
                </c:pt>
                <c:pt idx="71">
                  <c:v>2.1792391685327277E-4</c:v>
                </c:pt>
                <c:pt idx="72">
                  <c:v>2.1794565459360622E-4</c:v>
                </c:pt>
                <c:pt idx="73">
                  <c:v>2.186971593308486E-4</c:v>
                </c:pt>
                <c:pt idx="74">
                  <c:v>2.1876237255184897E-4</c:v>
                </c:pt>
                <c:pt idx="75">
                  <c:v>2.1876547794332516E-4</c:v>
                </c:pt>
                <c:pt idx="76">
                  <c:v>2.1893937986599283E-4</c:v>
                </c:pt>
                <c:pt idx="77">
                  <c:v>2.1894248525746905E-4</c:v>
                </c:pt>
                <c:pt idx="78">
                  <c:v>2.2489862610883629E-4</c:v>
                </c:pt>
                <c:pt idx="79">
                  <c:v>2.257401871988887E-4</c:v>
                </c:pt>
                <c:pt idx="80">
                  <c:v>2.257432925903649E-4</c:v>
                </c:pt>
                <c:pt idx="81">
                  <c:v>2.2616252043965301E-4</c:v>
                </c:pt>
                <c:pt idx="82">
                  <c:v>2.2625568218393924E-4</c:v>
                </c:pt>
                <c:pt idx="83">
                  <c:v>2.263146846219872E-4</c:v>
                </c:pt>
                <c:pt idx="84">
                  <c:v>2.2653827280827419E-4</c:v>
                </c:pt>
                <c:pt idx="85">
                  <c:v>2.3267763175673773E-4</c:v>
                </c:pt>
                <c:pt idx="86">
                  <c:v>2.3307201647421616E-4</c:v>
                </c:pt>
                <c:pt idx="87">
                  <c:v>2.3504704545308455E-4</c:v>
                </c:pt>
                <c:pt idx="88">
                  <c:v>2.3579855019032693E-4</c:v>
                </c:pt>
                <c:pt idx="89">
                  <c:v>2.4089760299426071E-4</c:v>
                </c:pt>
                <c:pt idx="90">
                  <c:v>2.4150936511507372E-4</c:v>
                </c:pt>
                <c:pt idx="91">
                  <c:v>2.4177642878202762E-4</c:v>
                </c:pt>
                <c:pt idx="92">
                  <c:v>2.4204659784045774E-4</c:v>
                </c:pt>
                <c:pt idx="93">
                  <c:v>2.4246893108122205E-4</c:v>
                </c:pt>
                <c:pt idx="94">
                  <c:v>2.4864244933592387E-4</c:v>
                </c:pt>
                <c:pt idx="95">
                  <c:v>2.4864244933592387E-4</c:v>
                </c:pt>
                <c:pt idx="96">
                  <c:v>2.4864244933592387E-4</c:v>
                </c:pt>
                <c:pt idx="97">
                  <c:v>2.5057400283412534E-4</c:v>
                </c:pt>
                <c:pt idx="98">
                  <c:v>2.510087576407945E-4</c:v>
                </c:pt>
                <c:pt idx="99">
                  <c:v>2.5132550757136769E-4</c:v>
                </c:pt>
                <c:pt idx="100">
                  <c:v>2.5132861296284394E-4</c:v>
                </c:pt>
                <c:pt idx="101">
                  <c:v>2.5187826725413275E-4</c:v>
                </c:pt>
                <c:pt idx="102">
                  <c:v>2.5713258963187694E-4</c:v>
                </c:pt>
                <c:pt idx="103">
                  <c:v>2.6711331783641E-4</c:v>
                </c:pt>
                <c:pt idx="104">
                  <c:v>2.6711331783641E-4</c:v>
                </c:pt>
                <c:pt idx="105">
                  <c:v>2.6711331783641E-4</c:v>
                </c:pt>
                <c:pt idx="106">
                  <c:v>2.672064795806962E-4</c:v>
                </c:pt>
                <c:pt idx="107">
                  <c:v>2.672064795806962E-4</c:v>
                </c:pt>
                <c:pt idx="108">
                  <c:v>2.6736174915450664E-4</c:v>
                </c:pt>
                <c:pt idx="109">
                  <c:v>2.6736174915450664E-4</c:v>
                </c:pt>
                <c:pt idx="110">
                  <c:v>2.674518055073167E-4</c:v>
                </c:pt>
                <c:pt idx="111">
                  <c:v>2.6747354324765016E-4</c:v>
                </c:pt>
                <c:pt idx="112">
                  <c:v>2.7391412516930585E-4</c:v>
                </c:pt>
                <c:pt idx="113">
                  <c:v>2.7473084312754862E-4</c:v>
                </c:pt>
                <c:pt idx="114">
                  <c:v>2.7479605634854899E-4</c:v>
                </c:pt>
                <c:pt idx="115">
                  <c:v>2.7492958818202591E-4</c:v>
                </c:pt>
                <c:pt idx="116">
                  <c:v>2.7513764941093188E-4</c:v>
                </c:pt>
                <c:pt idx="117">
                  <c:v>2.7553513951988651E-4</c:v>
                </c:pt>
                <c:pt idx="118">
                  <c:v>2.7564693361303003E-4</c:v>
                </c:pt>
                <c:pt idx="119">
                  <c:v>2.8158444211554001E-4</c:v>
                </c:pt>
                <c:pt idx="120">
                  <c:v>2.8277070165945152E-4</c:v>
                </c:pt>
                <c:pt idx="121">
                  <c:v>2.8277070165945152E-4</c:v>
                </c:pt>
                <c:pt idx="122">
                  <c:v>2.8277070165945152E-4</c:v>
                </c:pt>
                <c:pt idx="123">
                  <c:v>2.8277380705092771E-4</c:v>
                </c:pt>
                <c:pt idx="124">
                  <c:v>2.8277380705092771E-4</c:v>
                </c:pt>
                <c:pt idx="125">
                  <c:v>2.8277380705092771E-4</c:v>
                </c:pt>
                <c:pt idx="126">
                  <c:v>2.8306260845821507E-4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5C-42BE-B24E-DAAD85E58B56}"/>
            </c:ext>
          </c:extLst>
        </c:ser>
        <c:ser>
          <c:idx val="8"/>
          <c:order val="8"/>
          <c:tx>
            <c:strRef>
              <c:f>'A (3)'!$AX$1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(3)'!$AW$2:$AW$62</c:f>
              <c:numCache>
                <c:formatCode>General</c:formatCode>
                <c:ptCount val="61"/>
                <c:pt idx="0">
                  <c:v>-33000</c:v>
                </c:pt>
                <c:pt idx="1">
                  <c:v>-32000</c:v>
                </c:pt>
                <c:pt idx="2">
                  <c:v>-31000</c:v>
                </c:pt>
                <c:pt idx="3">
                  <c:v>-30000</c:v>
                </c:pt>
                <c:pt idx="4">
                  <c:v>-29000</c:v>
                </c:pt>
                <c:pt idx="5">
                  <c:v>-28000</c:v>
                </c:pt>
                <c:pt idx="6">
                  <c:v>-27000</c:v>
                </c:pt>
                <c:pt idx="7">
                  <c:v>-26000</c:v>
                </c:pt>
                <c:pt idx="8">
                  <c:v>-25000</c:v>
                </c:pt>
                <c:pt idx="9">
                  <c:v>-24000</c:v>
                </c:pt>
                <c:pt idx="10">
                  <c:v>-23000</c:v>
                </c:pt>
                <c:pt idx="11">
                  <c:v>-22000</c:v>
                </c:pt>
                <c:pt idx="12">
                  <c:v>-21000</c:v>
                </c:pt>
                <c:pt idx="13">
                  <c:v>-20000</c:v>
                </c:pt>
                <c:pt idx="14">
                  <c:v>-19000</c:v>
                </c:pt>
                <c:pt idx="15">
                  <c:v>-18000</c:v>
                </c:pt>
                <c:pt idx="16">
                  <c:v>-17000</c:v>
                </c:pt>
                <c:pt idx="17">
                  <c:v>-16000</c:v>
                </c:pt>
                <c:pt idx="18">
                  <c:v>-15000</c:v>
                </c:pt>
                <c:pt idx="19">
                  <c:v>-14000</c:v>
                </c:pt>
                <c:pt idx="20">
                  <c:v>-13000</c:v>
                </c:pt>
                <c:pt idx="21">
                  <c:v>-12000</c:v>
                </c:pt>
                <c:pt idx="22">
                  <c:v>-11000</c:v>
                </c:pt>
                <c:pt idx="23">
                  <c:v>-10000</c:v>
                </c:pt>
                <c:pt idx="24">
                  <c:v>-9000</c:v>
                </c:pt>
                <c:pt idx="25">
                  <c:v>-8000</c:v>
                </c:pt>
                <c:pt idx="26">
                  <c:v>-7000</c:v>
                </c:pt>
                <c:pt idx="27">
                  <c:v>-6000</c:v>
                </c:pt>
                <c:pt idx="28">
                  <c:v>-5000</c:v>
                </c:pt>
                <c:pt idx="29">
                  <c:v>-4000</c:v>
                </c:pt>
                <c:pt idx="30">
                  <c:v>-3000</c:v>
                </c:pt>
                <c:pt idx="31">
                  <c:v>-2000</c:v>
                </c:pt>
                <c:pt idx="32">
                  <c:v>-1000</c:v>
                </c:pt>
                <c:pt idx="33">
                  <c:v>0</c:v>
                </c:pt>
                <c:pt idx="34">
                  <c:v>1000</c:v>
                </c:pt>
                <c:pt idx="35">
                  <c:v>2000</c:v>
                </c:pt>
                <c:pt idx="36">
                  <c:v>3000</c:v>
                </c:pt>
                <c:pt idx="37">
                  <c:v>4000</c:v>
                </c:pt>
                <c:pt idx="38">
                  <c:v>5000</c:v>
                </c:pt>
                <c:pt idx="39">
                  <c:v>6000</c:v>
                </c:pt>
                <c:pt idx="40">
                  <c:v>7000</c:v>
                </c:pt>
                <c:pt idx="41">
                  <c:v>8000</c:v>
                </c:pt>
                <c:pt idx="42">
                  <c:v>9000</c:v>
                </c:pt>
                <c:pt idx="43">
                  <c:v>10000</c:v>
                </c:pt>
                <c:pt idx="44">
                  <c:v>11000</c:v>
                </c:pt>
                <c:pt idx="45">
                  <c:v>12000</c:v>
                </c:pt>
                <c:pt idx="46">
                  <c:v>13000</c:v>
                </c:pt>
              </c:numCache>
            </c:numRef>
          </c:xVal>
          <c:yVal>
            <c:numRef>
              <c:f>'A (3)'!$AX$2:$AX$62</c:f>
              <c:numCache>
                <c:formatCode>General</c:formatCode>
                <c:ptCount val="61"/>
                <c:pt idx="0">
                  <c:v>-5.2803970141976117E-2</c:v>
                </c:pt>
                <c:pt idx="1">
                  <c:v>-4.8051681780821975E-2</c:v>
                </c:pt>
                <c:pt idx="2">
                  <c:v>-4.3529606454334999E-2</c:v>
                </c:pt>
                <c:pt idx="3">
                  <c:v>-3.9248217889078597E-2</c:v>
                </c:pt>
                <c:pt idx="4">
                  <c:v>-3.5214180817792179E-2</c:v>
                </c:pt>
                <c:pt idx="5">
                  <c:v>-3.1430857574757443E-2</c:v>
                </c:pt>
                <c:pt idx="6">
                  <c:v>-2.7898835887310729E-2</c:v>
                </c:pt>
                <c:pt idx="7">
                  <c:v>-2.4616429944267527E-2</c:v>
                </c:pt>
                <c:pt idx="8">
                  <c:v>-2.1580127414203322E-2</c:v>
                </c:pt>
                <c:pt idx="9">
                  <c:v>-1.878497036192444E-2</c:v>
                </c:pt>
                <c:pt idx="10">
                  <c:v>-1.6224868122039431E-2</c:v>
                </c:pt>
                <c:pt idx="11">
                  <c:v>-1.38928461340341E-2</c:v>
                </c:pt>
                <c:pt idx="12">
                  <c:v>-1.1781237710838114E-2</c:v>
                </c:pt>
                <c:pt idx="13">
                  <c:v>-9.881826747720408E-3</c:v>
                </c:pt>
                <c:pt idx="14">
                  <c:v>-8.1859492743250988E-3</c:v>
                </c:pt>
                <c:pt idx="15">
                  <c:v>-6.6845610592208126E-3</c:v>
                </c:pt>
                <c:pt idx="16">
                  <c:v>-5.368277549734791E-3</c:v>
                </c:pt>
                <c:pt idx="17">
                  <c:v>-4.2273914891885166E-3</c:v>
                </c:pt>
                <c:pt idx="18">
                  <c:v>-3.2518727266440776E-3</c:v>
                </c:pt>
                <c:pt idx="19">
                  <c:v>-2.4313540909982456E-3</c:v>
                </c:pt>
                <c:pt idx="20">
                  <c:v>-1.7551067794885917E-3</c:v>
                </c:pt>
                <c:pt idx="21">
                  <c:v>-1.2120085355541148E-3</c:v>
                </c:pt>
                <c:pt idx="22">
                  <c:v>-7.9050798994475039E-4</c:v>
                </c:pt>
                <c:pt idx="23">
                  <c:v>-4.7858895079550792E-4</c:v>
                </c:pt>
                <c:pt idx="24">
                  <c:v>-2.6373920555703128E-4</c:v>
                </c:pt>
                <c:pt idx="25">
                  <c:v>-1.3292960167781299E-4</c:v>
                </c:pt>
                <c:pt idx="26">
                  <c:v>-7.2610862575113629E-5</c:v>
                </c:pt>
                <c:pt idx="27">
                  <c:v>-6.8737806635260461E-5</c:v>
                </c:pt>
                <c:pt idx="28">
                  <c:v>-1.0683334845064917E-4</c:v>
                </c:pt>
                <c:pt idx="29">
                  <c:v>-1.7210773592816683E-4</c:v>
                </c:pt>
                <c:pt idx="30">
                  <c:v>-2.4965156585657778E-4</c:v>
                </c:pt>
                <c:pt idx="31">
                  <c:v>-3.2472352789291673E-4</c:v>
                </c:pt>
                <c:pt idx="32">
                  <c:v>-3.8315434823243608E-4</c:v>
                </c:pt>
                <c:pt idx="33">
                  <c:v>-4.1188520269271056E-4</c:v>
                </c:pt>
                <c:pt idx="34">
                  <c:v>-3.9964951738272192E-4</c:v>
                </c:pt>
                <c:pt idx="35">
                  <c:v>-3.3778897377431498E-4</c:v>
                </c:pt>
                <c:pt idx="36">
                  <c:v>-2.2116595929972793E-4</c:v>
                </c:pt>
                <c:pt idx="37">
                  <c:v>-4.9096618356630865E-5</c:v>
                </c:pt>
                <c:pt idx="38">
                  <c:v>1.7381304251301664E-4</c:v>
                </c:pt>
                <c:pt idx="39">
                  <c:v>4.370785883044152E-4</c:v>
                </c:pt>
                <c:pt idx="40">
                  <c:v>7.2415395612207556E-4</c:v>
                </c:pt>
                <c:pt idx="41">
                  <c:v>1.0127770506505058E-3</c:v>
                </c:pt>
                <c:pt idx="42">
                  <c:v>1.2758870360290403E-3</c:v>
                </c:pt>
                <c:pt idx="43">
                  <c:v>1.4830447126402775E-3</c:v>
                </c:pt>
                <c:pt idx="44">
                  <c:v>1.6021785379301378E-3</c:v>
                </c:pt>
                <c:pt idx="45">
                  <c:v>1.6014112113103992E-3</c:v>
                </c:pt>
                <c:pt idx="46">
                  <c:v>1.4507190554666452E-3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5C-42BE-B24E-DAAD85E5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95656"/>
        <c:axId val="1"/>
      </c:scatterChart>
      <c:valAx>
        <c:axId val="3694956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778434268833088"/>
              <c:y val="0.852855375060099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85524372230428E-3"/>
              <c:y val="0.366367312194083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4956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698670605612999E-2"/>
          <c:y val="0.85886138106610543"/>
          <c:w val="0.91432791728212703"/>
          <c:h val="0.12012043539602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47625</xdr:rowOff>
    </xdr:from>
    <xdr:to>
      <xdr:col>18</xdr:col>
      <xdr:colOff>180975</xdr:colOff>
      <xdr:row>19</xdr:row>
      <xdr:rowOff>0</xdr:rowOff>
    </xdr:to>
    <xdr:graphicFrame macro="">
      <xdr:nvGraphicFramePr>
        <xdr:cNvPr id="5142" name="Chart 2">
          <a:extLst>
            <a:ext uri="{FF2B5EF4-FFF2-40B4-BE49-F238E27FC236}">
              <a16:creationId xmlns:a16="http://schemas.microsoft.com/office/drawing/2014/main" id="{7BF1BBB8-6154-9891-845E-7B7F1C50A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133350</xdr:colOff>
      <xdr:row>319</xdr:row>
      <xdr:rowOff>114300</xdr:rowOff>
    </xdr:from>
    <xdr:to>
      <xdr:col>34</xdr:col>
      <xdr:colOff>476250</xdr:colOff>
      <xdr:row>340</xdr:row>
      <xdr:rowOff>133350</xdr:rowOff>
    </xdr:to>
    <xdr:graphicFrame macro="">
      <xdr:nvGraphicFramePr>
        <xdr:cNvPr id="5143" name="Chart 3">
          <a:extLst>
            <a:ext uri="{FF2B5EF4-FFF2-40B4-BE49-F238E27FC236}">
              <a16:creationId xmlns:a16="http://schemas.microsoft.com/office/drawing/2014/main" id="{C3E7DF20-7931-022F-7792-43DE07C62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266700</xdr:colOff>
      <xdr:row>0</xdr:row>
      <xdr:rowOff>0</xdr:rowOff>
    </xdr:from>
    <xdr:to>
      <xdr:col>27</xdr:col>
      <xdr:colOff>523875</xdr:colOff>
      <xdr:row>18</xdr:row>
      <xdr:rowOff>123825</xdr:rowOff>
    </xdr:to>
    <xdr:graphicFrame macro="">
      <xdr:nvGraphicFramePr>
        <xdr:cNvPr id="5144" name="Chart 4">
          <a:extLst>
            <a:ext uri="{FF2B5EF4-FFF2-40B4-BE49-F238E27FC236}">
              <a16:creationId xmlns:a16="http://schemas.microsoft.com/office/drawing/2014/main" id="{80FC95CE-408B-AE43-292E-3EAAD81B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10</xdr:col>
      <xdr:colOff>409575</xdr:colOff>
      <xdr:row>19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C8ED44-1DFC-D3DE-10AF-7430F8758A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0</xdr:row>
      <xdr:rowOff>57150</xdr:rowOff>
    </xdr:from>
    <xdr:to>
      <xdr:col>28</xdr:col>
      <xdr:colOff>247650</xdr:colOff>
      <xdr:row>18</xdr:row>
      <xdr:rowOff>9525</xdr:rowOff>
    </xdr:to>
    <xdr:graphicFrame macro="">
      <xdr:nvGraphicFramePr>
        <xdr:cNvPr id="1035" name="Chart 1">
          <a:extLst>
            <a:ext uri="{FF2B5EF4-FFF2-40B4-BE49-F238E27FC236}">
              <a16:creationId xmlns:a16="http://schemas.microsoft.com/office/drawing/2014/main" id="{C91F4AF2-FDFC-084E-0A76-B56777E59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0</xdr:row>
      <xdr:rowOff>0</xdr:rowOff>
    </xdr:from>
    <xdr:to>
      <xdr:col>18</xdr:col>
      <xdr:colOff>9525</xdr:colOff>
      <xdr:row>17</xdr:row>
      <xdr:rowOff>123825</xdr:rowOff>
    </xdr:to>
    <xdr:graphicFrame macro="">
      <xdr:nvGraphicFramePr>
        <xdr:cNvPr id="1036" name="Chart 2">
          <a:extLst>
            <a:ext uri="{FF2B5EF4-FFF2-40B4-BE49-F238E27FC236}">
              <a16:creationId xmlns:a16="http://schemas.microsoft.com/office/drawing/2014/main" id="{55D20DAC-A19F-0587-B076-6A5BFD84E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0</xdr:rowOff>
    </xdr:from>
    <xdr:to>
      <xdr:col>18</xdr:col>
      <xdr:colOff>9525</xdr:colOff>
      <xdr:row>17</xdr:row>
      <xdr:rowOff>123825</xdr:rowOff>
    </xdr:to>
    <xdr:graphicFrame macro="">
      <xdr:nvGraphicFramePr>
        <xdr:cNvPr id="4102" name="Chart 1">
          <a:extLst>
            <a:ext uri="{FF2B5EF4-FFF2-40B4-BE49-F238E27FC236}">
              <a16:creationId xmlns:a16="http://schemas.microsoft.com/office/drawing/2014/main" id="{55481160-47C7-7ADE-6731-4ECF7675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0</xdr:row>
      <xdr:rowOff>0</xdr:rowOff>
    </xdr:from>
    <xdr:to>
      <xdr:col>43</xdr:col>
      <xdr:colOff>314325</xdr:colOff>
      <xdr:row>17</xdr:row>
      <xdr:rowOff>142875</xdr:rowOff>
    </xdr:to>
    <xdr:graphicFrame macro="">
      <xdr:nvGraphicFramePr>
        <xdr:cNvPr id="3083" name="Chart 1">
          <a:extLst>
            <a:ext uri="{FF2B5EF4-FFF2-40B4-BE49-F238E27FC236}">
              <a16:creationId xmlns:a16="http://schemas.microsoft.com/office/drawing/2014/main" id="{CD334942-E47B-7F81-A458-820E81BF8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0</xdr:row>
      <xdr:rowOff>0</xdr:rowOff>
    </xdr:from>
    <xdr:to>
      <xdr:col>19</xdr:col>
      <xdr:colOff>123825</xdr:colOff>
      <xdr:row>17</xdr:row>
      <xdr:rowOff>152400</xdr:rowOff>
    </xdr:to>
    <xdr:graphicFrame macro="">
      <xdr:nvGraphicFramePr>
        <xdr:cNvPr id="3084" name="Chart 2">
          <a:extLst>
            <a:ext uri="{FF2B5EF4-FFF2-40B4-BE49-F238E27FC236}">
              <a16:creationId xmlns:a16="http://schemas.microsoft.com/office/drawing/2014/main" id="{FBCCEBC3-A147-5E4E-796C-D2E03D60E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0</xdr:row>
      <xdr:rowOff>0</xdr:rowOff>
    </xdr:from>
    <xdr:to>
      <xdr:col>43</xdr:col>
      <xdr:colOff>314325</xdr:colOff>
      <xdr:row>17</xdr:row>
      <xdr:rowOff>142875</xdr:rowOff>
    </xdr:to>
    <xdr:graphicFrame macro="">
      <xdr:nvGraphicFramePr>
        <xdr:cNvPr id="2059" name="Chart 1">
          <a:extLst>
            <a:ext uri="{FF2B5EF4-FFF2-40B4-BE49-F238E27FC236}">
              <a16:creationId xmlns:a16="http://schemas.microsoft.com/office/drawing/2014/main" id="{993EBC29-C3DD-7A81-2904-36B3692E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0</xdr:row>
      <xdr:rowOff>0</xdr:rowOff>
    </xdr:from>
    <xdr:to>
      <xdr:col>19</xdr:col>
      <xdr:colOff>123825</xdr:colOff>
      <xdr:row>17</xdr:row>
      <xdr:rowOff>152400</xdr:rowOff>
    </xdr:to>
    <xdr:graphicFrame macro="">
      <xdr:nvGraphicFramePr>
        <xdr:cNvPr id="2060" name="Chart 2">
          <a:extLst>
            <a:ext uri="{FF2B5EF4-FFF2-40B4-BE49-F238E27FC236}">
              <a16:creationId xmlns:a16="http://schemas.microsoft.com/office/drawing/2014/main" id="{2807DD7C-6C83-0888-2B52-7DF33619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4887" TargetMode="External"/><Relationship Id="rId117" Type="http://schemas.openxmlformats.org/officeDocument/2006/relationships/hyperlink" Target="http://www.bav-astro.de/sfs/BAVM_link.php?BAVMnr=68" TargetMode="External"/><Relationship Id="rId21" Type="http://schemas.openxmlformats.org/officeDocument/2006/relationships/hyperlink" Target="http://www.konkoly.hu/cgi-bin/IBVS?3578" TargetMode="External"/><Relationship Id="rId42" Type="http://schemas.openxmlformats.org/officeDocument/2006/relationships/hyperlink" Target="http://www.bav-astro.de/sfs/BAVM_link.php?BAVMnr=183" TargetMode="External"/><Relationship Id="rId47" Type="http://schemas.openxmlformats.org/officeDocument/2006/relationships/hyperlink" Target="http://www.konkoly.hu/cgi-bin/IBVS?5898" TargetMode="External"/><Relationship Id="rId63" Type="http://schemas.openxmlformats.org/officeDocument/2006/relationships/hyperlink" Target="http://vsolj.cetus-net.org/vsoljno50.pdf" TargetMode="External"/><Relationship Id="rId68" Type="http://schemas.openxmlformats.org/officeDocument/2006/relationships/hyperlink" Target="http://www.konkoly.hu/cgi-bin/IBVS?5980" TargetMode="External"/><Relationship Id="rId84" Type="http://schemas.openxmlformats.org/officeDocument/2006/relationships/hyperlink" Target="http://vsolj.cetus-net.org/vsoljno56.pdf" TargetMode="External"/><Relationship Id="rId89" Type="http://schemas.openxmlformats.org/officeDocument/2006/relationships/hyperlink" Target="http://var.astro.cz/oejv/issues/oejv0074.pdf" TargetMode="External"/><Relationship Id="rId112" Type="http://schemas.openxmlformats.org/officeDocument/2006/relationships/hyperlink" Target="http://www.konkoly.hu/cgi-bin/IBVS?3578" TargetMode="External"/><Relationship Id="rId133" Type="http://schemas.openxmlformats.org/officeDocument/2006/relationships/hyperlink" Target="http://www.konkoly.hu/cgi-bin/IBVS?5443" TargetMode="External"/><Relationship Id="rId138" Type="http://schemas.openxmlformats.org/officeDocument/2006/relationships/hyperlink" Target="http://www.bav-astro.de/sfs/BAVM_link.php?BAVMnr=172" TargetMode="External"/><Relationship Id="rId154" Type="http://schemas.openxmlformats.org/officeDocument/2006/relationships/hyperlink" Target="http://www.bav-astro.de/sfs/BAVM_link.php?BAVMnr=173" TargetMode="External"/><Relationship Id="rId159" Type="http://schemas.openxmlformats.org/officeDocument/2006/relationships/hyperlink" Target="http://www.bav-astro.de/sfs/BAVM_link.php?BAVMnr=173" TargetMode="External"/><Relationship Id="rId175" Type="http://schemas.openxmlformats.org/officeDocument/2006/relationships/hyperlink" Target="http://var.astro.cz/oejv/issues/oejv0074.pdf" TargetMode="External"/><Relationship Id="rId170" Type="http://schemas.openxmlformats.org/officeDocument/2006/relationships/hyperlink" Target="http://www.bav-astro.de/sfs/BAVM_link.php?BAVMnr=56" TargetMode="External"/><Relationship Id="rId16" Type="http://schemas.openxmlformats.org/officeDocument/2006/relationships/hyperlink" Target="http://www.bav-astro.de/sfs/BAVM_link.php?BAVMnr=50" TargetMode="External"/><Relationship Id="rId107" Type="http://schemas.openxmlformats.org/officeDocument/2006/relationships/hyperlink" Target="http://var.astro.cz/oejv/issues/oejv0160.pdf" TargetMode="External"/><Relationship Id="rId11" Type="http://schemas.openxmlformats.org/officeDocument/2006/relationships/hyperlink" Target="http://www.bav-astro.de/sfs/BAVM_link.php?BAVMnr=43" TargetMode="External"/><Relationship Id="rId32" Type="http://schemas.openxmlformats.org/officeDocument/2006/relationships/hyperlink" Target="http://www.bav-astro.de/sfs/BAVM_link.php?BAVMnr=178" TargetMode="External"/><Relationship Id="rId37" Type="http://schemas.openxmlformats.org/officeDocument/2006/relationships/hyperlink" Target="http://www.bav-astro.de/sfs/BAVM_link.php?BAVMnr=178" TargetMode="External"/><Relationship Id="rId53" Type="http://schemas.openxmlformats.org/officeDocument/2006/relationships/hyperlink" Target="http://www.konkoly.hu/cgi-bin/IBVS?5898" TargetMode="External"/><Relationship Id="rId58" Type="http://schemas.openxmlformats.org/officeDocument/2006/relationships/hyperlink" Target="http://var.astro.cz/oejv/issues/oejv0137.pdf" TargetMode="External"/><Relationship Id="rId74" Type="http://schemas.openxmlformats.org/officeDocument/2006/relationships/hyperlink" Target="http://vsolj.cetus-net.org/vsoljno55.pdf" TargetMode="External"/><Relationship Id="rId79" Type="http://schemas.openxmlformats.org/officeDocument/2006/relationships/hyperlink" Target="http://www.konkoly.hu/cgi-bin/IBVS?6044" TargetMode="External"/><Relationship Id="rId102" Type="http://schemas.openxmlformats.org/officeDocument/2006/relationships/hyperlink" Target="http://var.astro.cz/oejv/issues/oejv0160.pdf" TargetMode="External"/><Relationship Id="rId123" Type="http://schemas.openxmlformats.org/officeDocument/2006/relationships/hyperlink" Target="http://www.bav-astro.de/sfs/BAVM_link.php?BAVMnr=152" TargetMode="External"/><Relationship Id="rId128" Type="http://schemas.openxmlformats.org/officeDocument/2006/relationships/hyperlink" Target="http://www.konkoly.hu/cgi-bin/IBVS?5583" TargetMode="External"/><Relationship Id="rId144" Type="http://schemas.openxmlformats.org/officeDocument/2006/relationships/hyperlink" Target="http://www.bav-astro.de/sfs/BAVM_link.php?BAVMnr=173" TargetMode="External"/><Relationship Id="rId149" Type="http://schemas.openxmlformats.org/officeDocument/2006/relationships/hyperlink" Target="http://www.bav-astro.de/sfs/BAVM_link.php?BAVMnr=173" TargetMode="External"/><Relationship Id="rId5" Type="http://schemas.openxmlformats.org/officeDocument/2006/relationships/hyperlink" Target="http://www.bav-astro.de/sfs/BAVM_link.php?BAVMnr=38" TargetMode="External"/><Relationship Id="rId90" Type="http://schemas.openxmlformats.org/officeDocument/2006/relationships/hyperlink" Target="http://var.astro.cz/oejv/issues/oejv0074.pdf" TargetMode="External"/><Relationship Id="rId95" Type="http://schemas.openxmlformats.org/officeDocument/2006/relationships/hyperlink" Target="http://var.astro.cz/oejv/issues/oejv0074.pdf" TargetMode="External"/><Relationship Id="rId160" Type="http://schemas.openxmlformats.org/officeDocument/2006/relationships/hyperlink" Target="http://www.konkoly.hu/cgi-bin/IBVS?5653" TargetMode="External"/><Relationship Id="rId165" Type="http://schemas.openxmlformats.org/officeDocument/2006/relationships/hyperlink" Target="http://vsolj.cetus-net.org/no44.pdf" TargetMode="External"/><Relationship Id="rId181" Type="http://schemas.openxmlformats.org/officeDocument/2006/relationships/hyperlink" Target="http://var.astro.cz/oejv/issues/oejv0074.pdf" TargetMode="External"/><Relationship Id="rId186" Type="http://schemas.openxmlformats.org/officeDocument/2006/relationships/hyperlink" Target="http://var.astro.cz/oejv/issues/oejv0074.pdf" TargetMode="External"/><Relationship Id="rId22" Type="http://schemas.openxmlformats.org/officeDocument/2006/relationships/hyperlink" Target="http://www.konkoly.hu/cgi-bin/IBVS?3578" TargetMode="External"/><Relationship Id="rId27" Type="http://schemas.openxmlformats.org/officeDocument/2006/relationships/hyperlink" Target="http://www.konkoly.hu/cgi-bin/IBVS?4888" TargetMode="External"/><Relationship Id="rId43" Type="http://schemas.openxmlformats.org/officeDocument/2006/relationships/hyperlink" Target="http://www.konkoly.hu/cgi-bin/IBVS?5843" TargetMode="External"/><Relationship Id="rId48" Type="http://schemas.openxmlformats.org/officeDocument/2006/relationships/hyperlink" Target="http://vsolj.cetus-net.org/no46.pdf" TargetMode="External"/><Relationship Id="rId64" Type="http://schemas.openxmlformats.org/officeDocument/2006/relationships/hyperlink" Target="http://www.konkoly.hu/cgi-bin/IBVS?5920" TargetMode="External"/><Relationship Id="rId69" Type="http://schemas.openxmlformats.org/officeDocument/2006/relationships/hyperlink" Target="http://www.konkoly.hu/cgi-bin/IBVS?6044" TargetMode="External"/><Relationship Id="rId113" Type="http://schemas.openxmlformats.org/officeDocument/2006/relationships/hyperlink" Target="http://www.bav-astro.de/sfs/BAVM_link.php?BAVMnr=60" TargetMode="External"/><Relationship Id="rId118" Type="http://schemas.openxmlformats.org/officeDocument/2006/relationships/hyperlink" Target="http://www.bav-astro.de/sfs/BAVM_link.php?BAVMnr=68" TargetMode="External"/><Relationship Id="rId134" Type="http://schemas.openxmlformats.org/officeDocument/2006/relationships/hyperlink" Target="http://www.konkoly.hu/cgi-bin/IBVS?5443" TargetMode="External"/><Relationship Id="rId139" Type="http://schemas.openxmlformats.org/officeDocument/2006/relationships/hyperlink" Target="http://www.bav-astro.de/sfs/BAVM_link.php?BAVMnr=172" TargetMode="External"/><Relationship Id="rId80" Type="http://schemas.openxmlformats.org/officeDocument/2006/relationships/hyperlink" Target="http://www.bav-astro.de/sfs/BAVM_link.php?BAVMnr=232" TargetMode="External"/><Relationship Id="rId85" Type="http://schemas.openxmlformats.org/officeDocument/2006/relationships/hyperlink" Target="http://var.astro.cz/oejv/issues/oejv0074.pdf" TargetMode="External"/><Relationship Id="rId150" Type="http://schemas.openxmlformats.org/officeDocument/2006/relationships/hyperlink" Target="http://www.bav-astro.de/sfs/BAVM_link.php?BAVMnr=173" TargetMode="External"/><Relationship Id="rId155" Type="http://schemas.openxmlformats.org/officeDocument/2006/relationships/hyperlink" Target="http://www.bav-astro.de/sfs/BAVM_link.php?BAVMnr=173" TargetMode="External"/><Relationship Id="rId171" Type="http://schemas.openxmlformats.org/officeDocument/2006/relationships/hyperlink" Target="http://www.bav-astro.de/sfs/BAVM_link.php?BAVMnr=56" TargetMode="External"/><Relationship Id="rId176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konkoly.hu/cgi-bin/IBVS?2999" TargetMode="External"/><Relationship Id="rId17" Type="http://schemas.openxmlformats.org/officeDocument/2006/relationships/hyperlink" Target="http://www.konkoly.hu/cgi-bin/IBVS?3392" TargetMode="External"/><Relationship Id="rId33" Type="http://schemas.openxmlformats.org/officeDocument/2006/relationships/hyperlink" Target="http://www.bav-astro.de/sfs/BAVM_link.php?BAVMnr=178" TargetMode="External"/><Relationship Id="rId38" Type="http://schemas.openxmlformats.org/officeDocument/2006/relationships/hyperlink" Target="http://www.bav-astro.de/sfs/BAVM_link.php?BAVMnr=178" TargetMode="External"/><Relationship Id="rId59" Type="http://schemas.openxmlformats.org/officeDocument/2006/relationships/hyperlink" Target="http://var.astro.cz/oejv/issues/oejv0137.pdf" TargetMode="External"/><Relationship Id="rId103" Type="http://schemas.openxmlformats.org/officeDocument/2006/relationships/hyperlink" Target="http://var.astro.cz/oejv/issues/oejv0160.pdf" TargetMode="External"/><Relationship Id="rId108" Type="http://schemas.openxmlformats.org/officeDocument/2006/relationships/hyperlink" Target="http://www.konkoly.hu/cgi-bin/IBVS?5494" TargetMode="External"/><Relationship Id="rId124" Type="http://schemas.openxmlformats.org/officeDocument/2006/relationships/hyperlink" Target="http://www.konkoly.hu/cgi-bin/IBVS?5583" TargetMode="External"/><Relationship Id="rId129" Type="http://schemas.openxmlformats.org/officeDocument/2006/relationships/hyperlink" Target="http://www.konkoly.hu/cgi-bin/IBVS?5583" TargetMode="External"/><Relationship Id="rId54" Type="http://schemas.openxmlformats.org/officeDocument/2006/relationships/hyperlink" Target="http://www.aavso.org/sites/default/files/jaavso/v36n2/186.pdf" TargetMode="External"/><Relationship Id="rId70" Type="http://schemas.openxmlformats.org/officeDocument/2006/relationships/hyperlink" Target="http://www.konkoly.hu/cgi-bin/IBVS?6011" TargetMode="External"/><Relationship Id="rId75" Type="http://schemas.openxmlformats.org/officeDocument/2006/relationships/hyperlink" Target="http://vsolj.cetus-net.org/vsoljno55.pdf" TargetMode="External"/><Relationship Id="rId91" Type="http://schemas.openxmlformats.org/officeDocument/2006/relationships/hyperlink" Target="http://var.astro.cz/oejv/issues/oejv0074.pdf" TargetMode="External"/><Relationship Id="rId96" Type="http://schemas.openxmlformats.org/officeDocument/2006/relationships/hyperlink" Target="http://var.astro.cz/oejv/issues/oejv0074.pdf" TargetMode="External"/><Relationship Id="rId140" Type="http://schemas.openxmlformats.org/officeDocument/2006/relationships/hyperlink" Target="http://www.bav-astro.de/sfs/BAVM_link.php?BAVMnr=172" TargetMode="External"/><Relationship Id="rId145" Type="http://schemas.openxmlformats.org/officeDocument/2006/relationships/hyperlink" Target="http://www.bav-astro.de/sfs/BAVM_link.php?BAVMnr=173" TargetMode="External"/><Relationship Id="rId161" Type="http://schemas.openxmlformats.org/officeDocument/2006/relationships/hyperlink" Target="http://www.konkoly.hu/cgi-bin/IBVS?5741" TargetMode="External"/><Relationship Id="rId166" Type="http://schemas.openxmlformats.org/officeDocument/2006/relationships/hyperlink" Target="http://vsolj.cetus-net.org/no45.pdf" TargetMode="External"/><Relationship Id="rId182" Type="http://schemas.openxmlformats.org/officeDocument/2006/relationships/hyperlink" Target="http://var.astro.cz/oejv/issues/oejv0074.pdf" TargetMode="External"/><Relationship Id="rId187" Type="http://schemas.openxmlformats.org/officeDocument/2006/relationships/hyperlink" Target="http://vsolj.cetus-net.org/vsoljno53.pdf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bav-astro.de/sfs/BAVM_link.php?BAVMnr=38" TargetMode="External"/><Relationship Id="rId23" Type="http://schemas.openxmlformats.org/officeDocument/2006/relationships/hyperlink" Target="http://www.konkoly.hu/cgi-bin/IBVS?4887" TargetMode="External"/><Relationship Id="rId28" Type="http://schemas.openxmlformats.org/officeDocument/2006/relationships/hyperlink" Target="http://vsolj.cetus-net.org/no46.pdf" TargetMode="External"/><Relationship Id="rId49" Type="http://schemas.openxmlformats.org/officeDocument/2006/relationships/hyperlink" Target="http://www.aavso.org/sites/default/files/jaavso/v36n2/171.pdf" TargetMode="External"/><Relationship Id="rId114" Type="http://schemas.openxmlformats.org/officeDocument/2006/relationships/hyperlink" Target="http://www.bav-astro.de/sfs/BAVM_link.php?BAVMnr=60" TargetMode="External"/><Relationship Id="rId119" Type="http://schemas.openxmlformats.org/officeDocument/2006/relationships/hyperlink" Target="http://www.konkoly.hu/cgi-bin/IBVS?5040" TargetMode="External"/><Relationship Id="rId44" Type="http://schemas.openxmlformats.org/officeDocument/2006/relationships/hyperlink" Target="http://www.konkoly.hu/cgi-bin/IBVS?5843" TargetMode="External"/><Relationship Id="rId60" Type="http://schemas.openxmlformats.org/officeDocument/2006/relationships/hyperlink" Target="http://www.konkoly.hu/cgi-bin/IBVS?5980" TargetMode="External"/><Relationship Id="rId65" Type="http://schemas.openxmlformats.org/officeDocument/2006/relationships/hyperlink" Target="http://www.konkoly.hu/cgi-bin/IBVS?5960" TargetMode="External"/><Relationship Id="rId81" Type="http://schemas.openxmlformats.org/officeDocument/2006/relationships/hyperlink" Target="http://www.konkoly.hu/cgi-bin/IBVS?6042" TargetMode="External"/><Relationship Id="rId86" Type="http://schemas.openxmlformats.org/officeDocument/2006/relationships/hyperlink" Target="http://var.astro.cz/oejv/issues/oejv0074.pdf" TargetMode="External"/><Relationship Id="rId130" Type="http://schemas.openxmlformats.org/officeDocument/2006/relationships/hyperlink" Target="http://www.konkoly.hu/cgi-bin/IBVS?5371" TargetMode="External"/><Relationship Id="rId135" Type="http://schemas.openxmlformats.org/officeDocument/2006/relationships/hyperlink" Target="http://www.bav-astro.de/sfs/BAVM_link.php?BAVMnr=173" TargetMode="External"/><Relationship Id="rId151" Type="http://schemas.openxmlformats.org/officeDocument/2006/relationships/hyperlink" Target="http://www.bav-astro.de/sfs/BAVM_link.php?BAVMnr=173" TargetMode="External"/><Relationship Id="rId156" Type="http://schemas.openxmlformats.org/officeDocument/2006/relationships/hyperlink" Target="http://www.bav-astro.de/sfs/BAVM_link.php?BAVMnr=173" TargetMode="External"/><Relationship Id="rId177" Type="http://schemas.openxmlformats.org/officeDocument/2006/relationships/hyperlink" Target="http://var.astro.cz/oejv/issues/oejv0074.pdf" TargetMode="External"/><Relationship Id="rId172" Type="http://schemas.openxmlformats.org/officeDocument/2006/relationships/hyperlink" Target="http://www.bav-astro.de/sfs/BAVM_link.php?BAVMnr=56" TargetMode="External"/><Relationship Id="rId13" Type="http://schemas.openxmlformats.org/officeDocument/2006/relationships/hyperlink" Target="http://www.konkoly.hu/cgi-bin/IBVS?2999" TargetMode="External"/><Relationship Id="rId18" Type="http://schemas.openxmlformats.org/officeDocument/2006/relationships/hyperlink" Target="http://www.konkoly.hu/cgi-bin/IBVS?3392" TargetMode="External"/><Relationship Id="rId39" Type="http://schemas.openxmlformats.org/officeDocument/2006/relationships/hyperlink" Target="http://www.bav-astro.de/sfs/BAVM_link.php?BAVMnr=178" TargetMode="External"/><Relationship Id="rId109" Type="http://schemas.openxmlformats.org/officeDocument/2006/relationships/hyperlink" Target="http://www.bav-astro.de/sfs/BAVM_link.php?BAVMnr=56" TargetMode="External"/><Relationship Id="rId34" Type="http://schemas.openxmlformats.org/officeDocument/2006/relationships/hyperlink" Target="http://www.bav-astro.de/sfs/BAVM_link.php?BAVMnr=178" TargetMode="External"/><Relationship Id="rId50" Type="http://schemas.openxmlformats.org/officeDocument/2006/relationships/hyperlink" Target="http://www.aavso.org/sites/default/files/jaavso/v36n2/171.pdf" TargetMode="External"/><Relationship Id="rId55" Type="http://schemas.openxmlformats.org/officeDocument/2006/relationships/hyperlink" Target="http://www.aavso.org/sites/default/files/jaavso/v37n1/44.pdf" TargetMode="External"/><Relationship Id="rId76" Type="http://schemas.openxmlformats.org/officeDocument/2006/relationships/hyperlink" Target="http://vsolj.cetus-net.org/vsoljno55.pdf" TargetMode="External"/><Relationship Id="rId97" Type="http://schemas.openxmlformats.org/officeDocument/2006/relationships/hyperlink" Target="http://var.astro.cz/oejv/issues/oejv0074.pdf" TargetMode="External"/><Relationship Id="rId104" Type="http://schemas.openxmlformats.org/officeDocument/2006/relationships/hyperlink" Target="http://var.astro.cz/oejv/issues/oejv0160.pdf" TargetMode="External"/><Relationship Id="rId120" Type="http://schemas.openxmlformats.org/officeDocument/2006/relationships/hyperlink" Target="http://www.konkoly.hu/cgi-bin/IBVS?5224" TargetMode="External"/><Relationship Id="rId125" Type="http://schemas.openxmlformats.org/officeDocument/2006/relationships/hyperlink" Target="http://www.bav-astro.de/sfs/BAVM_link.php?BAVMnr=158" TargetMode="External"/><Relationship Id="rId141" Type="http://schemas.openxmlformats.org/officeDocument/2006/relationships/hyperlink" Target="http://www.konkoly.hu/cgi-bin/IBVS?5494" TargetMode="External"/><Relationship Id="rId146" Type="http://schemas.openxmlformats.org/officeDocument/2006/relationships/hyperlink" Target="http://www.bav-astro.de/sfs/BAVM_link.php?BAVMnr=173" TargetMode="External"/><Relationship Id="rId167" Type="http://schemas.openxmlformats.org/officeDocument/2006/relationships/hyperlink" Target="http://vsolj.cetus-net.org/no45.pdf" TargetMode="External"/><Relationship Id="rId188" Type="http://schemas.openxmlformats.org/officeDocument/2006/relationships/hyperlink" Target="http://vsolj.cetus-net.org/vsoljno55.pdf" TargetMode="External"/><Relationship Id="rId7" Type="http://schemas.openxmlformats.org/officeDocument/2006/relationships/hyperlink" Target="http://www.bav-astro.de/sfs/BAVM_link.php?BAVMnr=38" TargetMode="External"/><Relationship Id="rId71" Type="http://schemas.openxmlformats.org/officeDocument/2006/relationships/hyperlink" Target="http://www.konkoly.hu/cgi-bin/IBVS?6011" TargetMode="External"/><Relationship Id="rId92" Type="http://schemas.openxmlformats.org/officeDocument/2006/relationships/hyperlink" Target="http://var.astro.cz/oejv/issues/oejv0074.pdf" TargetMode="External"/><Relationship Id="rId162" Type="http://schemas.openxmlformats.org/officeDocument/2006/relationships/hyperlink" Target="http://www.konkoly.hu/cgi-bin/IBVS?5741" TargetMode="External"/><Relationship Id="rId183" Type="http://schemas.openxmlformats.org/officeDocument/2006/relationships/hyperlink" Target="http://var.astro.cz/oejv/issues/oejv0074.pdf" TargetMode="External"/><Relationship Id="rId2" Type="http://schemas.openxmlformats.org/officeDocument/2006/relationships/hyperlink" Target="http://www.bav-astro.de/sfs/BAVM_link.php?BAVMnr=38" TargetMode="External"/><Relationship Id="rId29" Type="http://schemas.openxmlformats.org/officeDocument/2006/relationships/hyperlink" Target="http://var.astro.cz/oejv/issues/oejv0073.pdf" TargetMode="External"/><Relationship Id="rId24" Type="http://schemas.openxmlformats.org/officeDocument/2006/relationships/hyperlink" Target="http://www.konkoly.hu/cgi-bin/IBVS?4887" TargetMode="External"/><Relationship Id="rId40" Type="http://schemas.openxmlformats.org/officeDocument/2006/relationships/hyperlink" Target="http://www.konkoly.hu/cgi-bin/IBVS?5898" TargetMode="External"/><Relationship Id="rId45" Type="http://schemas.openxmlformats.org/officeDocument/2006/relationships/hyperlink" Target="http://www.bav-astro.de/sfs/BAVM_link.php?BAVMnr=183" TargetMode="External"/><Relationship Id="rId66" Type="http://schemas.openxmlformats.org/officeDocument/2006/relationships/hyperlink" Target="http://www.bav-astro.de/sfs/BAVM_link.php?BAVMnr=215" TargetMode="External"/><Relationship Id="rId87" Type="http://schemas.openxmlformats.org/officeDocument/2006/relationships/hyperlink" Target="http://var.astro.cz/oejv/issues/oejv0074.pdf" TargetMode="External"/><Relationship Id="rId110" Type="http://schemas.openxmlformats.org/officeDocument/2006/relationships/hyperlink" Target="http://www.bav-astro.de/sfs/BAVM_link.php?BAVMnr=56" TargetMode="External"/><Relationship Id="rId115" Type="http://schemas.openxmlformats.org/officeDocument/2006/relationships/hyperlink" Target="http://www.bav-astro.de/sfs/BAVM_link.php?BAVMnr=68" TargetMode="External"/><Relationship Id="rId131" Type="http://schemas.openxmlformats.org/officeDocument/2006/relationships/hyperlink" Target="http://vsolj.cetus-net.org/no40.pdf" TargetMode="External"/><Relationship Id="rId136" Type="http://schemas.openxmlformats.org/officeDocument/2006/relationships/hyperlink" Target="http://www.bav-astro.de/sfs/BAVM_link.php?BAVMnr=173" TargetMode="External"/><Relationship Id="rId157" Type="http://schemas.openxmlformats.org/officeDocument/2006/relationships/hyperlink" Target="http://www.bav-astro.de/sfs/BAVM_link.php?BAVMnr=173" TargetMode="External"/><Relationship Id="rId178" Type="http://schemas.openxmlformats.org/officeDocument/2006/relationships/hyperlink" Target="http://var.astro.cz/oejv/issues/oejv0074.pdf" TargetMode="External"/><Relationship Id="rId61" Type="http://schemas.openxmlformats.org/officeDocument/2006/relationships/hyperlink" Target="http://vsolj.cetus-net.org/vsoljno50.pdf" TargetMode="External"/><Relationship Id="rId82" Type="http://schemas.openxmlformats.org/officeDocument/2006/relationships/hyperlink" Target="http://www.konkoly.hu/cgi-bin/IBVS?6042" TargetMode="External"/><Relationship Id="rId152" Type="http://schemas.openxmlformats.org/officeDocument/2006/relationships/hyperlink" Target="http://www.konkoly.hu/cgi-bin/IBVS?5684" TargetMode="External"/><Relationship Id="rId173" Type="http://schemas.openxmlformats.org/officeDocument/2006/relationships/hyperlink" Target="http://www.bav-astro.de/sfs/BAVM_link.php?BAVMnr=56" TargetMode="External"/><Relationship Id="rId19" Type="http://schemas.openxmlformats.org/officeDocument/2006/relationships/hyperlink" Target="http://www.konkoly.hu/cgi-bin/IBVS?3392" TargetMode="External"/><Relationship Id="rId14" Type="http://schemas.openxmlformats.org/officeDocument/2006/relationships/hyperlink" Target="http://www.konkoly.hu/cgi-bin/IBVS?2999" TargetMode="External"/><Relationship Id="rId30" Type="http://schemas.openxmlformats.org/officeDocument/2006/relationships/hyperlink" Target="http://www.konkoly.hu/cgi-bin/IBVS?5920" TargetMode="External"/><Relationship Id="rId35" Type="http://schemas.openxmlformats.org/officeDocument/2006/relationships/hyperlink" Target="http://www.bav-astro.de/sfs/BAVM_link.php?BAVMnr=178" TargetMode="External"/><Relationship Id="rId56" Type="http://schemas.openxmlformats.org/officeDocument/2006/relationships/hyperlink" Target="http://www.bav-astro.de/sfs/BAVM_link.php?BAVMnr=203" TargetMode="External"/><Relationship Id="rId77" Type="http://schemas.openxmlformats.org/officeDocument/2006/relationships/hyperlink" Target="http://www.bav-astro.de/sfs/BAVM_link.php?BAVMnr=232" TargetMode="External"/><Relationship Id="rId100" Type="http://schemas.openxmlformats.org/officeDocument/2006/relationships/hyperlink" Target="http://var.astro.cz/oejv/issues/oejv0160.pdf" TargetMode="External"/><Relationship Id="rId105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www.bav-astro.de/sfs/BAVM_link.php?BAVMnr=158" TargetMode="External"/><Relationship Id="rId147" Type="http://schemas.openxmlformats.org/officeDocument/2006/relationships/hyperlink" Target="http://www.bav-astro.de/sfs/BAVM_link.php?BAVMnr=173" TargetMode="External"/><Relationship Id="rId168" Type="http://schemas.openxmlformats.org/officeDocument/2006/relationships/hyperlink" Target="http://www.konkoly.hu/cgi-bin/IBVS?5746" TargetMode="External"/><Relationship Id="rId8" Type="http://schemas.openxmlformats.org/officeDocument/2006/relationships/hyperlink" Target="http://www.bav-astro.de/sfs/BAVM_link.php?BAVMnr=38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bav-astro.de/sfs/BAVM_link.php?BAVMnr=232" TargetMode="External"/><Relationship Id="rId93" Type="http://schemas.openxmlformats.org/officeDocument/2006/relationships/hyperlink" Target="http://var.astro.cz/oejv/issues/oejv0074.pdf" TargetMode="External"/><Relationship Id="rId98" Type="http://schemas.openxmlformats.org/officeDocument/2006/relationships/hyperlink" Target="http://var.astro.cz/oejv/issues/oejv0074.pdf" TargetMode="External"/><Relationship Id="rId121" Type="http://schemas.openxmlformats.org/officeDocument/2006/relationships/hyperlink" Target="http://www.konkoly.hu/cgi-bin/IBVS?5220" TargetMode="External"/><Relationship Id="rId142" Type="http://schemas.openxmlformats.org/officeDocument/2006/relationships/hyperlink" Target="http://www.bav-astro.de/sfs/BAVM_link.php?BAVMnr=172" TargetMode="External"/><Relationship Id="rId163" Type="http://schemas.openxmlformats.org/officeDocument/2006/relationships/hyperlink" Target="http://vsolj.cetus-net.org/no44.pdf" TargetMode="External"/><Relationship Id="rId184" Type="http://schemas.openxmlformats.org/officeDocument/2006/relationships/hyperlink" Target="http://var.astro.cz/oejv/issues/oejv0074.pdf" TargetMode="External"/><Relationship Id="rId189" Type="http://schemas.openxmlformats.org/officeDocument/2006/relationships/hyperlink" Target="http://vsolj.cetus-net.org/vsoljno55.pdf" TargetMode="External"/><Relationship Id="rId3" Type="http://schemas.openxmlformats.org/officeDocument/2006/relationships/hyperlink" Target="http://www.bav-astro.de/sfs/BAVM_link.php?BAVMnr=38" TargetMode="External"/><Relationship Id="rId25" Type="http://schemas.openxmlformats.org/officeDocument/2006/relationships/hyperlink" Target="http://www.konkoly.hu/cgi-bin/IBVS?4887" TargetMode="External"/><Relationship Id="rId46" Type="http://schemas.openxmlformats.org/officeDocument/2006/relationships/hyperlink" Target="http://www.bav-astro.de/sfs/BAVM_link.php?BAVMnr=183" TargetMode="External"/><Relationship Id="rId67" Type="http://schemas.openxmlformats.org/officeDocument/2006/relationships/hyperlink" Target="http://www.bav-astro.de/sfs/BAVM_link.php?BAVMnr=215" TargetMode="External"/><Relationship Id="rId116" Type="http://schemas.openxmlformats.org/officeDocument/2006/relationships/hyperlink" Target="http://www.bav-astro.de/sfs/BAVM_link.php?BAVMnr=68" TargetMode="External"/><Relationship Id="rId137" Type="http://schemas.openxmlformats.org/officeDocument/2006/relationships/hyperlink" Target="http://www.konkoly.hu/cgi-bin/IBVS?5592" TargetMode="External"/><Relationship Id="rId158" Type="http://schemas.openxmlformats.org/officeDocument/2006/relationships/hyperlink" Target="http://www.bav-astro.de/sfs/BAVM_link.php?BAVMnr=173" TargetMode="External"/><Relationship Id="rId20" Type="http://schemas.openxmlformats.org/officeDocument/2006/relationships/hyperlink" Target="http://www.konkoly.hu/cgi-bin/IBVS?3578" TargetMode="External"/><Relationship Id="rId41" Type="http://schemas.openxmlformats.org/officeDocument/2006/relationships/hyperlink" Target="http://www.bav-astro.de/sfs/BAVM_link.php?BAVMnr=183" TargetMode="External"/><Relationship Id="rId62" Type="http://schemas.openxmlformats.org/officeDocument/2006/relationships/hyperlink" Target="http://vsolj.cetus-net.org/vsoljno50.pdf" TargetMode="External"/><Relationship Id="rId83" Type="http://schemas.openxmlformats.org/officeDocument/2006/relationships/hyperlink" Target="http://vsolj.cetus-net.org/vsoljno56.pdf" TargetMode="External"/><Relationship Id="rId88" Type="http://schemas.openxmlformats.org/officeDocument/2006/relationships/hyperlink" Target="http://var.astro.cz/oejv/issues/oejv0074.pdf" TargetMode="External"/><Relationship Id="rId111" Type="http://schemas.openxmlformats.org/officeDocument/2006/relationships/hyperlink" Target="http://www.konkoly.hu/cgi-bin/IBVS?3578" TargetMode="External"/><Relationship Id="rId132" Type="http://schemas.openxmlformats.org/officeDocument/2006/relationships/hyperlink" Target="http://vsolj.cetus-net.org/no40.pdf" TargetMode="External"/><Relationship Id="rId153" Type="http://schemas.openxmlformats.org/officeDocument/2006/relationships/hyperlink" Target="http://www.bav-astro.de/sfs/BAVM_link.php?BAVMnr=173" TargetMode="External"/><Relationship Id="rId174" Type="http://schemas.openxmlformats.org/officeDocument/2006/relationships/hyperlink" Target="http://www.bav-astro.de/sfs/BAVM_link.php?BAVMnr=62" TargetMode="External"/><Relationship Id="rId179" Type="http://schemas.openxmlformats.org/officeDocument/2006/relationships/hyperlink" Target="http://var.astro.cz/oejv/issues/oejv0074.pdf" TargetMode="External"/><Relationship Id="rId190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2999" TargetMode="External"/><Relationship Id="rId36" Type="http://schemas.openxmlformats.org/officeDocument/2006/relationships/hyperlink" Target="http://www.bav-astro.de/sfs/BAVM_link.php?BAVMnr=178" TargetMode="External"/><Relationship Id="rId57" Type="http://schemas.openxmlformats.org/officeDocument/2006/relationships/hyperlink" Target="http://var.astro.cz/oejv/issues/oejv0137.pdf" TargetMode="External"/><Relationship Id="rId106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www.bav-astro.de/sfs/BAVM_link.php?BAVMnr=158" TargetMode="External"/><Relationship Id="rId10" Type="http://schemas.openxmlformats.org/officeDocument/2006/relationships/hyperlink" Target="http://www.bav-astro.de/sfs/BAVM_link.php?BAVMnr=43" TargetMode="External"/><Relationship Id="rId31" Type="http://schemas.openxmlformats.org/officeDocument/2006/relationships/hyperlink" Target="http://www.bav-astro.de/sfs/BAVM_link.php?BAVMnr=178" TargetMode="External"/><Relationship Id="rId52" Type="http://schemas.openxmlformats.org/officeDocument/2006/relationships/hyperlink" Target="http://www.konkoly.hu/cgi-bin/IBVS?5898" TargetMode="External"/><Relationship Id="rId73" Type="http://schemas.openxmlformats.org/officeDocument/2006/relationships/hyperlink" Target="http://vsolj.cetus-net.org/vsoljno55.pdf" TargetMode="External"/><Relationship Id="rId78" Type="http://schemas.openxmlformats.org/officeDocument/2006/relationships/hyperlink" Target="http://www.konkoly.hu/cgi-bin/IBVS?6044" TargetMode="External"/><Relationship Id="rId94" Type="http://schemas.openxmlformats.org/officeDocument/2006/relationships/hyperlink" Target="http://var.astro.cz/oejv/issues/oejv0074.pdf" TargetMode="External"/><Relationship Id="rId99" Type="http://schemas.openxmlformats.org/officeDocument/2006/relationships/hyperlink" Target="http://var.astro.cz/oejv/issues/oejv0160.pdf" TargetMode="External"/><Relationship Id="rId101" Type="http://schemas.openxmlformats.org/officeDocument/2006/relationships/hyperlink" Target="http://var.astro.cz/oejv/issues/oejv0160.pdf" TargetMode="External"/><Relationship Id="rId122" Type="http://schemas.openxmlformats.org/officeDocument/2006/relationships/hyperlink" Target="http://www.bav-astro.de/sfs/BAVM_link.php?BAVMnr=152" TargetMode="External"/><Relationship Id="rId143" Type="http://schemas.openxmlformats.org/officeDocument/2006/relationships/hyperlink" Target="http://www.bav-astro.de/sfs/BAVM_link.php?BAVMnr=172" TargetMode="External"/><Relationship Id="rId148" Type="http://schemas.openxmlformats.org/officeDocument/2006/relationships/hyperlink" Target="http://www.bav-astro.de/sfs/BAVM_link.php?BAVMnr=173" TargetMode="External"/><Relationship Id="rId164" Type="http://schemas.openxmlformats.org/officeDocument/2006/relationships/hyperlink" Target="http://vsolj.cetus-net.org/no44.pdf" TargetMode="External"/><Relationship Id="rId169" Type="http://schemas.openxmlformats.org/officeDocument/2006/relationships/hyperlink" Target="http://www.bav-astro.de/sfs/BAVM_link.php?BAVMnr=52" TargetMode="External"/><Relationship Id="rId185" Type="http://schemas.openxmlformats.org/officeDocument/2006/relationships/hyperlink" Target="http://var.astro.cz/oejv/issues/oejv0074.pdf" TargetMode="External"/><Relationship Id="rId4" Type="http://schemas.openxmlformats.org/officeDocument/2006/relationships/hyperlink" Target="http://www.bav-astro.de/sfs/BAVM_link.php?BAVMnr=38" TargetMode="External"/><Relationship Id="rId9" Type="http://schemas.openxmlformats.org/officeDocument/2006/relationships/hyperlink" Target="http://www.bav-astro.de/sfs/BAVM_link.php?BAVMnr=43" TargetMode="External"/><Relationship Id="rId180" Type="http://schemas.openxmlformats.org/officeDocument/2006/relationships/hyperlink" Target="http://var.astro.cz/oejv/issues/oejv0074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589"/>
  <sheetViews>
    <sheetView tabSelected="1" workbookViewId="0">
      <pane xSplit="14" ySplit="22" topLeftCell="O356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RowHeight="12.75"/>
  <cols>
    <col min="1" max="1" width="17" style="1" customWidth="1"/>
    <col min="2" max="2" width="3.7109375" style="1" customWidth="1"/>
    <col min="3" max="3" width="12.42578125" style="2" customWidth="1"/>
    <col min="4" max="4" width="8.7109375" style="1" customWidth="1"/>
    <col min="5" max="5" width="11.85546875" style="1" customWidth="1"/>
    <col min="6" max="6" width="17.42578125" style="1" customWidth="1"/>
    <col min="7" max="7" width="7.85546875" style="1" customWidth="1"/>
    <col min="8" max="15" width="7.5703125" style="1" customWidth="1"/>
    <col min="16" max="16" width="7.85546875" style="1" customWidth="1"/>
    <col min="17" max="17" width="12.42578125" style="1" customWidth="1"/>
    <col min="18" max="18" width="9.140625" style="1"/>
    <col min="19" max="19" width="9.140625" style="68"/>
    <col min="20" max="20" width="8.42578125" style="1" customWidth="1"/>
    <col min="21" max="21" width="7.7109375" style="1" customWidth="1"/>
    <col min="22" max="22" width="9.140625" style="1"/>
    <col min="23" max="23" width="13.85546875" style="1" customWidth="1"/>
    <col min="24" max="24" width="9.140625" style="1"/>
    <col min="25" max="25" width="10.85546875" style="1" customWidth="1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  <col min="55" max="64" width="10.28515625" customWidth="1"/>
    <col min="65" max="16384" width="9.140625" style="1"/>
  </cols>
  <sheetData>
    <row r="1" spans="1:64" ht="20.25">
      <c r="A1" s="3" t="s">
        <v>0</v>
      </c>
      <c r="E1" s="1" t="s">
        <v>1</v>
      </c>
      <c r="AA1" s="104" t="s">
        <v>149</v>
      </c>
      <c r="AB1" s="105"/>
      <c r="AC1" s="105" t="s">
        <v>150</v>
      </c>
      <c r="AD1" s="105" t="s">
        <v>151</v>
      </c>
      <c r="AE1" s="31"/>
      <c r="AW1" s="106" t="s">
        <v>46</v>
      </c>
      <c r="AX1" s="107" t="s">
        <v>152</v>
      </c>
      <c r="AY1" s="108" t="s">
        <v>153</v>
      </c>
      <c r="AZ1" s="109" t="s">
        <v>154</v>
      </c>
      <c r="BA1" s="110" t="s">
        <v>155</v>
      </c>
      <c r="BB1" s="109" t="s">
        <v>156</v>
      </c>
      <c r="BC1" s="110" t="s">
        <v>157</v>
      </c>
      <c r="BD1" s="109" t="s">
        <v>158</v>
      </c>
      <c r="BE1" s="111" t="s">
        <v>159</v>
      </c>
      <c r="BF1" s="110" t="s">
        <v>160</v>
      </c>
      <c r="BG1" s="109" t="s">
        <v>161</v>
      </c>
      <c r="BH1" s="111" t="s">
        <v>162</v>
      </c>
      <c r="BI1" s="110" t="s">
        <v>163</v>
      </c>
      <c r="BJ1" s="109" t="s">
        <v>164</v>
      </c>
      <c r="BK1" s="111" t="s">
        <v>165</v>
      </c>
      <c r="BL1" s="110" t="s">
        <v>166</v>
      </c>
    </row>
    <row r="2" spans="1:64" s="252" customFormat="1" ht="12.95" customHeight="1">
      <c r="A2" s="249" t="s">
        <v>2</v>
      </c>
      <c r="B2" s="250" t="s">
        <v>3</v>
      </c>
      <c r="C2" s="251"/>
      <c r="E2" s="252" t="s">
        <v>4</v>
      </c>
      <c r="S2" s="253"/>
      <c r="Z2" s="249"/>
      <c r="AA2" s="254" t="s">
        <v>167</v>
      </c>
      <c r="AB2" s="255">
        <f>C7</f>
        <v>48174.528570000002</v>
      </c>
      <c r="AC2" s="256" t="s">
        <v>168</v>
      </c>
      <c r="AD2" s="255">
        <f>C8</f>
        <v>0.28041929599999998</v>
      </c>
      <c r="AE2" s="257" t="s">
        <v>169</v>
      </c>
      <c r="AF2" s="249"/>
      <c r="AG2" s="249"/>
      <c r="AH2" s="249"/>
      <c r="AI2" s="249" t="s">
        <v>170</v>
      </c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>
        <v>-82000</v>
      </c>
      <c r="AX2" s="249">
        <f>AB$3+AB$4*AW2+AB$5*AW2^2+AZ2</f>
        <v>-0.29783045008883896</v>
      </c>
      <c r="AY2" s="249">
        <f>AB$3+AB$4*AW2+AB$5*AW2^2</f>
        <v>-0.28974</v>
      </c>
      <c r="AZ2" s="258">
        <f>$AB$6*($AB$11/BA2*BB2+$AB$12)</f>
        <v>-8.0904500888389595E-3</v>
      </c>
      <c r="BA2" s="249">
        <f>1+$AB$7*COS(BC2)</f>
        <v>0.86605361848951101</v>
      </c>
      <c r="BB2" s="249">
        <f>SIN(BC2+$AB$9)</f>
        <v>-0.84335436533967645</v>
      </c>
      <c r="BC2" s="249">
        <f>2*ATAN(BD2)</f>
        <v>2.5628753033812006</v>
      </c>
      <c r="BD2" s="249">
        <f>SQRT((1+$AB$7)/(1-$AB$7))*TAN(BE2/2)</f>
        <v>3.3589228942520943</v>
      </c>
      <c r="BE2" s="249">
        <f t="shared" ref="BE2:BK3" si="0">$BL2+$AB$7*SIN(BF2)</f>
        <v>8.7516849170953375</v>
      </c>
      <c r="BF2" s="249">
        <f t="shared" si="0"/>
        <v>8.7516845029343102</v>
      </c>
      <c r="BG2" s="249">
        <f t="shared" si="0"/>
        <v>8.751687813476817</v>
      </c>
      <c r="BH2" s="249">
        <f t="shared" si="0"/>
        <v>8.7516613508400223</v>
      </c>
      <c r="BI2" s="249">
        <f t="shared" si="0"/>
        <v>8.7518728628483586</v>
      </c>
      <c r="BJ2" s="249">
        <f t="shared" si="0"/>
        <v>8.7501812795386105</v>
      </c>
      <c r="BK2" s="249">
        <f t="shared" si="0"/>
        <v>8.7636468903275215</v>
      </c>
      <c r="BL2" s="249">
        <f>$AB$9+$AB$18*(AW2-AB$15)</f>
        <v>8.6519396801051922</v>
      </c>
    </row>
    <row r="3" spans="1:64" s="252" customFormat="1" ht="12.95" customHeight="1">
      <c r="A3" s="249"/>
      <c r="B3" s="250"/>
      <c r="C3" s="251"/>
      <c r="D3" s="259"/>
      <c r="R3" s="252">
        <v>21791</v>
      </c>
      <c r="S3" s="253">
        <v>-4.3789839997771196E-2</v>
      </c>
      <c r="Y3" s="260">
        <v>0.8865944197387724</v>
      </c>
      <c r="Z3" s="249"/>
      <c r="AA3" s="261" t="s">
        <v>171</v>
      </c>
      <c r="AB3" s="262">
        <f t="shared" ref="AB3:AB10" si="1">AC3*AD3</f>
        <v>3.0000000000000001E-3</v>
      </c>
      <c r="AC3" s="260">
        <v>0.3</v>
      </c>
      <c r="AD3" s="249">
        <v>0.01</v>
      </c>
      <c r="AE3" s="263"/>
      <c r="AF3" s="249"/>
      <c r="AG3" s="249"/>
      <c r="AH3" s="260">
        <v>-0.3</v>
      </c>
      <c r="AI3" s="264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>
        <v>-80000</v>
      </c>
      <c r="AX3" s="249">
        <f>AB$3+AB$4*AW3+AB$5*AW3^2+AZ3</f>
        <v>-0.28246102847444665</v>
      </c>
      <c r="AY3" s="249">
        <f>AB$3+AB$4*AW3+AB$5*AW3^2</f>
        <v>-0.27539999999999998</v>
      </c>
      <c r="AZ3" s="258">
        <f>$AB$6*($AB$11/BA3*BB3+$AB$12)</f>
        <v>-7.0610284744466491E-3</v>
      </c>
      <c r="BA3" s="249">
        <f>1+$AB$7*COS(BC3)</f>
        <v>0.85239108933324947</v>
      </c>
      <c r="BB3" s="249">
        <f>SIN(BC3+$AB$9)</f>
        <v>-0.73177458529958994</v>
      </c>
      <c r="BC3" s="249">
        <f>2*ATAN(BD3)</f>
        <v>2.7454485285596943</v>
      </c>
      <c r="BD3" s="249">
        <f>SQRT((1+$AB$7)/(1-$AB$7))*TAN(BE3/2)</f>
        <v>4.9824702227366036</v>
      </c>
      <c r="BE3" s="249">
        <f t="shared" si="0"/>
        <v>8.9615343020608886</v>
      </c>
      <c r="BF3" s="249">
        <f t="shared" si="0"/>
        <v>8.9615336107974333</v>
      </c>
      <c r="BG3" s="249">
        <f t="shared" si="0"/>
        <v>8.9615384401685017</v>
      </c>
      <c r="BH3" s="249">
        <f t="shared" si="0"/>
        <v>8.961504700509467</v>
      </c>
      <c r="BI3" s="249">
        <f t="shared" si="0"/>
        <v>8.9617404055662071</v>
      </c>
      <c r="BJ3" s="249">
        <f t="shared" si="0"/>
        <v>8.9600931903031515</v>
      </c>
      <c r="BK3" s="249">
        <f t="shared" si="0"/>
        <v>8.9715766350132036</v>
      </c>
      <c r="BL3" s="249">
        <f>$AB$9+$AB$18*(AW3-AB$15)</f>
        <v>8.8900378423317932</v>
      </c>
    </row>
    <row r="4" spans="1:64" s="252" customFormat="1" ht="12.95" customHeight="1">
      <c r="A4" s="258" t="s">
        <v>5</v>
      </c>
      <c r="B4" s="265"/>
      <c r="C4" s="266">
        <v>47333.79</v>
      </c>
      <c r="D4" s="267">
        <v>0.28042023999999999</v>
      </c>
      <c r="E4" s="268"/>
      <c r="R4" s="252">
        <v>22697</v>
      </c>
      <c r="S4" s="253">
        <v>-4.4887280004331842E-2</v>
      </c>
      <c r="Y4" s="269">
        <v>-0.10412829787304663</v>
      </c>
      <c r="Z4" s="249"/>
      <c r="AA4" s="270" t="s">
        <v>172</v>
      </c>
      <c r="AB4" s="271">
        <f t="shared" si="1"/>
        <v>-1.1999999999999999E-7</v>
      </c>
      <c r="AC4" s="269">
        <v>-1.2</v>
      </c>
      <c r="AD4" s="249">
        <v>9.9999999999999995E-8</v>
      </c>
      <c r="AE4" s="263"/>
      <c r="AF4" s="249">
        <v>-3</v>
      </c>
      <c r="AG4" s="249"/>
      <c r="AH4" s="269">
        <v>1</v>
      </c>
      <c r="AI4" s="272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>
        <v>-78000</v>
      </c>
      <c r="AX4" s="249">
        <f t="shared" ref="AX4:AX53" si="2">AB$3+AB$4*AW4+AB$5*AW4^2+AZ4</f>
        <v>-0.26716088054698839</v>
      </c>
      <c r="AY4" s="249">
        <f t="shared" ref="AY4:AY53" si="3">AB$3+AB$4*AW4+AB$5*AW4^2</f>
        <v>-0.26142000000000004</v>
      </c>
      <c r="AZ4" s="258">
        <f t="shared" ref="AZ4:AZ53" si="4">$AB$6*($AB$11/BA4*BB4+$AB$12)</f>
        <v>-5.7408805469883542E-3</v>
      </c>
      <c r="BA4" s="249">
        <f t="shared" ref="BA4:BA53" si="5">1+$AB$7*COS(BC4)</f>
        <v>0.84379620530795696</v>
      </c>
      <c r="BB4" s="249">
        <f t="shared" ref="BB4:BB53" si="6">SIN(BC4+$AB$9)</f>
        <v>-0.59963671478732938</v>
      </c>
      <c r="BC4" s="249">
        <f t="shared" ref="BC4:BC53" si="7">2*ATAN(BD4)</f>
        <v>2.9233235347938749</v>
      </c>
      <c r="BD4" s="249">
        <f t="shared" ref="BD4:BD53" si="8">SQRT((1+$AB$7)/(1-$AB$7))*TAN(BE4/2)</f>
        <v>9.1265931909791682</v>
      </c>
      <c r="BE4" s="249">
        <f t="shared" ref="BE4:BE53" si="9">$BL4+$AB$7*SIN(BF4)</f>
        <v>9.1686673029824117</v>
      </c>
      <c r="BF4" s="249">
        <f t="shared" ref="BF4:BF53" si="10">$BL4+$AB$7*SIN(BG4)</f>
        <v>9.1686666625509279</v>
      </c>
      <c r="BG4" s="249">
        <f t="shared" ref="BG4:BG53" si="11">$BL4+$AB$7*SIN(BH4)</f>
        <v>9.1686708002060016</v>
      </c>
      <c r="BH4" s="249">
        <f t="shared" ref="BH4:BH53" si="12">$BL4+$AB$7*SIN(BI4)</f>
        <v>9.1686440678535419</v>
      </c>
      <c r="BI4" s="249">
        <f t="shared" ref="BI4:BI53" si="13">$BL4+$AB$7*SIN(BJ4)</f>
        <v>9.1688167755828349</v>
      </c>
      <c r="BJ4" s="249">
        <f t="shared" ref="BJ4:BJ53" si="14">$BL4+$AB$7*SIN(BK4)</f>
        <v>9.167700837588848</v>
      </c>
      <c r="BK4" s="249">
        <f t="shared" ref="BK4:BK53" si="15">$BL4+$AB$7*SIN(BL4)</f>
        <v>9.1749056821132449</v>
      </c>
      <c r="BL4" s="249">
        <f t="shared" ref="BL4:BL53" si="16">$AB$9+$AB$18*(AW4-AB$15)</f>
        <v>9.1281360045583924</v>
      </c>
    </row>
    <row r="5" spans="1:64" s="252" customFormat="1" ht="12.95" customHeight="1">
      <c r="A5" s="273" t="s">
        <v>6</v>
      </c>
      <c r="B5" s="249"/>
      <c r="C5" s="274">
        <v>-9.5</v>
      </c>
      <c r="D5" s="249" t="s">
        <v>7</v>
      </c>
      <c r="E5" s="249"/>
      <c r="R5" s="252">
        <v>24589.5</v>
      </c>
      <c r="S5" s="253">
        <v>-4.8167564375034999E-2</v>
      </c>
      <c r="Y5" s="269">
        <v>-5</v>
      </c>
      <c r="Z5" s="249"/>
      <c r="AA5" s="270" t="s">
        <v>37</v>
      </c>
      <c r="AB5" s="271">
        <f t="shared" si="1"/>
        <v>-4.5E-11</v>
      </c>
      <c r="AC5" s="269">
        <v>-4.5</v>
      </c>
      <c r="AD5" s="249">
        <v>9.9999999999999994E-12</v>
      </c>
      <c r="AE5" s="263"/>
      <c r="AF5" s="269">
        <v>0.6987842707661861</v>
      </c>
      <c r="AG5" s="249"/>
      <c r="AH5" s="269">
        <v>0.6987842707661861</v>
      </c>
      <c r="AI5" s="272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>
        <v>-76000</v>
      </c>
      <c r="AX5" s="249">
        <f t="shared" si="2"/>
        <v>-0.25198732227936171</v>
      </c>
      <c r="AY5" s="249">
        <f t="shared" si="3"/>
        <v>-0.24779999999999999</v>
      </c>
      <c r="AZ5" s="258">
        <f t="shared" si="4"/>
        <v>-4.1873222793617128E-3</v>
      </c>
      <c r="BA5" s="249">
        <f t="shared" si="5"/>
        <v>0.84014756780487942</v>
      </c>
      <c r="BB5" s="249">
        <f t="shared" si="6"/>
        <v>-0.45086129664927871</v>
      </c>
      <c r="BC5" s="249">
        <f t="shared" si="7"/>
        <v>3.0986405735963434</v>
      </c>
      <c r="BD5" s="249">
        <f t="shared" si="8"/>
        <v>46.55636026600267</v>
      </c>
      <c r="BE5" s="249">
        <f t="shared" si="9"/>
        <v>9.3743062390320091</v>
      </c>
      <c r="BF5" s="249">
        <f t="shared" si="10"/>
        <v>9.3743060831902234</v>
      </c>
      <c r="BG5" s="249">
        <f t="shared" si="11"/>
        <v>9.3743070584432804</v>
      </c>
      <c r="BH5" s="249">
        <f t="shared" si="12"/>
        <v>9.3743009553391303</v>
      </c>
      <c r="BI5" s="249">
        <f t="shared" si="13"/>
        <v>9.374339148349474</v>
      </c>
      <c r="BJ5" s="249">
        <f t="shared" si="14"/>
        <v>9.3741001366251879</v>
      </c>
      <c r="BK5" s="249">
        <f t="shared" si="15"/>
        <v>9.3755958240304693</v>
      </c>
      <c r="BL5" s="249">
        <f t="shared" si="16"/>
        <v>9.3662341667849933</v>
      </c>
    </row>
    <row r="6" spans="1:64" s="252" customFormat="1" ht="12.95" customHeight="1">
      <c r="A6" s="258" t="s">
        <v>8</v>
      </c>
      <c r="B6" s="250"/>
      <c r="E6" s="252" t="s">
        <v>9</v>
      </c>
      <c r="S6" s="253"/>
      <c r="Y6" s="269">
        <v>0.91632667380663124</v>
      </c>
      <c r="Z6" s="249"/>
      <c r="AA6" s="270" t="s">
        <v>173</v>
      </c>
      <c r="AB6" s="271">
        <f t="shared" si="1"/>
        <v>9.1632667380663127E-3</v>
      </c>
      <c r="AC6" s="269">
        <v>0.91632667380663124</v>
      </c>
      <c r="AD6" s="249">
        <v>0.01</v>
      </c>
      <c r="AE6" s="263" t="s">
        <v>169</v>
      </c>
      <c r="AF6" s="249"/>
      <c r="AG6" s="249"/>
      <c r="AH6" s="269">
        <v>0.47</v>
      </c>
      <c r="AI6" s="272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>
        <v>-74000</v>
      </c>
      <c r="AX6" s="249">
        <f t="shared" si="2"/>
        <v>-0.23699987925797383</v>
      </c>
      <c r="AY6" s="249">
        <f t="shared" si="3"/>
        <v>-0.23454</v>
      </c>
      <c r="AZ6" s="258">
        <f t="shared" si="4"/>
        <v>-2.4598792579738345E-3</v>
      </c>
      <c r="BA6" s="249">
        <f t="shared" si="5"/>
        <v>0.84138903991872138</v>
      </c>
      <c r="BB6" s="249">
        <f t="shared" si="6"/>
        <v>-0.28874305395126265</v>
      </c>
      <c r="BC6" s="249">
        <f t="shared" si="7"/>
        <v>-3.0097284047619168</v>
      </c>
      <c r="BD6" s="249">
        <f t="shared" si="8"/>
        <v>-15.145129536826571</v>
      </c>
      <c r="BE6" s="249">
        <f t="shared" si="9"/>
        <v>9.5796514430744697</v>
      </c>
      <c r="BF6" s="249">
        <f t="shared" si="10"/>
        <v>9.5796518883970521</v>
      </c>
      <c r="BG6" s="249">
        <f t="shared" si="11"/>
        <v>9.5796490714150355</v>
      </c>
      <c r="BH6" s="249">
        <f t="shared" si="12"/>
        <v>9.5796668908504596</v>
      </c>
      <c r="BI6" s="249">
        <f t="shared" si="13"/>
        <v>9.5795541709519636</v>
      </c>
      <c r="BJ6" s="249">
        <f t="shared" si="14"/>
        <v>9.5802672334793915</v>
      </c>
      <c r="BK6" s="249">
        <f t="shared" si="15"/>
        <v>9.5757577492244579</v>
      </c>
      <c r="BL6" s="249">
        <f t="shared" si="16"/>
        <v>9.6043323290115943</v>
      </c>
    </row>
    <row r="7" spans="1:64" s="252" customFormat="1" ht="12.95" customHeight="1">
      <c r="A7" s="249" t="s">
        <v>10</v>
      </c>
      <c r="B7" s="250"/>
      <c r="C7" s="275">
        <v>48174.528570000002</v>
      </c>
      <c r="D7" s="276" t="s">
        <v>135</v>
      </c>
      <c r="I7" s="252">
        <v>5.0000000000000001E-3</v>
      </c>
      <c r="S7" s="253"/>
      <c r="Y7" s="277">
        <v>0.15</v>
      </c>
      <c r="Z7" s="249"/>
      <c r="AA7" s="270" t="s">
        <v>174</v>
      </c>
      <c r="AB7" s="271">
        <f t="shared" si="1"/>
        <v>0.16</v>
      </c>
      <c r="AC7" s="277">
        <v>0.16</v>
      </c>
      <c r="AD7" s="249">
        <v>1</v>
      </c>
      <c r="AE7" s="263"/>
      <c r="AF7" s="249"/>
      <c r="AG7" s="249"/>
      <c r="AH7" s="269">
        <v>0.57999999999999996</v>
      </c>
      <c r="AI7" s="272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>
        <v>-72000</v>
      </c>
      <c r="AX7" s="249">
        <f t="shared" si="2"/>
        <v>-0.22226091719940413</v>
      </c>
      <c r="AY7" s="249">
        <f t="shared" si="3"/>
        <v>-0.22164</v>
      </c>
      <c r="AZ7" s="258">
        <f t="shared" si="4"/>
        <v>-6.2091719940413092E-4</v>
      </c>
      <c r="BA7" s="249">
        <f t="shared" si="5"/>
        <v>0.84754001724738393</v>
      </c>
      <c r="BB7" s="249">
        <f t="shared" si="6"/>
        <v>-0.11629365194011411</v>
      </c>
      <c r="BC7" s="249">
        <f t="shared" si="7"/>
        <v>-2.8333720830475997</v>
      </c>
      <c r="BD7" s="249">
        <f t="shared" si="8"/>
        <v>-6.4374079583666095</v>
      </c>
      <c r="BE7" s="249">
        <f t="shared" si="9"/>
        <v>9.7858987153256063</v>
      </c>
      <c r="BF7" s="249">
        <f t="shared" si="10"/>
        <v>9.7858994390157434</v>
      </c>
      <c r="BG7" s="249">
        <f t="shared" si="11"/>
        <v>9.7858946041107906</v>
      </c>
      <c r="BH7" s="249">
        <f t="shared" si="12"/>
        <v>9.7859269058183269</v>
      </c>
      <c r="BI7" s="249">
        <f t="shared" si="13"/>
        <v>9.7857111075408874</v>
      </c>
      <c r="BJ7" s="249">
        <f t="shared" si="14"/>
        <v>9.7871531270579961</v>
      </c>
      <c r="BK7" s="249">
        <f t="shared" si="15"/>
        <v>9.7775319499490756</v>
      </c>
      <c r="BL7" s="249">
        <f t="shared" si="16"/>
        <v>9.8424304912381935</v>
      </c>
    </row>
    <row r="8" spans="1:64" s="252" customFormat="1" ht="12.95" customHeight="1">
      <c r="A8" s="249" t="s">
        <v>11</v>
      </c>
      <c r="B8" s="250"/>
      <c r="C8" s="278">
        <v>0.28041929599999998</v>
      </c>
      <c r="D8" s="276" t="s">
        <v>135</v>
      </c>
      <c r="I8" s="252">
        <v>-9.9999999999999995E-8</v>
      </c>
      <c r="S8" s="253"/>
      <c r="Y8" s="269">
        <v>1.5</v>
      </c>
      <c r="Z8" s="249"/>
      <c r="AA8" s="270" t="s">
        <v>175</v>
      </c>
      <c r="AB8" s="271">
        <f t="shared" si="1"/>
        <v>14800</v>
      </c>
      <c r="AC8" s="269">
        <v>1.48</v>
      </c>
      <c r="AD8" s="279">
        <v>10000</v>
      </c>
      <c r="AE8" s="263" t="s">
        <v>169</v>
      </c>
      <c r="AF8" s="249">
        <f>365.24*AG8</f>
        <v>18773.335999999999</v>
      </c>
      <c r="AG8" s="249">
        <v>51.4</v>
      </c>
      <c r="AH8" s="269">
        <v>1.8773340000000001</v>
      </c>
      <c r="AI8" s="272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>
        <v>-70000</v>
      </c>
      <c r="AX8" s="249">
        <f t="shared" si="2"/>
        <v>-0.20783667788227697</v>
      </c>
      <c r="AY8" s="249">
        <f t="shared" si="3"/>
        <v>-0.20910000000000001</v>
      </c>
      <c r="AZ8" s="258">
        <f t="shared" si="4"/>
        <v>1.2633221177230467E-3</v>
      </c>
      <c r="BA8" s="249">
        <f t="shared" si="5"/>
        <v>0.85869204566255486</v>
      </c>
      <c r="BB8" s="249">
        <f t="shared" si="6"/>
        <v>6.3387702208877378E-2</v>
      </c>
      <c r="BC8" s="249">
        <f t="shared" si="7"/>
        <v>-2.6533844650364626</v>
      </c>
      <c r="BD8" s="249">
        <f t="shared" si="8"/>
        <v>-4.0149198680647364</v>
      </c>
      <c r="BE8" s="249">
        <f t="shared" si="9"/>
        <v>9.9942575605023958</v>
      </c>
      <c r="BF8" s="249">
        <f t="shared" si="10"/>
        <v>9.9942581314293193</v>
      </c>
      <c r="BG8" s="249">
        <f t="shared" si="11"/>
        <v>9.9942538944697645</v>
      </c>
      <c r="BH8" s="249">
        <f t="shared" si="12"/>
        <v>9.9942853380431149</v>
      </c>
      <c r="BI8" s="249">
        <f t="shared" si="13"/>
        <v>9.9940520022268835</v>
      </c>
      <c r="BJ8" s="249">
        <f t="shared" si="14"/>
        <v>9.9957843676455251</v>
      </c>
      <c r="BK8" s="249">
        <f t="shared" si="15"/>
        <v>9.9829679483579792</v>
      </c>
      <c r="BL8" s="249">
        <f t="shared" si="16"/>
        <v>10.080528653464794</v>
      </c>
    </row>
    <row r="9" spans="1:64" s="252" customFormat="1" ht="12.95" customHeight="1">
      <c r="A9" s="273" t="s">
        <v>12</v>
      </c>
      <c r="B9" s="273"/>
      <c r="C9" s="273">
        <v>250</v>
      </c>
      <c r="D9" s="273" t="str">
        <f>"F"&amp;C9</f>
        <v>F250</v>
      </c>
      <c r="E9" s="273" t="str">
        <f>"G"&amp;C9</f>
        <v>G250</v>
      </c>
      <c r="I9" s="252">
        <v>-6.6000000000000005E-11</v>
      </c>
      <c r="S9" s="253"/>
      <c r="Y9" s="269">
        <v>9</v>
      </c>
      <c r="Z9" s="249"/>
      <c r="AA9" s="270" t="s">
        <v>176</v>
      </c>
      <c r="AB9" s="271">
        <f t="shared" si="1"/>
        <v>9</v>
      </c>
      <c r="AC9" s="269">
        <v>9</v>
      </c>
      <c r="AD9" s="249">
        <v>1</v>
      </c>
      <c r="AE9" s="263" t="s">
        <v>177</v>
      </c>
      <c r="AF9" s="249">
        <f>RADIANS(AG9)</f>
        <v>0.94247779607693793</v>
      </c>
      <c r="AG9" s="249">
        <v>54</v>
      </c>
      <c r="AH9" s="269">
        <v>5.7</v>
      </c>
      <c r="AI9" s="272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>
        <v>-68000</v>
      </c>
      <c r="AX9" s="249">
        <f t="shared" si="2"/>
        <v>-0.19379855177139246</v>
      </c>
      <c r="AY9" s="249">
        <f t="shared" si="3"/>
        <v>-0.19691999999999998</v>
      </c>
      <c r="AZ9" s="258">
        <f t="shared" si="4"/>
        <v>3.1214482286075268E-3</v>
      </c>
      <c r="BA9" s="249">
        <f t="shared" si="5"/>
        <v>0.87499033670932846</v>
      </c>
      <c r="BB9" s="249">
        <f t="shared" si="6"/>
        <v>0.24668281272977169</v>
      </c>
      <c r="BC9" s="249">
        <f t="shared" si="7"/>
        <v>-2.4675589067062971</v>
      </c>
      <c r="BD9" s="249">
        <f t="shared" si="8"/>
        <v>-2.8540115851492107</v>
      </c>
      <c r="BE9" s="249">
        <f t="shared" si="9"/>
        <v>10.205966919639431</v>
      </c>
      <c r="BF9" s="249">
        <f t="shared" si="10"/>
        <v>10.205967175178895</v>
      </c>
      <c r="BG9" s="249">
        <f t="shared" si="11"/>
        <v>10.205964925957232</v>
      </c>
      <c r="BH9" s="249">
        <f t="shared" si="12"/>
        <v>10.205984723455604</v>
      </c>
      <c r="BI9" s="249">
        <f t="shared" si="13"/>
        <v>10.205810480543589</v>
      </c>
      <c r="BJ9" s="249">
        <f t="shared" si="14"/>
        <v>10.207345072953261</v>
      </c>
      <c r="BK9" s="249">
        <f t="shared" si="15"/>
        <v>10.193908655454342</v>
      </c>
      <c r="BL9" s="249">
        <f t="shared" si="16"/>
        <v>10.318626815691395</v>
      </c>
    </row>
    <row r="10" spans="1:64" s="252" customFormat="1" ht="12.95" customHeight="1">
      <c r="A10" s="249"/>
      <c r="B10" s="250"/>
      <c r="C10" s="280" t="s">
        <v>13</v>
      </c>
      <c r="D10" s="280" t="s">
        <v>14</v>
      </c>
      <c r="E10" s="259"/>
      <c r="F10" s="281"/>
      <c r="G10" s="282"/>
      <c r="S10" s="253"/>
      <c r="Y10" s="283">
        <v>2.6</v>
      </c>
      <c r="Z10" s="249"/>
      <c r="AA10" s="284" t="s">
        <v>178</v>
      </c>
      <c r="AB10" s="285">
        <f t="shared" si="1"/>
        <v>26000</v>
      </c>
      <c r="AC10" s="283">
        <v>2.6</v>
      </c>
      <c r="AD10" s="249">
        <v>10000</v>
      </c>
      <c r="AE10" s="263" t="s">
        <v>179</v>
      </c>
      <c r="AF10" s="249">
        <v>48000</v>
      </c>
      <c r="AG10" s="249"/>
      <c r="AH10" s="283">
        <v>5</v>
      </c>
      <c r="AI10" s="286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>
        <v>-66000</v>
      </c>
      <c r="AX10" s="249">
        <f t="shared" si="2"/>
        <v>-0.18022439063966522</v>
      </c>
      <c r="AY10" s="249">
        <f t="shared" si="3"/>
        <v>-0.18509999999999999</v>
      </c>
      <c r="AZ10" s="258">
        <f t="shared" si="4"/>
        <v>4.8756093603347563E-3</v>
      </c>
      <c r="BA10" s="249">
        <f t="shared" si="5"/>
        <v>0.89659261733021478</v>
      </c>
      <c r="BB10" s="249">
        <f t="shared" si="6"/>
        <v>0.42892078924062166</v>
      </c>
      <c r="BC10" s="249">
        <f t="shared" si="7"/>
        <v>-2.273516941866252</v>
      </c>
      <c r="BD10" s="249">
        <f t="shared" si="8"/>
        <v>-2.1574169254275044</v>
      </c>
      <c r="BE10" s="249">
        <f t="shared" si="9"/>
        <v>10.422303905361677</v>
      </c>
      <c r="BF10" s="249">
        <f t="shared" si="10"/>
        <v>10.422303961496794</v>
      </c>
      <c r="BG10" s="249">
        <f t="shared" si="11"/>
        <v>10.422303314639009</v>
      </c>
      <c r="BH10" s="249">
        <f t="shared" si="12"/>
        <v>10.422310768568327</v>
      </c>
      <c r="BI10" s="249">
        <f t="shared" si="13"/>
        <v>10.422224880002432</v>
      </c>
      <c r="BJ10" s="249">
        <f t="shared" si="14"/>
        <v>10.423215232489477</v>
      </c>
      <c r="BK10" s="249">
        <f t="shared" si="15"/>
        <v>10.411886387748387</v>
      </c>
      <c r="BL10" s="249">
        <f t="shared" si="16"/>
        <v>10.556724977917995</v>
      </c>
    </row>
    <row r="11" spans="1:64" s="252" customFormat="1" ht="12.95" customHeight="1">
      <c r="A11" s="249" t="s">
        <v>15</v>
      </c>
      <c r="C11" s="287">
        <f ca="1">INTERCEPT(INDIRECT(E9):G930,INDIRECT(D9):$F930)</f>
        <v>6.5548132458356362E-3</v>
      </c>
      <c r="D11" s="288">
        <f>E11*F11</f>
        <v>-1.2224709065662388E-3</v>
      </c>
      <c r="E11" s="289">
        <v>-1.2224709065662387</v>
      </c>
      <c r="F11" s="268">
        <v>1E-3</v>
      </c>
      <c r="R11" s="252" t="s">
        <v>47</v>
      </c>
      <c r="S11" s="253">
        <v>0.1</v>
      </c>
      <c r="Z11" s="249"/>
      <c r="AA11" s="290" t="s">
        <v>180</v>
      </c>
      <c r="AB11" s="276">
        <f>1-AB7^2</f>
        <v>0.97440000000000004</v>
      </c>
      <c r="AC11" s="290">
        <v>0</v>
      </c>
      <c r="AD11" s="276">
        <f>SUM(AE21:AE620)</f>
        <v>4.9657748384485789E-3</v>
      </c>
      <c r="AE11" s="263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>
        <v>-64000</v>
      </c>
      <c r="AX11" s="249">
        <f t="shared" si="2"/>
        <v>-0.16719953557244291</v>
      </c>
      <c r="AY11" s="249">
        <f t="shared" si="3"/>
        <v>-0.17364000000000002</v>
      </c>
      <c r="AZ11" s="258">
        <f t="shared" si="4"/>
        <v>6.4404644275571103E-3</v>
      </c>
      <c r="BA11" s="249">
        <f t="shared" si="5"/>
        <v>0.92359022667272539</v>
      </c>
      <c r="BB11" s="249">
        <f t="shared" si="6"/>
        <v>0.6037059765183338</v>
      </c>
      <c r="BC11" s="249">
        <f t="shared" si="7"/>
        <v>-2.0686730211792757</v>
      </c>
      <c r="BD11" s="249">
        <f t="shared" si="8"/>
        <v>-1.6817249284343643</v>
      </c>
      <c r="BE11" s="249">
        <f t="shared" si="9"/>
        <v>10.644578227913064</v>
      </c>
      <c r="BF11" s="249">
        <f t="shared" si="10"/>
        <v>10.644578231420189</v>
      </c>
      <c r="BG11" s="249">
        <f t="shared" si="11"/>
        <v>10.644578167669737</v>
      </c>
      <c r="BH11" s="249">
        <f t="shared" si="12"/>
        <v>10.64457932648968</v>
      </c>
      <c r="BI11" s="249">
        <f t="shared" si="13"/>
        <v>10.644558262683795</v>
      </c>
      <c r="BJ11" s="249">
        <f t="shared" si="14"/>
        <v>10.644941327676968</v>
      </c>
      <c r="BK11" s="249">
        <f t="shared" si="15"/>
        <v>10.638036408718627</v>
      </c>
      <c r="BL11" s="249">
        <f t="shared" si="16"/>
        <v>10.794823140144596</v>
      </c>
    </row>
    <row r="12" spans="1:64" s="252" customFormat="1" ht="12.95" customHeight="1">
      <c r="A12" s="249" t="s">
        <v>16</v>
      </c>
      <c r="C12" s="287">
        <f ca="1">SLOPE(INDIRECT(E9):G930,INDIRECT(D9):$F930)</f>
        <v>-1.733540167160378E-6</v>
      </c>
      <c r="D12" s="288">
        <f>E12*F12</f>
        <v>9.3120653476946348E-8</v>
      </c>
      <c r="E12" s="291">
        <v>0.93120653476946358</v>
      </c>
      <c r="F12" s="292">
        <v>9.9999999999999995E-8</v>
      </c>
      <c r="R12" s="252" t="s">
        <v>48</v>
      </c>
      <c r="S12" s="253">
        <v>0.1</v>
      </c>
      <c r="Z12" s="249"/>
      <c r="AA12" s="293" t="s">
        <v>182</v>
      </c>
      <c r="AB12" s="276">
        <f>AB7*SIN(AB9)</f>
        <v>6.5938957638681059E-2</v>
      </c>
      <c r="AC12" s="249"/>
      <c r="AD12" s="249"/>
      <c r="AE12" s="263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>
        <v>-62000</v>
      </c>
      <c r="AX12" s="249">
        <f t="shared" si="2"/>
        <v>-0.15481696036612969</v>
      </c>
      <c r="AY12" s="249">
        <f t="shared" si="3"/>
        <v>-0.16253999999999999</v>
      </c>
      <c r="AZ12" s="258">
        <f t="shared" si="4"/>
        <v>7.7230396338703062E-3</v>
      </c>
      <c r="BA12" s="249">
        <f t="shared" si="5"/>
        <v>0.955867572351635</v>
      </c>
      <c r="BB12" s="249">
        <f t="shared" si="6"/>
        <v>0.76211119680664707</v>
      </c>
      <c r="BC12" s="249">
        <f t="shared" si="7"/>
        <v>-1.850246999388051</v>
      </c>
      <c r="BD12" s="249">
        <f t="shared" si="8"/>
        <v>-1.327318190616477</v>
      </c>
      <c r="BE12" s="249">
        <f t="shared" si="9"/>
        <v>10.874100325382136</v>
      </c>
      <c r="BF12" s="249">
        <f t="shared" si="10"/>
        <v>10.874100325385131</v>
      </c>
      <c r="BG12" s="249">
        <f t="shared" si="11"/>
        <v>10.874100325230717</v>
      </c>
      <c r="BH12" s="249">
        <f t="shared" si="12"/>
        <v>10.874100333195059</v>
      </c>
      <c r="BI12" s="249">
        <f t="shared" si="13"/>
        <v>10.874099922409961</v>
      </c>
      <c r="BJ12" s="249">
        <f t="shared" si="14"/>
        <v>10.874121111697576</v>
      </c>
      <c r="BK12" s="249">
        <f t="shared" si="15"/>
        <v>10.873032873363227</v>
      </c>
      <c r="BL12" s="249">
        <f t="shared" si="16"/>
        <v>11.032921302371197</v>
      </c>
    </row>
    <row r="13" spans="1:64" s="252" customFormat="1" ht="12.95" customHeight="1">
      <c r="A13" s="249" t="s">
        <v>17</v>
      </c>
      <c r="C13" s="250"/>
      <c r="D13" s="288">
        <f>E13*F13</f>
        <v>-2.4999999999999998E-11</v>
      </c>
      <c r="E13" s="294">
        <v>-2.5</v>
      </c>
      <c r="F13" s="292">
        <v>9.9999999999999994E-12</v>
      </c>
      <c r="R13" s="252" t="s">
        <v>49</v>
      </c>
      <c r="S13" s="253">
        <v>1</v>
      </c>
      <c r="Z13" s="249"/>
      <c r="AA13" s="295" t="s">
        <v>183</v>
      </c>
      <c r="AB13" s="296">
        <f>AB6*86400*300000</f>
        <v>237511873.85067883</v>
      </c>
      <c r="AC13" s="249" t="s">
        <v>184</v>
      </c>
      <c r="AD13" s="249"/>
      <c r="AE13" s="263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>
        <v>-60000</v>
      </c>
      <c r="AX13" s="249">
        <f t="shared" si="2"/>
        <v>-0.1431754582000353</v>
      </c>
      <c r="AY13" s="249">
        <f t="shared" si="3"/>
        <v>-0.15180000000000002</v>
      </c>
      <c r="AZ13" s="258">
        <f t="shared" si="4"/>
        <v>8.6245417999647224E-3</v>
      </c>
      <c r="BA13" s="249">
        <f t="shared" si="5"/>
        <v>0.99287004184890804</v>
      </c>
      <c r="BB13" s="249">
        <f t="shared" si="6"/>
        <v>0.89186023202416698</v>
      </c>
      <c r="BC13" s="249">
        <f t="shared" si="7"/>
        <v>-1.6153733269984745</v>
      </c>
      <c r="BD13" s="249">
        <f t="shared" si="8"/>
        <v>-1.0456009279076375</v>
      </c>
      <c r="BE13" s="249">
        <f t="shared" si="9"/>
        <v>11.112104580571797</v>
      </c>
      <c r="BF13" s="249">
        <f t="shared" si="10"/>
        <v>11.112104580582844</v>
      </c>
      <c r="BG13" s="249">
        <f t="shared" si="11"/>
        <v>11.112104581176691</v>
      </c>
      <c r="BH13" s="249">
        <f t="shared" si="12"/>
        <v>11.112104613099358</v>
      </c>
      <c r="BI13" s="249">
        <f t="shared" si="13"/>
        <v>11.112106329111636</v>
      </c>
      <c r="BJ13" s="249">
        <f t="shared" si="14"/>
        <v>11.112198536861262</v>
      </c>
      <c r="BK13" s="249">
        <f t="shared" si="15"/>
        <v>11.11705079006909</v>
      </c>
      <c r="BL13" s="249">
        <f t="shared" si="16"/>
        <v>11.271019464597797</v>
      </c>
    </row>
    <row r="14" spans="1:64" s="252" customFormat="1" ht="12.95" customHeight="1">
      <c r="A14" s="249" t="s">
        <v>18</v>
      </c>
      <c r="D14" s="252">
        <f>2*D13</f>
        <v>-4.9999999999999995E-11</v>
      </c>
      <c r="E14" s="259">
        <f>SUM(R21:R875)</f>
        <v>0.23934618261897211</v>
      </c>
      <c r="F14" s="259"/>
      <c r="G14" s="252" t="s">
        <v>19</v>
      </c>
      <c r="R14" s="252" t="s">
        <v>50</v>
      </c>
      <c r="S14" s="253">
        <v>1</v>
      </c>
      <c r="Z14" s="249"/>
      <c r="AA14" s="295" t="s">
        <v>185</v>
      </c>
      <c r="AB14" s="276">
        <f>2*AB5*365.24/C8</f>
        <v>-1.172230316133452E-7</v>
      </c>
      <c r="AC14" s="249" t="s">
        <v>186</v>
      </c>
      <c r="AD14" s="249"/>
      <c r="AE14" s="263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>
        <v>-58000</v>
      </c>
      <c r="AX14" s="249">
        <f t="shared" si="2"/>
        <v>-0.1323741476041303</v>
      </c>
      <c r="AY14" s="249">
        <f t="shared" si="3"/>
        <v>-0.14141999999999999</v>
      </c>
      <c r="AZ14" s="258">
        <f t="shared" si="4"/>
        <v>9.0458523958696826E-3</v>
      </c>
      <c r="BA14" s="249">
        <f t="shared" si="5"/>
        <v>1.0332613886349693</v>
      </c>
      <c r="BB14" s="249">
        <f t="shared" si="6"/>
        <v>0.97689801108234176</v>
      </c>
      <c r="BC14" s="249">
        <f t="shared" si="7"/>
        <v>-1.3613854541189969</v>
      </c>
      <c r="BD14" s="249">
        <f t="shared" si="8"/>
        <v>-0.80980774179531245</v>
      </c>
      <c r="BE14" s="249">
        <f t="shared" si="9"/>
        <v>11.359602389006831</v>
      </c>
      <c r="BF14" s="249">
        <f t="shared" si="10"/>
        <v>11.359602394832566</v>
      </c>
      <c r="BG14" s="249">
        <f t="shared" si="11"/>
        <v>11.359602497098352</v>
      </c>
      <c r="BH14" s="249">
        <f t="shared" si="12"/>
        <v>11.359604292282111</v>
      </c>
      <c r="BI14" s="249">
        <f t="shared" si="13"/>
        <v>11.359635803738769</v>
      </c>
      <c r="BJ14" s="249">
        <f t="shared" si="14"/>
        <v>11.360188511108571</v>
      </c>
      <c r="BK14" s="249">
        <f t="shared" si="15"/>
        <v>11.369756146040039</v>
      </c>
      <c r="BL14" s="249">
        <f t="shared" si="16"/>
        <v>11.509117626824397</v>
      </c>
    </row>
    <row r="15" spans="1:64" s="252" customFormat="1" ht="12.95" customHeight="1">
      <c r="A15" s="258" t="s">
        <v>20</v>
      </c>
      <c r="B15" s="249"/>
      <c r="C15" s="297">
        <f ca="1">(C7+C11)+(C8+C12)*INT(MAX(F21:F3453))</f>
        <v>60279.600461079317</v>
      </c>
      <c r="D15" s="276">
        <f>+C7+INT(MAX(F21:F1508))*C8+D11+D12*INT(MAX(F21:F3943))+D13*INT(MAX(F21:F3970)^2)</f>
        <v>60279.624950183868</v>
      </c>
      <c r="E15" s="338" t="s">
        <v>21</v>
      </c>
      <c r="F15" s="339">
        <v>1</v>
      </c>
      <c r="G15" s="268">
        <v>37225.627399999998</v>
      </c>
      <c r="S15" s="253"/>
      <c r="Z15" s="249"/>
      <c r="AA15" s="293" t="s">
        <v>187</v>
      </c>
      <c r="AB15" s="276">
        <f>(AB10-AB2)/AD2</f>
        <v>-79076.329219512787</v>
      </c>
      <c r="AC15" s="249" t="s">
        <v>188</v>
      </c>
      <c r="AD15" s="249"/>
      <c r="AE15" s="263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>
        <v>-56000</v>
      </c>
      <c r="AX15" s="249">
        <f t="shared" si="2"/>
        <v>-0.12250103104167016</v>
      </c>
      <c r="AY15" s="249">
        <f t="shared" si="3"/>
        <v>-0.13139999999999999</v>
      </c>
      <c r="AZ15" s="258">
        <f t="shared" si="4"/>
        <v>8.8989689583298202E-3</v>
      </c>
      <c r="BA15" s="249">
        <f t="shared" si="5"/>
        <v>1.0745117640028468</v>
      </c>
      <c r="BB15" s="249">
        <f t="shared" si="6"/>
        <v>0.99822171472722288</v>
      </c>
      <c r="BC15" s="249">
        <f t="shared" si="7"/>
        <v>-1.0863725351133082</v>
      </c>
      <c r="BD15" s="249">
        <f t="shared" si="8"/>
        <v>-0.60376907001023383</v>
      </c>
      <c r="BE15" s="249">
        <f t="shared" si="9"/>
        <v>11.617141059598131</v>
      </c>
      <c r="BF15" s="249">
        <f t="shared" si="10"/>
        <v>11.617141144382009</v>
      </c>
      <c r="BG15" s="249">
        <f t="shared" si="11"/>
        <v>11.617142054377018</v>
      </c>
      <c r="BH15" s="249">
        <f t="shared" si="12"/>
        <v>11.617151821384205</v>
      </c>
      <c r="BI15" s="249">
        <f t="shared" si="13"/>
        <v>11.617256642618182</v>
      </c>
      <c r="BJ15" s="249">
        <f t="shared" si="14"/>
        <v>11.618380638740927</v>
      </c>
      <c r="BK15" s="249">
        <f t="shared" si="15"/>
        <v>11.63032475344127</v>
      </c>
      <c r="BL15" s="249">
        <f t="shared" si="16"/>
        <v>11.747215789050998</v>
      </c>
    </row>
    <row r="16" spans="1:64" s="252" customFormat="1" ht="12.95" customHeight="1">
      <c r="A16" s="258" t="s">
        <v>23</v>
      </c>
      <c r="B16" s="249"/>
      <c r="C16" s="297">
        <f ca="1">+C8+C12</f>
        <v>0.28041756245983285</v>
      </c>
      <c r="D16" s="276">
        <f>+C8+D12+2*D13*F88</f>
        <v>0.28041978404565343</v>
      </c>
      <c r="E16" s="340" t="s">
        <v>24</v>
      </c>
      <c r="F16" s="341">
        <f ca="1">NOW()+15018.5+$C$5/24</f>
        <v>60581.757672453699</v>
      </c>
      <c r="G16" s="268">
        <v>0.28042226999999997</v>
      </c>
      <c r="S16" s="253"/>
      <c r="Z16" s="249"/>
      <c r="AA16" s="290" t="s">
        <v>189</v>
      </c>
      <c r="AB16" s="249">
        <f>AB8/365.24</f>
        <v>40.521301062315189</v>
      </c>
      <c r="AC16" s="249" t="s">
        <v>190</v>
      </c>
      <c r="AD16" s="276"/>
      <c r="AE16" s="263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>
        <v>-54000</v>
      </c>
      <c r="AX16" s="249">
        <f t="shared" si="2"/>
        <v>-0.11361384768655593</v>
      </c>
      <c r="AY16" s="249">
        <f t="shared" si="3"/>
        <v>-0.12174</v>
      </c>
      <c r="AZ16" s="258">
        <f t="shared" si="4"/>
        <v>8.1261523134440686E-3</v>
      </c>
      <c r="BA16" s="249">
        <f t="shared" si="5"/>
        <v>1.1126085595015462</v>
      </c>
      <c r="BB16" s="249">
        <f t="shared" si="6"/>
        <v>0.9373125452169927</v>
      </c>
      <c r="BC16" s="249">
        <f t="shared" si="7"/>
        <v>-0.79005886866384023</v>
      </c>
      <c r="BD16" s="249">
        <f t="shared" si="8"/>
        <v>-0.41694638314742466</v>
      </c>
      <c r="BE16" s="249">
        <f t="shared" si="9"/>
        <v>11.88447095102647</v>
      </c>
      <c r="BF16" s="249">
        <f t="shared" si="10"/>
        <v>11.884471290261091</v>
      </c>
      <c r="BG16" s="249">
        <f t="shared" si="11"/>
        <v>11.884474021168804</v>
      </c>
      <c r="BH16" s="249">
        <f t="shared" si="12"/>
        <v>11.884496005310897</v>
      </c>
      <c r="BI16" s="249">
        <f t="shared" si="13"/>
        <v>11.884672966063087</v>
      </c>
      <c r="BJ16" s="249">
        <f t="shared" si="14"/>
        <v>11.886096482826451</v>
      </c>
      <c r="BK16" s="249">
        <f t="shared" si="15"/>
        <v>11.89748875289612</v>
      </c>
      <c r="BL16" s="249">
        <f t="shared" si="16"/>
        <v>11.985313951277599</v>
      </c>
    </row>
    <row r="17" spans="1:64" s="252" customFormat="1" ht="12.95" customHeight="1">
      <c r="A17" s="287" t="s">
        <v>26</v>
      </c>
      <c r="B17" s="249"/>
      <c r="C17" s="249">
        <f>COUNT(C21:C2111)</f>
        <v>357</v>
      </c>
      <c r="D17" s="249"/>
      <c r="E17" s="340" t="s">
        <v>27</v>
      </c>
      <c r="F17" s="341">
        <f ca="1">ROUND(2*(F16-$C$7)/$C$8,0)/2+F15</f>
        <v>44246.5</v>
      </c>
      <c r="G17" s="268"/>
      <c r="S17" s="253"/>
      <c r="Z17" s="249"/>
      <c r="AA17" s="290" t="s">
        <v>191</v>
      </c>
      <c r="AB17" s="276">
        <f>2*AB5*365.24/AD2</f>
        <v>-1.172230316133452E-7</v>
      </c>
      <c r="AC17" s="249"/>
      <c r="AD17" s="249"/>
      <c r="AE17" s="263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>
        <v>-52000</v>
      </c>
      <c r="AX17" s="249">
        <f t="shared" si="2"/>
        <v>-0.10571475027989394</v>
      </c>
      <c r="AY17" s="249">
        <f t="shared" si="3"/>
        <v>-0.11244</v>
      </c>
      <c r="AZ17" s="258">
        <f t="shared" si="4"/>
        <v>6.7252497201060572E-3</v>
      </c>
      <c r="BA17" s="249">
        <f t="shared" si="5"/>
        <v>1.1422974735011213</v>
      </c>
      <c r="BB17" s="249">
        <f t="shared" si="6"/>
        <v>0.78309845266209577</v>
      </c>
      <c r="BC17" s="249">
        <f t="shared" si="7"/>
        <v>-0.47485459967368382</v>
      </c>
      <c r="BD17" s="249">
        <f t="shared" si="8"/>
        <v>-0.24199164278702243</v>
      </c>
      <c r="BE17" s="249">
        <f t="shared" si="9"/>
        <v>12.160196588470816</v>
      </c>
      <c r="BF17" s="249">
        <f t="shared" si="10"/>
        <v>12.16019714051267</v>
      </c>
      <c r="BG17" s="249">
        <f t="shared" si="11"/>
        <v>12.160200896348552</v>
      </c>
      <c r="BH17" s="249">
        <f t="shared" si="12"/>
        <v>12.160226449147091</v>
      </c>
      <c r="BI17" s="249">
        <f t="shared" si="13"/>
        <v>12.160400289949225</v>
      </c>
      <c r="BJ17" s="249">
        <f t="shared" si="14"/>
        <v>12.161582619353879</v>
      </c>
      <c r="BK17" s="249">
        <f t="shared" si="15"/>
        <v>12.169608150448788</v>
      </c>
      <c r="BL17" s="249">
        <f t="shared" si="16"/>
        <v>12.2234121135042</v>
      </c>
    </row>
    <row r="18" spans="1:64" s="252" customFormat="1" ht="12.95" customHeight="1">
      <c r="A18" s="258" t="s">
        <v>29</v>
      </c>
      <c r="B18" s="249"/>
      <c r="C18" s="298">
        <f ca="1">+C15</f>
        <v>60279.600461079317</v>
      </c>
      <c r="D18" s="335">
        <f ca="1">C16</f>
        <v>0.28041756245983285</v>
      </c>
      <c r="E18" s="340" t="s">
        <v>30</v>
      </c>
      <c r="F18" s="341">
        <f ca="1">ROUND(2*(F16-$C$15)/$C$16,0)/2+F15</f>
        <v>1078.5</v>
      </c>
      <c r="G18" s="268"/>
      <c r="O18" s="252" t="s">
        <v>31</v>
      </c>
      <c r="P18" s="252" t="s">
        <v>31</v>
      </c>
      <c r="Q18" s="252" t="s">
        <v>32</v>
      </c>
      <c r="R18" s="252">
        <f>SUM(R21:R76)</f>
        <v>8.7435138274610608E-2</v>
      </c>
      <c r="S18" s="253"/>
      <c r="T18" s="281">
        <f>SUM(T21:T148)</f>
        <v>1.4365994129905572E-2</v>
      </c>
      <c r="V18" s="299" t="e">
        <f>C$7+C$8*#REF!+C$9*#REF!^2</f>
        <v>#REF!</v>
      </c>
      <c r="X18" s="281">
        <f>SUM(X21:X148)</f>
        <v>23.909999999999993</v>
      </c>
      <c r="Z18" s="249"/>
      <c r="AA18" s="300" t="s">
        <v>192</v>
      </c>
      <c r="AB18" s="301">
        <f>2*PI()/AB8*AD2</f>
        <v>1.1904908111330022E-4</v>
      </c>
      <c r="AC18" s="302" t="s">
        <v>193</v>
      </c>
      <c r="AD18" s="302"/>
      <c r="AE18" s="303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>
        <v>-50000</v>
      </c>
      <c r="AX18" s="249">
        <f t="shared" si="2"/>
        <v>-9.8727378699788121E-2</v>
      </c>
      <c r="AY18" s="249">
        <f t="shared" si="3"/>
        <v>-0.10350000000000001</v>
      </c>
      <c r="AZ18" s="258">
        <f t="shared" si="4"/>
        <v>4.7726213002118878E-3</v>
      </c>
      <c r="BA18" s="249">
        <f t="shared" si="5"/>
        <v>1.1582848688598879</v>
      </c>
      <c r="BB18" s="249">
        <f t="shared" si="6"/>
        <v>0.54075144859080759</v>
      </c>
      <c r="BC18" s="249">
        <f t="shared" si="7"/>
        <v>-0.1465522165613275</v>
      </c>
      <c r="BD18" s="249">
        <f t="shared" si="8"/>
        <v>-7.3407539857327175E-2</v>
      </c>
      <c r="BE18" s="249">
        <f t="shared" si="9"/>
        <v>12.441598546071683</v>
      </c>
      <c r="BF18" s="249">
        <f t="shared" si="10"/>
        <v>12.441598814625065</v>
      </c>
      <c r="BG18" s="249">
        <f t="shared" si="11"/>
        <v>12.441600506233932</v>
      </c>
      <c r="BH18" s="249">
        <f t="shared" si="12"/>
        <v>12.441611161613986</v>
      </c>
      <c r="BI18" s="249">
        <f t="shared" si="13"/>
        <v>12.441678279121284</v>
      </c>
      <c r="BJ18" s="249">
        <f t="shared" si="14"/>
        <v>12.442101034724278</v>
      </c>
      <c r="BK18" s="249">
        <f t="shared" si="15"/>
        <v>12.444763351632911</v>
      </c>
      <c r="BL18" s="249">
        <f t="shared" si="16"/>
        <v>12.461510275730799</v>
      </c>
    </row>
    <row r="19" spans="1:64" s="252" customFormat="1" ht="12.95" customHeight="1">
      <c r="A19" s="258" t="s">
        <v>33</v>
      </c>
      <c r="B19" s="249"/>
      <c r="C19" s="304">
        <f>+D15</f>
        <v>60279.624950183868</v>
      </c>
      <c r="D19" s="336">
        <f>+D16</f>
        <v>0.28041978404565343</v>
      </c>
      <c r="E19" s="342" t="s">
        <v>34</v>
      </c>
      <c r="F19" s="343">
        <f ca="1">+$C$15+$C$16*F18-15018.5-$C$5/24</f>
        <v>45563.926635525582</v>
      </c>
      <c r="G19" s="268" t="s">
        <v>35</v>
      </c>
      <c r="O19" s="305" t="s">
        <v>13</v>
      </c>
      <c r="P19" s="305" t="s">
        <v>36</v>
      </c>
      <c r="Q19" s="305"/>
      <c r="R19" s="305" t="s">
        <v>37</v>
      </c>
      <c r="S19" s="306" t="s">
        <v>38</v>
      </c>
      <c r="T19" s="305" t="s">
        <v>39</v>
      </c>
      <c r="U19" s="305"/>
      <c r="V19" s="307"/>
      <c r="X19" s="252" t="s">
        <v>40</v>
      </c>
      <c r="Z19" s="249"/>
      <c r="AA19" s="308"/>
      <c r="AB19" s="249"/>
      <c r="AC19" s="308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>
        <v>-48000</v>
      </c>
      <c r="AX19" s="249">
        <f t="shared" si="2"/>
        <v>-9.2491693250802393E-2</v>
      </c>
      <c r="AY19" s="249">
        <f t="shared" si="3"/>
        <v>-9.491999999999999E-2</v>
      </c>
      <c r="AZ19" s="258">
        <f t="shared" si="4"/>
        <v>2.4283067491976005E-3</v>
      </c>
      <c r="BA19" s="249">
        <f t="shared" si="5"/>
        <v>1.1572373332263954</v>
      </c>
      <c r="BB19" s="249">
        <f t="shared" si="6"/>
        <v>0.23641836594040347</v>
      </c>
      <c r="BC19" s="249">
        <f t="shared" si="7"/>
        <v>0.18609990348906547</v>
      </c>
      <c r="BD19" s="249">
        <f t="shared" si="8"/>
        <v>9.3319436358514127E-2</v>
      </c>
      <c r="BE19" s="249">
        <f t="shared" si="9"/>
        <v>12.724860782055909</v>
      </c>
      <c r="BF19" s="249">
        <f t="shared" si="10"/>
        <v>12.724860450569885</v>
      </c>
      <c r="BG19" s="249">
        <f t="shared" si="11"/>
        <v>12.724858352486791</v>
      </c>
      <c r="BH19" s="249">
        <f t="shared" si="12"/>
        <v>12.724845073051343</v>
      </c>
      <c r="BI19" s="249">
        <f t="shared" si="13"/>
        <v>12.72476102393281</v>
      </c>
      <c r="BJ19" s="249">
        <f t="shared" si="14"/>
        <v>12.724229080601212</v>
      </c>
      <c r="BK19" s="249">
        <f t="shared" si="15"/>
        <v>12.72086347155731</v>
      </c>
      <c r="BL19" s="249">
        <f t="shared" si="16"/>
        <v>12.6996084379574</v>
      </c>
    </row>
    <row r="20" spans="1:64" s="252" customFormat="1" ht="12.95" customHeight="1">
      <c r="A20" s="309" t="s">
        <v>41</v>
      </c>
      <c r="B20" s="310" t="s">
        <v>42</v>
      </c>
      <c r="C20" s="309" t="s">
        <v>43</v>
      </c>
      <c r="D20" s="309" t="s">
        <v>44</v>
      </c>
      <c r="E20" s="337" t="s">
        <v>45</v>
      </c>
      <c r="F20" s="337" t="s">
        <v>46</v>
      </c>
      <c r="G20" s="309" t="s">
        <v>31</v>
      </c>
      <c r="H20" s="311" t="s">
        <v>47</v>
      </c>
      <c r="I20" s="311" t="s">
        <v>48</v>
      </c>
      <c r="J20" s="311" t="s">
        <v>49</v>
      </c>
      <c r="K20" s="311" t="s">
        <v>50</v>
      </c>
      <c r="L20" s="311" t="s">
        <v>51</v>
      </c>
      <c r="M20" s="311" t="s">
        <v>52</v>
      </c>
      <c r="N20" s="311" t="s">
        <v>53</v>
      </c>
      <c r="O20" s="311" t="s">
        <v>54</v>
      </c>
      <c r="P20" s="311" t="s">
        <v>55</v>
      </c>
      <c r="Q20" s="309" t="s">
        <v>56</v>
      </c>
      <c r="R20" s="309" t="s">
        <v>58</v>
      </c>
      <c r="S20" s="309" t="s">
        <v>59</v>
      </c>
      <c r="T20" s="309" t="s">
        <v>60</v>
      </c>
      <c r="U20" s="312" t="s">
        <v>108</v>
      </c>
      <c r="V20" s="307"/>
      <c r="Z20" s="280" t="s">
        <v>46</v>
      </c>
      <c r="AA20" s="313" t="s">
        <v>194</v>
      </c>
      <c r="AB20" s="313" t="s">
        <v>195</v>
      </c>
      <c r="AC20" s="313" t="s">
        <v>196</v>
      </c>
      <c r="AD20" s="313" t="s">
        <v>197</v>
      </c>
      <c r="AE20" s="313" t="s">
        <v>198</v>
      </c>
      <c r="AF20" s="280" t="s">
        <v>56</v>
      </c>
      <c r="AG20" s="314" t="s">
        <v>57</v>
      </c>
      <c r="AH20" s="313" t="s">
        <v>154</v>
      </c>
      <c r="AI20" s="313" t="s">
        <v>155</v>
      </c>
      <c r="AJ20" s="313" t="s">
        <v>156</v>
      </c>
      <c r="AK20" s="313" t="s">
        <v>199</v>
      </c>
      <c r="AL20" s="313" t="s">
        <v>157</v>
      </c>
      <c r="AM20" s="313" t="s">
        <v>158</v>
      </c>
      <c r="AN20" s="280" t="s">
        <v>159</v>
      </c>
      <c r="AO20" s="280" t="s">
        <v>160</v>
      </c>
      <c r="AP20" s="280" t="s">
        <v>161</v>
      </c>
      <c r="AQ20" s="280" t="s">
        <v>162</v>
      </c>
      <c r="AR20" s="280" t="s">
        <v>163</v>
      </c>
      <c r="AS20" s="280" t="s">
        <v>164</v>
      </c>
      <c r="AT20" s="280" t="s">
        <v>165</v>
      </c>
      <c r="AU20" s="280" t="s">
        <v>166</v>
      </c>
      <c r="AV20" s="315"/>
      <c r="AW20" s="249">
        <v>-46000</v>
      </c>
      <c r="AX20" s="249">
        <f t="shared" si="2"/>
        <v>-8.678821872432696E-2</v>
      </c>
      <c r="AY20" s="249">
        <f t="shared" si="3"/>
        <v>-8.6699999999999999E-2</v>
      </c>
      <c r="AZ20" s="258">
        <f t="shared" si="4"/>
        <v>-8.8218724326955526E-5</v>
      </c>
      <c r="BA20" s="249">
        <f t="shared" si="5"/>
        <v>1.1393841750217315</v>
      </c>
      <c r="BB20" s="249">
        <f t="shared" si="6"/>
        <v>-8.836119471820289E-2</v>
      </c>
      <c r="BC20" s="249">
        <f t="shared" si="7"/>
        <v>0.51325454432455697</v>
      </c>
      <c r="BD20" s="249">
        <f t="shared" si="8"/>
        <v>0.26241335815075717</v>
      </c>
      <c r="BE20" s="249">
        <f t="shared" si="9"/>
        <v>13.0057698574852</v>
      </c>
      <c r="BF20" s="249">
        <f t="shared" si="10"/>
        <v>13.005769311276882</v>
      </c>
      <c r="BG20" s="249">
        <f t="shared" si="11"/>
        <v>13.005765539155087</v>
      </c>
      <c r="BH20" s="249">
        <f t="shared" si="12"/>
        <v>13.005739489015172</v>
      </c>
      <c r="BI20" s="249">
        <f t="shared" si="13"/>
        <v>13.005559596374264</v>
      </c>
      <c r="BJ20" s="249">
        <f t="shared" si="14"/>
        <v>13.004317738703644</v>
      </c>
      <c r="BK20" s="249">
        <f t="shared" si="15"/>
        <v>12.995764309783391</v>
      </c>
      <c r="BL20" s="249">
        <f t="shared" si="16"/>
        <v>12.937706600184001</v>
      </c>
    </row>
    <row r="21" spans="1:64" s="307" customFormat="1" ht="12.95" customHeight="1">
      <c r="A21" s="316" t="s">
        <v>61</v>
      </c>
      <c r="B21" s="316" t="s">
        <v>62</v>
      </c>
      <c r="C21" s="224">
        <v>24786.6</v>
      </c>
      <c r="D21" s="225" t="s">
        <v>47</v>
      </c>
      <c r="E21" s="85">
        <f t="shared" ref="E21:E84" si="17">+(C21-C$7)/C$8</f>
        <v>-83403.420890123074</v>
      </c>
      <c r="F21" s="317">
        <f>ROUND(2*E21,0)/2+1.5</f>
        <v>-83402</v>
      </c>
      <c r="G21" s="85">
        <f t="shared" ref="G21:G52" si="18">+C21-(C$7+F21*C$8)</f>
        <v>-0.39844500800609239</v>
      </c>
      <c r="H21" s="307">
        <f>G21</f>
        <v>-0.39844500800609239</v>
      </c>
      <c r="J21" s="91"/>
      <c r="K21" s="318"/>
      <c r="M21" s="252"/>
      <c r="N21" s="252"/>
      <c r="O21" s="307">
        <f t="shared" ref="O21:O31" ca="1" si="19">+C$11+C$12*F21</f>
        <v>0.1511355302673455</v>
      </c>
      <c r="P21" s="319">
        <f t="shared" ref="P21:P84" si="20">E$11*F$11+E$12*F$12*F21+E$13*F$13*F21^2</f>
        <v>-0.1828862597478505</v>
      </c>
      <c r="Q21" s="320">
        <f t="shared" ref="Q21:Q84" si="21">C21-15018.5</f>
        <v>9768.0999999999985</v>
      </c>
      <c r="R21" s="319">
        <f>(P21-J21)^2</f>
        <v>3.3447384004558239E-2</v>
      </c>
      <c r="S21" s="321">
        <f>S$11</f>
        <v>0.1</v>
      </c>
      <c r="T21" s="307">
        <f t="shared" ref="T21:T52" si="22">R21*S21</f>
        <v>3.3447384004558242E-3</v>
      </c>
      <c r="U21" s="322"/>
      <c r="V21" s="252"/>
      <c r="W21" s="252">
        <v>467</v>
      </c>
      <c r="X21" s="252"/>
      <c r="Z21" s="249">
        <f t="shared" ref="Z21:Z84" si="23">F21</f>
        <v>-83402</v>
      </c>
      <c r="AA21" s="249">
        <f t="shared" ref="AA21:AA84" si="24">AB$3+AB$4*Z21+AB$5*Z21^2+AH21</f>
        <v>-0.3086160219170751</v>
      </c>
      <c r="AB21" s="249">
        <f t="shared" ref="AB21:AB84" si="25">+G21-AA21</f>
        <v>-8.9828986089017293E-2</v>
      </c>
      <c r="AC21" s="249">
        <f t="shared" ref="AC21:AC84" si="26">+G21-AA21</f>
        <v>-8.9828986089017293E-2</v>
      </c>
      <c r="AD21" s="249"/>
      <c r="AE21" s="249">
        <f t="shared" ref="AE21:AE84" si="27">+(G21-AA21)^2*S21</f>
        <v>8.0692467417808628E-4</v>
      </c>
      <c r="AF21" s="323">
        <f t="shared" ref="AF21:AF84" si="28">+C21-15018.5</f>
        <v>9768.0999999999985</v>
      </c>
      <c r="AG21" s="324"/>
      <c r="AH21" s="325">
        <f t="shared" ref="AH21:AH84" si="29">$AB$6*($AB$11/AI21*AJ21+$AB$12)</f>
        <v>-8.6090497370750769E-3</v>
      </c>
      <c r="AI21" s="249">
        <f t="shared" ref="AI21:AI84" si="30">1+$AB$7*COS(AL21)</f>
        <v>0.87873736843629624</v>
      </c>
      <c r="AJ21" s="249">
        <f t="shared" ref="AJ21:AJ84" si="31">SIN(AL21+$AB$9)</f>
        <v>-0.90674485679961914</v>
      </c>
      <c r="AK21" s="249">
        <f t="shared" ref="AK21:AK84" si="32">$AB$7*SIN(AL21)</f>
        <v>0.10438090910815753</v>
      </c>
      <c r="AL21" s="249">
        <f t="shared" ref="AL21:AL84" si="33">2*ATAN(AM21)</f>
        <v>2.430871255822892</v>
      </c>
      <c r="AM21" s="249">
        <f t="shared" ref="AM21:AM84" si="34">SQRT((1+$AB$7)/(1-$AB$7))*TAN(AN21/2)</f>
        <v>2.6945792479376163</v>
      </c>
      <c r="AN21" s="249">
        <f t="shared" ref="AN21:AT30" si="35">$AU21+$AB$7*SIN(AO21)</f>
        <v>8.602287687077613</v>
      </c>
      <c r="AO21" s="249">
        <f t="shared" si="35"/>
        <v>8.6022874836331322</v>
      </c>
      <c r="AP21" s="249">
        <f t="shared" si="35"/>
        <v>8.6022893524310522</v>
      </c>
      <c r="AQ21" s="249">
        <f t="shared" si="35"/>
        <v>8.6022721859076476</v>
      </c>
      <c r="AR21" s="249">
        <f t="shared" si="35"/>
        <v>8.6024298633245184</v>
      </c>
      <c r="AS21" s="249">
        <f t="shared" si="35"/>
        <v>8.6009805611987371</v>
      </c>
      <c r="AT21" s="249">
        <f t="shared" si="35"/>
        <v>8.6142181056181428</v>
      </c>
      <c r="AU21" s="249">
        <f t="shared" ref="AU21:AU84" si="36">$AB$9+$AB$18*(F21-AB$15)</f>
        <v>8.4850328683843443</v>
      </c>
      <c r="AV21" s="249"/>
      <c r="AW21" s="249">
        <v>-44000</v>
      </c>
      <c r="AX21" s="249">
        <f t="shared" si="2"/>
        <v>-8.1385086969486459E-2</v>
      </c>
      <c r="AY21" s="249">
        <f t="shared" si="3"/>
        <v>-7.8840000000000007E-2</v>
      </c>
      <c r="AZ21" s="258">
        <f t="shared" si="4"/>
        <v>-2.5450869694864492E-3</v>
      </c>
      <c r="BA21" s="249">
        <f t="shared" si="5"/>
        <v>1.1083993670666512</v>
      </c>
      <c r="BB21" s="249">
        <f t="shared" si="6"/>
        <v>-0.39095173348602835</v>
      </c>
      <c r="BC21" s="249">
        <f t="shared" si="7"/>
        <v>0.82644335744905162</v>
      </c>
      <c r="BD21" s="249">
        <f t="shared" si="8"/>
        <v>0.43846685634862564</v>
      </c>
      <c r="BE21" s="249">
        <f t="shared" si="9"/>
        <v>13.28061180713129</v>
      </c>
      <c r="BF21" s="249">
        <f t="shared" si="10"/>
        <v>13.280611504996497</v>
      </c>
      <c r="BG21" s="249">
        <f t="shared" si="11"/>
        <v>13.280609005838702</v>
      </c>
      <c r="BH21" s="249">
        <f t="shared" si="12"/>
        <v>13.280588333850243</v>
      </c>
      <c r="BI21" s="249">
        <f t="shared" si="13"/>
        <v>13.280417358006046</v>
      </c>
      <c r="BJ21" s="249">
        <f t="shared" si="14"/>
        <v>13.279004204355925</v>
      </c>
      <c r="BK21" s="249">
        <f t="shared" si="15"/>
        <v>13.267389333448108</v>
      </c>
      <c r="BL21" s="249">
        <f t="shared" si="16"/>
        <v>13.1758047624106</v>
      </c>
    </row>
    <row r="22" spans="1:64" s="252" customFormat="1" ht="12.95" customHeight="1">
      <c r="A22" s="316" t="s">
        <v>63</v>
      </c>
      <c r="B22" s="316" t="s">
        <v>62</v>
      </c>
      <c r="C22" s="224">
        <v>31323.277999999998</v>
      </c>
      <c r="D22" s="225" t="s">
        <v>48</v>
      </c>
      <c r="E22" s="85">
        <f t="shared" si="17"/>
        <v>-60093.049267194525</v>
      </c>
      <c r="F22" s="326">
        <f t="shared" ref="F22:F31" si="37">ROUND(2*E22,0)/2+0.5</f>
        <v>-60092.5</v>
      </c>
      <c r="G22" s="85">
        <f t="shared" si="18"/>
        <v>-0.15402512000582647</v>
      </c>
      <c r="H22" s="307"/>
      <c r="I22" s="307">
        <f t="shared" ref="I22:I31" si="38">G22</f>
        <v>-0.15402512000582647</v>
      </c>
      <c r="J22" s="307"/>
      <c r="K22" s="318"/>
      <c r="L22" s="91"/>
      <c r="M22" s="307"/>
      <c r="N22" s="307"/>
      <c r="O22" s="307">
        <f t="shared" ca="1" si="19"/>
        <v>0.11072757574092065</v>
      </c>
      <c r="P22" s="307">
        <f t="shared" si="20"/>
        <v>-9.7096037681879618E-2</v>
      </c>
      <c r="Q22" s="320">
        <f t="shared" si="21"/>
        <v>16304.777999999998</v>
      </c>
      <c r="R22" s="319">
        <f>(P22-L22)^2</f>
        <v>9.4276405335209871E-3</v>
      </c>
      <c r="S22" s="327">
        <f t="shared" ref="S22:S31" si="39">S$12</f>
        <v>0.1</v>
      </c>
      <c r="T22" s="307">
        <f t="shared" si="22"/>
        <v>9.427640533520988E-4</v>
      </c>
      <c r="U22" s="322"/>
      <c r="W22" s="252">
        <v>468</v>
      </c>
      <c r="Y22" s="307"/>
      <c r="Z22" s="249">
        <f t="shared" si="23"/>
        <v>-60092.5</v>
      </c>
      <c r="AA22" s="249">
        <f t="shared" si="24"/>
        <v>-0.14369609060144439</v>
      </c>
      <c r="AB22" s="249">
        <f t="shared" si="25"/>
        <v>-1.0329029404382073E-2</v>
      </c>
      <c r="AC22" s="249">
        <f t="shared" si="26"/>
        <v>-1.0329029404382073E-2</v>
      </c>
      <c r="AD22" s="249"/>
      <c r="AE22" s="249">
        <f t="shared" si="27"/>
        <v>1.0668884843658949E-5</v>
      </c>
      <c r="AF22" s="323">
        <f t="shared" si="28"/>
        <v>16304.777999999998</v>
      </c>
      <c r="AG22" s="324"/>
      <c r="AH22" s="325">
        <f t="shared" si="29"/>
        <v>8.592694429805604E-3</v>
      </c>
      <c r="AI22" s="249">
        <f t="shared" si="30"/>
        <v>0.99106980988737903</v>
      </c>
      <c r="AJ22" s="249">
        <f t="shared" si="31"/>
        <v>0.88670814046710977</v>
      </c>
      <c r="AK22" s="249">
        <f t="shared" si="32"/>
        <v>-0.15975059218842491</v>
      </c>
      <c r="AL22" s="249">
        <f t="shared" si="33"/>
        <v>-1.6266390338638939</v>
      </c>
      <c r="AM22" s="249">
        <f t="shared" si="34"/>
        <v>-1.0574620588158368</v>
      </c>
      <c r="AN22" s="249">
        <f t="shared" si="35"/>
        <v>11.100893983718297</v>
      </c>
      <c r="AO22" s="249">
        <f t="shared" si="35"/>
        <v>11.100893983724625</v>
      </c>
      <c r="AP22" s="249">
        <f t="shared" si="35"/>
        <v>11.100893984100788</v>
      </c>
      <c r="AQ22" s="249">
        <f t="shared" si="35"/>
        <v>11.100894006464825</v>
      </c>
      <c r="AR22" s="249">
        <f t="shared" si="35"/>
        <v>11.100895336064839</v>
      </c>
      <c r="AS22" s="249">
        <f t="shared" si="35"/>
        <v>11.100974354199149</v>
      </c>
      <c r="AT22" s="249">
        <f t="shared" si="35"/>
        <v>11.105568894597933</v>
      </c>
      <c r="AU22" s="249">
        <f t="shared" si="36"/>
        <v>11.260007424594816</v>
      </c>
      <c r="AV22" s="249"/>
      <c r="AW22" s="249">
        <v>-42000</v>
      </c>
      <c r="AX22" s="249">
        <f t="shared" si="2"/>
        <v>-7.6084416894535642E-2</v>
      </c>
      <c r="AY22" s="249">
        <f t="shared" si="3"/>
        <v>-7.1340000000000015E-2</v>
      </c>
      <c r="AZ22" s="258">
        <f t="shared" si="4"/>
        <v>-4.7444168945356231E-3</v>
      </c>
      <c r="BA22" s="249">
        <f t="shared" si="5"/>
        <v>1.0696684295292556</v>
      </c>
      <c r="BB22" s="249">
        <f t="shared" si="6"/>
        <v>-0.64077326861305162</v>
      </c>
      <c r="BC22" s="249">
        <f t="shared" si="7"/>
        <v>1.1202830176072278</v>
      </c>
      <c r="BD22" s="249">
        <f t="shared" si="8"/>
        <v>0.62714668360813519</v>
      </c>
      <c r="BE22" s="249">
        <f t="shared" si="9"/>
        <v>13.546822783294926</v>
      </c>
      <c r="BF22" s="249">
        <f t="shared" si="10"/>
        <v>13.546822716350571</v>
      </c>
      <c r="BG22" s="249">
        <f t="shared" si="11"/>
        <v>13.546821964703714</v>
      </c>
      <c r="BH22" s="249">
        <f t="shared" si="12"/>
        <v>13.546813525319635</v>
      </c>
      <c r="BI22" s="249">
        <f t="shared" si="13"/>
        <v>13.54671877641008</v>
      </c>
      <c r="BJ22" s="249">
        <f t="shared" si="14"/>
        <v>13.545655948748788</v>
      </c>
      <c r="BK22" s="249">
        <f t="shared" si="15"/>
        <v>13.533846842350862</v>
      </c>
      <c r="BL22" s="249">
        <f t="shared" si="16"/>
        <v>13.413902924637201</v>
      </c>
    </row>
    <row r="23" spans="1:64" s="252" customFormat="1" ht="12.95" customHeight="1">
      <c r="A23" s="328" t="s">
        <v>63</v>
      </c>
      <c r="B23" s="328" t="s">
        <v>65</v>
      </c>
      <c r="C23" s="222">
        <v>31323.42</v>
      </c>
      <c r="D23" s="223" t="s">
        <v>48</v>
      </c>
      <c r="E23" s="85">
        <f t="shared" si="17"/>
        <v>-60092.542882641021</v>
      </c>
      <c r="F23" s="326">
        <f t="shared" si="37"/>
        <v>-60092</v>
      </c>
      <c r="G23" s="85">
        <f t="shared" si="18"/>
        <v>-0.15223476800383651</v>
      </c>
      <c r="H23" s="307"/>
      <c r="I23" s="307">
        <f t="shared" si="38"/>
        <v>-0.15223476800383651</v>
      </c>
      <c r="J23" s="329"/>
      <c r="K23" s="318"/>
      <c r="L23" s="319"/>
      <c r="N23" s="318"/>
      <c r="O23" s="319">
        <f t="shared" ca="1" si="19"/>
        <v>0.11072670897083707</v>
      </c>
      <c r="P23" s="319">
        <f t="shared" si="20"/>
        <v>-9.7094488815302887E-2</v>
      </c>
      <c r="Q23" s="320">
        <f t="shared" si="21"/>
        <v>16304.919999999998</v>
      </c>
      <c r="R23" s="319">
        <f>(P23-J23)^2</f>
        <v>9.4273397583049777E-3</v>
      </c>
      <c r="S23" s="327">
        <f t="shared" si="39"/>
        <v>0.1</v>
      </c>
      <c r="T23" s="307">
        <f t="shared" si="22"/>
        <v>9.4273397583049786E-4</v>
      </c>
      <c r="U23" s="322"/>
      <c r="W23" s="252">
        <v>469</v>
      </c>
      <c r="Z23" s="249">
        <f t="shared" si="23"/>
        <v>-60092</v>
      </c>
      <c r="AA23" s="249">
        <f t="shared" si="24"/>
        <v>-0.14369327155357989</v>
      </c>
      <c r="AB23" s="249">
        <f t="shared" si="25"/>
        <v>-8.5414964502566193E-3</v>
      </c>
      <c r="AC23" s="249">
        <f t="shared" si="26"/>
        <v>-8.5414964502566193E-3</v>
      </c>
      <c r="AD23" s="249"/>
      <c r="AE23" s="249">
        <f t="shared" si="27"/>
        <v>7.2957161609746432E-6</v>
      </c>
      <c r="AF23" s="323">
        <f t="shared" si="28"/>
        <v>16304.919999999998</v>
      </c>
      <c r="AG23" s="324"/>
      <c r="AH23" s="325">
        <f t="shared" si="29"/>
        <v>8.5928693264201265E-3</v>
      </c>
      <c r="AI23" s="249">
        <f t="shared" si="30"/>
        <v>0.99107952048821102</v>
      </c>
      <c r="AJ23" s="249">
        <f t="shared" si="31"/>
        <v>0.88673624195309142</v>
      </c>
      <c r="AK23" s="249">
        <f t="shared" si="32"/>
        <v>-0.15975113472298014</v>
      </c>
      <c r="AL23" s="249">
        <f t="shared" si="33"/>
        <v>-1.6265782479587729</v>
      </c>
      <c r="AM23" s="249">
        <f t="shared" si="34"/>
        <v>-1.0573976817423496</v>
      </c>
      <c r="AN23" s="249">
        <f t="shared" si="35"/>
        <v>11.100954526887531</v>
      </c>
      <c r="AO23" s="249">
        <f t="shared" si="35"/>
        <v>11.100954526893879</v>
      </c>
      <c r="AP23" s="249">
        <f t="shared" si="35"/>
        <v>11.100954527271018</v>
      </c>
      <c r="AQ23" s="249">
        <f t="shared" si="35"/>
        <v>11.100954549680207</v>
      </c>
      <c r="AR23" s="249">
        <f t="shared" si="35"/>
        <v>11.10095588120193</v>
      </c>
      <c r="AS23" s="249">
        <f t="shared" si="35"/>
        <v>11.101034968239107</v>
      </c>
      <c r="AT23" s="249">
        <f t="shared" si="35"/>
        <v>11.105630908606003</v>
      </c>
      <c r="AU23" s="249">
        <f t="shared" si="36"/>
        <v>11.260066949135373</v>
      </c>
      <c r="AV23" s="249"/>
      <c r="AW23" s="249">
        <v>-40000</v>
      </c>
      <c r="AX23" s="249">
        <f t="shared" si="2"/>
        <v>-7.0747909130100192E-2</v>
      </c>
      <c r="AY23" s="249">
        <f t="shared" si="3"/>
        <v>-6.4199999999999993E-2</v>
      </c>
      <c r="AZ23" s="258">
        <f t="shared" si="4"/>
        <v>-6.5479091301002034E-3</v>
      </c>
      <c r="BA23" s="249">
        <f t="shared" si="5"/>
        <v>1.0283396649823198</v>
      </c>
      <c r="BB23" s="249">
        <f t="shared" si="6"/>
        <v>-0.82372852072267422</v>
      </c>
      <c r="BC23" s="249">
        <f t="shared" si="7"/>
        <v>1.3927339642625856</v>
      </c>
      <c r="BD23" s="249">
        <f t="shared" si="8"/>
        <v>0.83609683828015635</v>
      </c>
      <c r="BE23" s="249">
        <f t="shared" si="9"/>
        <v>13.803158838724897</v>
      </c>
      <c r="BF23" s="249">
        <f t="shared" si="10"/>
        <v>13.803158835051724</v>
      </c>
      <c r="BG23" s="249">
        <f t="shared" si="11"/>
        <v>13.803158765024056</v>
      </c>
      <c r="BH23" s="249">
        <f t="shared" si="12"/>
        <v>13.803157429975435</v>
      </c>
      <c r="BI23" s="249">
        <f t="shared" si="13"/>
        <v>13.803131978806359</v>
      </c>
      <c r="BJ23" s="249">
        <f t="shared" si="14"/>
        <v>13.802647137943097</v>
      </c>
      <c r="BK23" s="249">
        <f t="shared" si="15"/>
        <v>13.793536705149345</v>
      </c>
      <c r="BL23" s="249">
        <f t="shared" si="16"/>
        <v>13.652001086863802</v>
      </c>
    </row>
    <row r="24" spans="1:64" s="252" customFormat="1" ht="12.95" customHeight="1">
      <c r="A24" s="316" t="s">
        <v>66</v>
      </c>
      <c r="B24" s="316" t="s">
        <v>62</v>
      </c>
      <c r="C24" s="224">
        <v>34979.445</v>
      </c>
      <c r="D24" s="225" t="s">
        <v>48</v>
      </c>
      <c r="E24" s="85">
        <f t="shared" si="17"/>
        <v>-47054.834521801247</v>
      </c>
      <c r="F24" s="326">
        <f t="shared" si="37"/>
        <v>-47054.5</v>
      </c>
      <c r="G24" s="85">
        <f t="shared" si="18"/>
        <v>-9.380636800051434E-2</v>
      </c>
      <c r="H24" s="307"/>
      <c r="I24" s="307">
        <f t="shared" si="38"/>
        <v>-9.380636800051434E-2</v>
      </c>
      <c r="J24" s="307"/>
      <c r="K24" s="318"/>
      <c r="L24" s="91"/>
      <c r="M24" s="307"/>
      <c r="N24" s="307"/>
      <c r="O24" s="307">
        <f t="shared" ca="1" si="19"/>
        <v>8.8125679041483648E-2</v>
      </c>
      <c r="P24" s="307">
        <f t="shared" si="20"/>
        <v>-6.0957365951847212E-2</v>
      </c>
      <c r="Q24" s="320">
        <f t="shared" si="21"/>
        <v>19960.945</v>
      </c>
      <c r="R24" s="319">
        <f>(P24-L24)^2</f>
        <v>3.7158004637874217E-3</v>
      </c>
      <c r="S24" s="327">
        <f t="shared" si="39"/>
        <v>0.1</v>
      </c>
      <c r="T24" s="307">
        <f t="shared" si="22"/>
        <v>3.715800463787422E-4</v>
      </c>
      <c r="U24" s="322"/>
      <c r="W24" s="252">
        <v>470</v>
      </c>
      <c r="Y24" s="307"/>
      <c r="Z24" s="249">
        <f t="shared" si="23"/>
        <v>-47054.5</v>
      </c>
      <c r="AA24" s="249">
        <f t="shared" si="24"/>
        <v>-8.9743547242162269E-2</v>
      </c>
      <c r="AB24" s="249">
        <f t="shared" si="25"/>
        <v>-4.0628207583520703E-3</v>
      </c>
      <c r="AC24" s="249">
        <f t="shared" si="26"/>
        <v>-4.0628207583520703E-3</v>
      </c>
      <c r="AD24" s="249"/>
      <c r="AE24" s="249">
        <f t="shared" si="27"/>
        <v>1.6506512514496491E-6</v>
      </c>
      <c r="AF24" s="323">
        <f t="shared" si="28"/>
        <v>19960.945</v>
      </c>
      <c r="AG24" s="324"/>
      <c r="AH24" s="325">
        <f t="shared" si="29"/>
        <v>1.2455814190877319E-3</v>
      </c>
      <c r="AI24" s="249">
        <f t="shared" si="30"/>
        <v>1.1507324322143193</v>
      </c>
      <c r="AJ24" s="249">
        <f t="shared" si="31"/>
        <v>8.265937461298907E-2</v>
      </c>
      <c r="AK24" s="249">
        <f t="shared" si="32"/>
        <v>5.3663151964412757E-2</v>
      </c>
      <c r="AL24" s="249">
        <f t="shared" si="33"/>
        <v>0.34202416620063325</v>
      </c>
      <c r="AM24" s="249">
        <f t="shared" si="34"/>
        <v>0.17269890877499411</v>
      </c>
      <c r="AN24" s="249">
        <f t="shared" si="35"/>
        <v>12.858202391611194</v>
      </c>
      <c r="AO24" s="249">
        <f t="shared" si="35"/>
        <v>12.858201883026574</v>
      </c>
      <c r="AP24" s="249">
        <f t="shared" si="35"/>
        <v>12.858198564043056</v>
      </c>
      <c r="AQ24" s="249">
        <f t="shared" si="35"/>
        <v>12.858176904697064</v>
      </c>
      <c r="AR24" s="249">
        <f t="shared" si="35"/>
        <v>12.858035561486641</v>
      </c>
      <c r="AS24" s="249">
        <f t="shared" si="35"/>
        <v>12.85711333988464</v>
      </c>
      <c r="AT24" s="249">
        <f t="shared" si="35"/>
        <v>12.851102324136763</v>
      </c>
      <c r="AU24" s="249">
        <f t="shared" si="36"/>
        <v>12.812169344150025</v>
      </c>
      <c r="AV24" s="249"/>
      <c r="AW24" s="249">
        <v>-38000</v>
      </c>
      <c r="AX24" s="249">
        <f t="shared" si="2"/>
        <v>-6.5299014866462696E-2</v>
      </c>
      <c r="AY24" s="249">
        <f t="shared" si="3"/>
        <v>-5.7419999999999999E-2</v>
      </c>
      <c r="AZ24" s="258">
        <f t="shared" si="4"/>
        <v>-7.8790148664626917E-3</v>
      </c>
      <c r="BA24" s="249">
        <f t="shared" si="5"/>
        <v>0.98824652664852386</v>
      </c>
      <c r="BB24" s="249">
        <f t="shared" si="6"/>
        <v>-0.93894248839802585</v>
      </c>
      <c r="BC24" s="249">
        <f t="shared" si="7"/>
        <v>1.6443217636319447</v>
      </c>
      <c r="BD24" s="249">
        <f t="shared" si="8"/>
        <v>1.0763673133857306</v>
      </c>
      <c r="BE24" s="249">
        <f t="shared" si="9"/>
        <v>14.049484587432698</v>
      </c>
      <c r="BF24" s="249">
        <f t="shared" si="10"/>
        <v>14.049484587430383</v>
      </c>
      <c r="BG24" s="249">
        <f t="shared" si="11"/>
        <v>14.049484587265168</v>
      </c>
      <c r="BH24" s="249">
        <f t="shared" si="12"/>
        <v>14.04948457547342</v>
      </c>
      <c r="BI24" s="249">
        <f t="shared" si="13"/>
        <v>14.049483733883617</v>
      </c>
      <c r="BJ24" s="249">
        <f t="shared" si="14"/>
        <v>14.049423689497921</v>
      </c>
      <c r="BK24" s="249">
        <f t="shared" si="15"/>
        <v>14.045240644243114</v>
      </c>
      <c r="BL24" s="249">
        <f t="shared" si="16"/>
        <v>13.890099249090401</v>
      </c>
    </row>
    <row r="25" spans="1:64" s="252" customFormat="1" ht="12.95" customHeight="1">
      <c r="A25" s="316" t="s">
        <v>67</v>
      </c>
      <c r="B25" s="316" t="s">
        <v>62</v>
      </c>
      <c r="C25" s="224">
        <v>34979.446000000004</v>
      </c>
      <c r="D25" s="225" t="s">
        <v>48</v>
      </c>
      <c r="E25" s="85">
        <f t="shared" si="17"/>
        <v>-47054.83095571283</v>
      </c>
      <c r="F25" s="326">
        <f t="shared" si="37"/>
        <v>-47054.5</v>
      </c>
      <c r="G25" s="85">
        <f t="shared" si="18"/>
        <v>-9.2806367996672634E-2</v>
      </c>
      <c r="H25" s="307"/>
      <c r="I25" s="307">
        <f t="shared" si="38"/>
        <v>-9.2806367996672634E-2</v>
      </c>
      <c r="J25" s="91"/>
      <c r="K25" s="318"/>
      <c r="L25" s="307"/>
      <c r="O25" s="307">
        <f t="shared" ca="1" si="19"/>
        <v>8.8125679041483648E-2</v>
      </c>
      <c r="P25" s="307">
        <f t="shared" si="20"/>
        <v>-6.0957365951847212E-2</v>
      </c>
      <c r="Q25" s="320">
        <f t="shared" si="21"/>
        <v>19960.946000000004</v>
      </c>
      <c r="R25" s="319">
        <f>(P25-J25)^2</f>
        <v>3.7158004637874217E-3</v>
      </c>
      <c r="S25" s="327">
        <f t="shared" si="39"/>
        <v>0.1</v>
      </c>
      <c r="T25" s="307">
        <f t="shared" si="22"/>
        <v>3.715800463787422E-4</v>
      </c>
      <c r="U25" s="322"/>
      <c r="W25" s="252">
        <v>471</v>
      </c>
      <c r="Y25" s="307"/>
      <c r="Z25" s="249">
        <f t="shared" si="23"/>
        <v>-47054.5</v>
      </c>
      <c r="AA25" s="249">
        <f t="shared" si="24"/>
        <v>-8.9743547242162269E-2</v>
      </c>
      <c r="AB25" s="249">
        <f t="shared" si="25"/>
        <v>-3.0628207545103647E-3</v>
      </c>
      <c r="AC25" s="249">
        <f t="shared" si="26"/>
        <v>-3.0628207545103647E-3</v>
      </c>
      <c r="AD25" s="249"/>
      <c r="AE25" s="249">
        <f t="shared" si="27"/>
        <v>9.3808709742594413E-7</v>
      </c>
      <c r="AF25" s="323">
        <f t="shared" si="28"/>
        <v>19960.946000000004</v>
      </c>
      <c r="AG25" s="324"/>
      <c r="AH25" s="249">
        <f t="shared" si="29"/>
        <v>1.2455814190877319E-3</v>
      </c>
      <c r="AI25" s="249">
        <f t="shared" si="30"/>
        <v>1.1507324322143193</v>
      </c>
      <c r="AJ25" s="249">
        <f t="shared" si="31"/>
        <v>8.265937461298907E-2</v>
      </c>
      <c r="AK25" s="249">
        <f t="shared" si="32"/>
        <v>5.3663151964412757E-2</v>
      </c>
      <c r="AL25" s="249">
        <f t="shared" si="33"/>
        <v>0.34202416620063325</v>
      </c>
      <c r="AM25" s="249">
        <f t="shared" si="34"/>
        <v>0.17269890877499411</v>
      </c>
      <c r="AN25" s="249">
        <f t="shared" si="35"/>
        <v>12.858202391611194</v>
      </c>
      <c r="AO25" s="249">
        <f t="shared" si="35"/>
        <v>12.858201883026574</v>
      </c>
      <c r="AP25" s="249">
        <f t="shared" si="35"/>
        <v>12.858198564043056</v>
      </c>
      <c r="AQ25" s="249">
        <f t="shared" si="35"/>
        <v>12.858176904697064</v>
      </c>
      <c r="AR25" s="249">
        <f t="shared" si="35"/>
        <v>12.858035561486641</v>
      </c>
      <c r="AS25" s="249">
        <f t="shared" si="35"/>
        <v>12.85711333988464</v>
      </c>
      <c r="AT25" s="249">
        <f t="shared" si="35"/>
        <v>12.851102324136763</v>
      </c>
      <c r="AU25" s="249">
        <f t="shared" si="36"/>
        <v>12.812169344150025</v>
      </c>
      <c r="AV25" s="249"/>
      <c r="AW25" s="249">
        <v>-36000</v>
      </c>
      <c r="AX25" s="249">
        <f t="shared" si="2"/>
        <v>-5.9711284718880618E-2</v>
      </c>
      <c r="AY25" s="249">
        <f t="shared" si="3"/>
        <v>-5.0999999999999997E-2</v>
      </c>
      <c r="AZ25" s="258">
        <f t="shared" si="4"/>
        <v>-8.7112847188806214E-3</v>
      </c>
      <c r="BA25" s="249">
        <f t="shared" si="5"/>
        <v>0.95175609553188067</v>
      </c>
      <c r="BB25" s="249">
        <f t="shared" si="6"/>
        <v>-0.99298863631171108</v>
      </c>
      <c r="BC25" s="249">
        <f t="shared" si="7"/>
        <v>1.8770873917051309</v>
      </c>
      <c r="BD25" s="249">
        <f t="shared" si="8"/>
        <v>1.3650562220481655</v>
      </c>
      <c r="BE25" s="249">
        <f t="shared" si="9"/>
        <v>14.286418631647125</v>
      </c>
      <c r="BF25" s="249">
        <f t="shared" si="10"/>
        <v>14.286418631633214</v>
      </c>
      <c r="BG25" s="249">
        <f t="shared" si="11"/>
        <v>14.286418632217941</v>
      </c>
      <c r="BH25" s="249">
        <f t="shared" si="12"/>
        <v>14.286418607640972</v>
      </c>
      <c r="BI25" s="249">
        <f t="shared" si="13"/>
        <v>14.286419640643206</v>
      </c>
      <c r="BJ25" s="249">
        <f t="shared" si="14"/>
        <v>14.286376216084637</v>
      </c>
      <c r="BK25" s="249">
        <f t="shared" si="15"/>
        <v>14.288190975162912</v>
      </c>
      <c r="BL25" s="249">
        <f t="shared" si="16"/>
        <v>14.128197411317002</v>
      </c>
    </row>
    <row r="26" spans="1:64" s="252" customFormat="1" ht="12.95" customHeight="1">
      <c r="A26" s="316" t="s">
        <v>66</v>
      </c>
      <c r="B26" s="316" t="s">
        <v>65</v>
      </c>
      <c r="C26" s="224">
        <v>34979.576999999997</v>
      </c>
      <c r="D26" s="225" t="s">
        <v>48</v>
      </c>
      <c r="E26" s="85">
        <f t="shared" si="17"/>
        <v>-47054.363798131802</v>
      </c>
      <c r="F26" s="326">
        <f t="shared" si="37"/>
        <v>-47054</v>
      </c>
      <c r="G26" s="85">
        <f t="shared" si="18"/>
        <v>-0.10201601600419963</v>
      </c>
      <c r="H26" s="307"/>
      <c r="I26" s="307">
        <f t="shared" si="38"/>
        <v>-0.10201601600419963</v>
      </c>
      <c r="J26" s="307"/>
      <c r="L26" s="91"/>
      <c r="M26" s="307"/>
      <c r="N26" s="307"/>
      <c r="O26" s="307">
        <f t="shared" ca="1" si="19"/>
        <v>8.8124812271400066E-2</v>
      </c>
      <c r="P26" s="307">
        <f t="shared" si="20"/>
        <v>-6.0956143035270471E-2</v>
      </c>
      <c r="Q26" s="320">
        <f t="shared" si="21"/>
        <v>19961.076999999997</v>
      </c>
      <c r="R26" s="319">
        <f>(P26-L26)^2</f>
        <v>3.715651373736353E-3</v>
      </c>
      <c r="S26" s="327">
        <f t="shared" si="39"/>
        <v>0.1</v>
      </c>
      <c r="T26" s="307">
        <f t="shared" si="22"/>
        <v>3.7156513737363533E-4</v>
      </c>
      <c r="U26" s="322"/>
      <c r="W26" s="252">
        <v>472</v>
      </c>
      <c r="Y26" s="307"/>
      <c r="Z26" s="249">
        <f t="shared" si="23"/>
        <v>-47054</v>
      </c>
      <c r="AA26" s="249">
        <f t="shared" si="24"/>
        <v>-8.9742121021958443E-2</v>
      </c>
      <c r="AB26" s="249">
        <f t="shared" si="25"/>
        <v>-1.2273894982241185E-2</v>
      </c>
      <c r="AC26" s="249">
        <f t="shared" si="26"/>
        <v>-1.2273894982241185E-2</v>
      </c>
      <c r="AD26" s="249"/>
      <c r="AE26" s="249">
        <f t="shared" si="27"/>
        <v>1.5064849803508535E-5</v>
      </c>
      <c r="AF26" s="323">
        <f t="shared" si="28"/>
        <v>19961.076999999997</v>
      </c>
      <c r="AG26" s="324"/>
      <c r="AH26" s="249">
        <f t="shared" si="29"/>
        <v>1.2449501980415592E-3</v>
      </c>
      <c r="AI26" s="249">
        <f t="shared" si="30"/>
        <v>1.1507280341326442</v>
      </c>
      <c r="AJ26" s="249">
        <f t="shared" si="31"/>
        <v>8.2577707003744616E-2</v>
      </c>
      <c r="AK26" s="249">
        <f t="shared" si="32"/>
        <v>5.3675503970698035E-2</v>
      </c>
      <c r="AL26" s="249">
        <f t="shared" si="33"/>
        <v>0.34210611396929452</v>
      </c>
      <c r="AM26" s="249">
        <f t="shared" si="34"/>
        <v>0.17274110500047418</v>
      </c>
      <c r="AN26" s="249">
        <f t="shared" si="35"/>
        <v>12.858272687875596</v>
      </c>
      <c r="AO26" s="249">
        <f t="shared" si="35"/>
        <v>12.858272179232561</v>
      </c>
      <c r="AP26" s="249">
        <f t="shared" si="35"/>
        <v>12.858268859797723</v>
      </c>
      <c r="AQ26" s="249">
        <f t="shared" si="35"/>
        <v>12.858247197048989</v>
      </c>
      <c r="AR26" s="249">
        <f t="shared" si="35"/>
        <v>12.85810582864919</v>
      </c>
      <c r="AS26" s="249">
        <f t="shared" si="35"/>
        <v>12.857183423290689</v>
      </c>
      <c r="AT26" s="249">
        <f t="shared" si="35"/>
        <v>12.851171086276826</v>
      </c>
      <c r="AU26" s="249">
        <f t="shared" si="36"/>
        <v>12.812228868690582</v>
      </c>
      <c r="AV26" s="249"/>
      <c r="AW26" s="249">
        <v>-34000</v>
      </c>
      <c r="AX26" s="249">
        <f t="shared" si="2"/>
        <v>-5.3993203401475134E-2</v>
      </c>
      <c r="AY26" s="249">
        <f t="shared" si="3"/>
        <v>-4.4939999999999994E-2</v>
      </c>
      <c r="AZ26" s="258">
        <f t="shared" si="4"/>
        <v>-9.0532034014751406E-3</v>
      </c>
      <c r="BA26" s="249">
        <f t="shared" si="5"/>
        <v>0.92009021566346849</v>
      </c>
      <c r="BB26" s="249">
        <f t="shared" si="6"/>
        <v>-0.99518520780560626</v>
      </c>
      <c r="BC26" s="249">
        <f t="shared" si="7"/>
        <v>2.0937441492005786</v>
      </c>
      <c r="BD26" s="249">
        <f t="shared" si="8"/>
        <v>1.7307496346635152</v>
      </c>
      <c r="BE26" s="249">
        <f t="shared" si="9"/>
        <v>14.515009601895262</v>
      </c>
      <c r="BF26" s="249">
        <f t="shared" si="10"/>
        <v>14.515009596458819</v>
      </c>
      <c r="BG26" s="249">
        <f t="shared" si="11"/>
        <v>14.515009688560411</v>
      </c>
      <c r="BH26" s="249">
        <f t="shared" si="12"/>
        <v>14.515008128216836</v>
      </c>
      <c r="BI26" s="249">
        <f t="shared" si="13"/>
        <v>14.515034562024317</v>
      </c>
      <c r="BJ26" s="249">
        <f t="shared" si="14"/>
        <v>14.514586508458075</v>
      </c>
      <c r="BK26" s="249">
        <f t="shared" si="15"/>
        <v>14.522113921954281</v>
      </c>
      <c r="BL26" s="249">
        <f t="shared" si="16"/>
        <v>14.366295573543603</v>
      </c>
    </row>
    <row r="27" spans="1:64" s="252" customFormat="1" ht="12.95" customHeight="1">
      <c r="A27" s="316" t="s">
        <v>67</v>
      </c>
      <c r="B27" s="316" t="s">
        <v>65</v>
      </c>
      <c r="C27" s="224">
        <v>34979.584999999999</v>
      </c>
      <c r="D27" s="225" t="s">
        <v>48</v>
      </c>
      <c r="E27" s="85">
        <f t="shared" si="17"/>
        <v>-47054.335269424555</v>
      </c>
      <c r="F27" s="326">
        <f t="shared" si="37"/>
        <v>-47054</v>
      </c>
      <c r="G27" s="85">
        <f t="shared" si="18"/>
        <v>-9.4016016002569813E-2</v>
      </c>
      <c r="H27" s="307"/>
      <c r="I27" s="307">
        <f t="shared" si="38"/>
        <v>-9.4016016002569813E-2</v>
      </c>
      <c r="J27" s="91"/>
      <c r="L27" s="307"/>
      <c r="O27" s="307">
        <f t="shared" ca="1" si="19"/>
        <v>8.8124812271400066E-2</v>
      </c>
      <c r="P27" s="307">
        <f t="shared" si="20"/>
        <v>-6.0956143035270471E-2</v>
      </c>
      <c r="Q27" s="320">
        <f t="shared" si="21"/>
        <v>19961.084999999999</v>
      </c>
      <c r="R27" s="319">
        <f>(P27-J27)^2</f>
        <v>3.715651373736353E-3</v>
      </c>
      <c r="S27" s="327">
        <f t="shared" si="39"/>
        <v>0.1</v>
      </c>
      <c r="T27" s="307">
        <f t="shared" si="22"/>
        <v>3.7156513737363533E-4</v>
      </c>
      <c r="U27" s="322"/>
      <c r="W27" s="252">
        <v>473</v>
      </c>
      <c r="Y27" s="307"/>
      <c r="Z27" s="249">
        <f t="shared" si="23"/>
        <v>-47054</v>
      </c>
      <c r="AA27" s="249">
        <f t="shared" si="24"/>
        <v>-8.9742121021958443E-2</v>
      </c>
      <c r="AB27" s="249">
        <f t="shared" si="25"/>
        <v>-4.2738949806113702E-3</v>
      </c>
      <c r="AC27" s="249">
        <f t="shared" si="26"/>
        <v>-4.2738949806113702E-3</v>
      </c>
      <c r="AD27" s="249"/>
      <c r="AE27" s="249">
        <f t="shared" si="27"/>
        <v>1.8266178305295064E-6</v>
      </c>
      <c r="AF27" s="323">
        <f t="shared" si="28"/>
        <v>19961.084999999999</v>
      </c>
      <c r="AG27" s="324"/>
      <c r="AH27" s="249">
        <f t="shared" si="29"/>
        <v>1.2449501980415592E-3</v>
      </c>
      <c r="AI27" s="249">
        <f t="shared" si="30"/>
        <v>1.1507280341326442</v>
      </c>
      <c r="AJ27" s="249">
        <f t="shared" si="31"/>
        <v>8.2577707003744616E-2</v>
      </c>
      <c r="AK27" s="249">
        <f t="shared" si="32"/>
        <v>5.3675503970698035E-2</v>
      </c>
      <c r="AL27" s="249">
        <f t="shared" si="33"/>
        <v>0.34210611396929452</v>
      </c>
      <c r="AM27" s="249">
        <f t="shared" si="34"/>
        <v>0.17274110500047418</v>
      </c>
      <c r="AN27" s="249">
        <f t="shared" si="35"/>
        <v>12.858272687875596</v>
      </c>
      <c r="AO27" s="249">
        <f t="shared" si="35"/>
        <v>12.858272179232561</v>
      </c>
      <c r="AP27" s="249">
        <f t="shared" si="35"/>
        <v>12.858268859797723</v>
      </c>
      <c r="AQ27" s="249">
        <f t="shared" si="35"/>
        <v>12.858247197048989</v>
      </c>
      <c r="AR27" s="249">
        <f t="shared" si="35"/>
        <v>12.85810582864919</v>
      </c>
      <c r="AS27" s="249">
        <f t="shared" si="35"/>
        <v>12.857183423290689</v>
      </c>
      <c r="AT27" s="249">
        <f t="shared" si="35"/>
        <v>12.851171086276826</v>
      </c>
      <c r="AU27" s="249">
        <f t="shared" si="36"/>
        <v>12.812228868690582</v>
      </c>
      <c r="AV27" s="249"/>
      <c r="AW27" s="249">
        <v>-32000</v>
      </c>
      <c r="AX27" s="249">
        <f t="shared" si="2"/>
        <v>-4.8175197207419862E-2</v>
      </c>
      <c r="AY27" s="249">
        <f t="shared" si="3"/>
        <v>-3.9240000000000004E-2</v>
      </c>
      <c r="AZ27" s="258">
        <f t="shared" si="4"/>
        <v>-8.9351972074198562E-3</v>
      </c>
      <c r="BA27" s="249">
        <f t="shared" si="5"/>
        <v>0.89373535074814237</v>
      </c>
      <c r="BB27" s="249">
        <f t="shared" si="6"/>
        <v>-0.9548672648254487</v>
      </c>
      <c r="BC27" s="249">
        <f t="shared" si="7"/>
        <v>2.2971580249416759</v>
      </c>
      <c r="BD27" s="249">
        <f t="shared" si="8"/>
        <v>2.2260079522070577</v>
      </c>
      <c r="BE27" s="249">
        <f t="shared" si="9"/>
        <v>14.736507029991175</v>
      </c>
      <c r="BF27" s="249">
        <f t="shared" si="10"/>
        <v>14.736506959370571</v>
      </c>
      <c r="BG27" s="249">
        <f t="shared" si="11"/>
        <v>14.736507741821153</v>
      </c>
      <c r="BH27" s="249">
        <f t="shared" si="12"/>
        <v>14.73649907250366</v>
      </c>
      <c r="BI27" s="249">
        <f t="shared" si="13"/>
        <v>14.736595119795915</v>
      </c>
      <c r="BJ27" s="249">
        <f t="shared" si="14"/>
        <v>14.735530257528753</v>
      </c>
      <c r="BK27" s="249">
        <f t="shared" si="15"/>
        <v>14.747245064553351</v>
      </c>
      <c r="BL27" s="249">
        <f t="shared" si="16"/>
        <v>14.604393735770202</v>
      </c>
    </row>
    <row r="28" spans="1:64" s="252" customFormat="1" ht="12.95" customHeight="1">
      <c r="A28" s="316" t="s">
        <v>67</v>
      </c>
      <c r="B28" s="316" t="s">
        <v>62</v>
      </c>
      <c r="C28" s="224">
        <v>34990.383999999998</v>
      </c>
      <c r="D28" s="225" t="s">
        <v>48</v>
      </c>
      <c r="E28" s="85">
        <f t="shared" si="17"/>
        <v>-47015.825080739109</v>
      </c>
      <c r="F28" s="326">
        <f t="shared" si="37"/>
        <v>-47015.5</v>
      </c>
      <c r="G28" s="85">
        <f t="shared" si="18"/>
        <v>-9.1158912000537384E-2</v>
      </c>
      <c r="H28" s="307"/>
      <c r="I28" s="307">
        <f t="shared" si="38"/>
        <v>-9.1158912000537384E-2</v>
      </c>
      <c r="J28" s="307"/>
      <c r="K28" s="318"/>
      <c r="L28" s="91"/>
      <c r="M28" s="307"/>
      <c r="N28" s="307"/>
      <c r="O28" s="307">
        <f t="shared" ca="1" si="19"/>
        <v>8.8058070974964389E-2</v>
      </c>
      <c r="P28" s="307">
        <f t="shared" si="20"/>
        <v>-6.0862015996361603E-2</v>
      </c>
      <c r="Q28" s="320">
        <f t="shared" si="21"/>
        <v>19971.883999999998</v>
      </c>
      <c r="R28" s="319">
        <f>(P28-L28)^2</f>
        <v>3.7041849911413757E-3</v>
      </c>
      <c r="S28" s="327">
        <f t="shared" si="39"/>
        <v>0.1</v>
      </c>
      <c r="T28" s="307">
        <f t="shared" si="22"/>
        <v>3.7041849911413757E-4</v>
      </c>
      <c r="U28" s="322"/>
      <c r="W28" s="252">
        <v>474</v>
      </c>
      <c r="Y28" s="307"/>
      <c r="Z28" s="249">
        <f t="shared" si="23"/>
        <v>-47015.5</v>
      </c>
      <c r="AA28" s="249">
        <f t="shared" si="24"/>
        <v>-8.9632380579306253E-2</v>
      </c>
      <c r="AB28" s="249">
        <f t="shared" si="25"/>
        <v>-1.5265314212311309E-3</v>
      </c>
      <c r="AC28" s="249">
        <f t="shared" si="26"/>
        <v>-1.5265314212311309E-3</v>
      </c>
      <c r="AD28" s="249"/>
      <c r="AE28" s="249">
        <f t="shared" si="27"/>
        <v>2.3302981800059366E-7</v>
      </c>
      <c r="AF28" s="323">
        <f t="shared" si="28"/>
        <v>19971.883999999998</v>
      </c>
      <c r="AG28" s="324"/>
      <c r="AH28" s="249">
        <f t="shared" si="29"/>
        <v>1.1963352319437426E-3</v>
      </c>
      <c r="AI28" s="249">
        <f t="shared" si="30"/>
        <v>1.1503864477844377</v>
      </c>
      <c r="AJ28" s="249">
        <f t="shared" si="31"/>
        <v>7.6289563692592141E-2</v>
      </c>
      <c r="AK28" s="249">
        <f t="shared" si="32"/>
        <v>5.462523521943527E-2</v>
      </c>
      <c r="AL28" s="249">
        <f t="shared" si="33"/>
        <v>0.348414200471035</v>
      </c>
      <c r="AM28" s="249">
        <f t="shared" si="34"/>
        <v>0.17599104474230243</v>
      </c>
      <c r="AN28" s="249">
        <f t="shared" si="35"/>
        <v>12.863684688805172</v>
      </c>
      <c r="AO28" s="249">
        <f t="shared" si="35"/>
        <v>12.863684175782524</v>
      </c>
      <c r="AP28" s="249">
        <f t="shared" si="35"/>
        <v>12.863680822263474</v>
      </c>
      <c r="AQ28" s="249">
        <f t="shared" si="35"/>
        <v>12.86365890111334</v>
      </c>
      <c r="AR28" s="249">
        <f t="shared" si="35"/>
        <v>12.863515611435695</v>
      </c>
      <c r="AS28" s="249">
        <f t="shared" si="35"/>
        <v>12.862579139547735</v>
      </c>
      <c r="AT28" s="249">
        <f t="shared" si="35"/>
        <v>12.856465354221585</v>
      </c>
      <c r="AU28" s="249">
        <f t="shared" si="36"/>
        <v>12.816812258313444</v>
      </c>
      <c r="AV28" s="249"/>
      <c r="AW28" s="249">
        <v>-30000</v>
      </c>
      <c r="AX28" s="249">
        <f t="shared" si="2"/>
        <v>-4.230044812753575E-2</v>
      </c>
      <c r="AY28" s="249">
        <f t="shared" si="3"/>
        <v>-3.39E-2</v>
      </c>
      <c r="AZ28" s="258">
        <f t="shared" si="4"/>
        <v>-8.4004481275357524E-3</v>
      </c>
      <c r="BA28" s="249">
        <f t="shared" si="5"/>
        <v>0.8727723146133175</v>
      </c>
      <c r="BB28" s="249">
        <f t="shared" si="6"/>
        <v>-0.88019903497579066</v>
      </c>
      <c r="BC28" s="249">
        <f t="shared" si="7"/>
        <v>2.4900892068801537</v>
      </c>
      <c r="BD28" s="249">
        <f t="shared" si="8"/>
        <v>2.9604626858512448</v>
      </c>
      <c r="BE28" s="249">
        <f t="shared" si="9"/>
        <v>14.952224206802899</v>
      </c>
      <c r="BF28" s="249">
        <f t="shared" si="10"/>
        <v>14.952223916345694</v>
      </c>
      <c r="BG28" s="249">
        <f t="shared" si="11"/>
        <v>14.952226410772075</v>
      </c>
      <c r="BH28" s="249">
        <f t="shared" si="12"/>
        <v>14.952204988619918</v>
      </c>
      <c r="BI28" s="249">
        <f t="shared" si="13"/>
        <v>14.952388948132617</v>
      </c>
      <c r="BJ28" s="249">
        <f t="shared" si="14"/>
        <v>14.950808182671869</v>
      </c>
      <c r="BK28" s="249">
        <f t="shared" si="15"/>
        <v>14.964316046561061</v>
      </c>
      <c r="BL28" s="249">
        <f t="shared" si="16"/>
        <v>14.842491897996803</v>
      </c>
    </row>
    <row r="29" spans="1:64" s="252" customFormat="1" ht="12.95" customHeight="1">
      <c r="A29" s="316" t="s">
        <v>67</v>
      </c>
      <c r="B29" s="316" t="s">
        <v>65</v>
      </c>
      <c r="C29" s="224">
        <v>34990.517999999996</v>
      </c>
      <c r="D29" s="225" t="s">
        <v>48</v>
      </c>
      <c r="E29" s="85">
        <f t="shared" si="17"/>
        <v>-47015.347224892852</v>
      </c>
      <c r="F29" s="326">
        <f t="shared" si="37"/>
        <v>-47015</v>
      </c>
      <c r="G29" s="85">
        <f t="shared" si="18"/>
        <v>-9.7368560003815219E-2</v>
      </c>
      <c r="H29" s="307"/>
      <c r="I29" s="307">
        <f t="shared" si="38"/>
        <v>-9.7368560003815219E-2</v>
      </c>
      <c r="J29" s="91"/>
      <c r="K29" s="318"/>
      <c r="L29" s="307"/>
      <c r="O29" s="307">
        <f t="shared" ca="1" si="19"/>
        <v>8.8057204204880807E-2</v>
      </c>
      <c r="P29" s="307">
        <f t="shared" si="20"/>
        <v>-6.0860794054784867E-2</v>
      </c>
      <c r="Q29" s="320">
        <f t="shared" si="21"/>
        <v>19972.017999999996</v>
      </c>
      <c r="R29" s="319">
        <f>(P29-J29)^2</f>
        <v>3.7040362529789368E-3</v>
      </c>
      <c r="S29" s="327">
        <f t="shared" si="39"/>
        <v>0.1</v>
      </c>
      <c r="T29" s="307">
        <f t="shared" si="22"/>
        <v>3.704036252978937E-4</v>
      </c>
      <c r="U29" s="322"/>
      <c r="W29" s="252">
        <v>475</v>
      </c>
      <c r="Y29" s="307"/>
      <c r="Z29" s="249">
        <f t="shared" si="23"/>
        <v>-47015</v>
      </c>
      <c r="AA29" s="249">
        <f t="shared" si="24"/>
        <v>-8.9630956394577216E-2</v>
      </c>
      <c r="AB29" s="249">
        <f t="shared" si="25"/>
        <v>-7.7376036092380029E-3</v>
      </c>
      <c r="AC29" s="249">
        <f t="shared" si="26"/>
        <v>-7.7376036092380029E-3</v>
      </c>
      <c r="AD29" s="249"/>
      <c r="AE29" s="249">
        <f t="shared" si="27"/>
        <v>5.9870509613692972E-6</v>
      </c>
      <c r="AF29" s="323">
        <f t="shared" si="28"/>
        <v>19972.017999999996</v>
      </c>
      <c r="AG29" s="324"/>
      <c r="AH29" s="249">
        <f t="shared" si="29"/>
        <v>1.1957037304227809E-3</v>
      </c>
      <c r="AI29" s="249">
        <f t="shared" si="30"/>
        <v>1.1503819735556116</v>
      </c>
      <c r="AJ29" s="249">
        <f t="shared" si="31"/>
        <v>7.6207903619523787E-2</v>
      </c>
      <c r="AK29" s="249">
        <f t="shared" si="32"/>
        <v>5.4637551459773254E-2</v>
      </c>
      <c r="AL29" s="249">
        <f t="shared" si="33"/>
        <v>0.34849609896474137</v>
      </c>
      <c r="AM29" s="249">
        <f t="shared" si="34"/>
        <v>0.17603326260822225</v>
      </c>
      <c r="AN29" s="249">
        <f t="shared" si="35"/>
        <v>12.863754963932239</v>
      </c>
      <c r="AO29" s="249">
        <f t="shared" si="35"/>
        <v>12.863754450854252</v>
      </c>
      <c r="AP29" s="249">
        <f t="shared" si="35"/>
        <v>12.863751096901231</v>
      </c>
      <c r="AQ29" s="249">
        <f t="shared" si="35"/>
        <v>12.863729172442245</v>
      </c>
      <c r="AR29" s="249">
        <f t="shared" si="35"/>
        <v>12.863585858051563</v>
      </c>
      <c r="AS29" s="249">
        <f t="shared" si="35"/>
        <v>12.86264920456086</v>
      </c>
      <c r="AT29" s="249">
        <f t="shared" si="35"/>
        <v>12.856534105501041</v>
      </c>
      <c r="AU29" s="249">
        <f t="shared" si="36"/>
        <v>12.816871782854001</v>
      </c>
      <c r="AV29" s="249"/>
      <c r="AW29" s="249">
        <v>-28000</v>
      </c>
      <c r="AX29" s="249">
        <f t="shared" si="2"/>
        <v>-3.6419167119636595E-2</v>
      </c>
      <c r="AY29" s="249">
        <f t="shared" si="3"/>
        <v>-2.8920000000000001E-2</v>
      </c>
      <c r="AZ29" s="258">
        <f t="shared" si="4"/>
        <v>-7.4991671196365933E-3</v>
      </c>
      <c r="BA29" s="249">
        <f t="shared" si="5"/>
        <v>0.85709595148703976</v>
      </c>
      <c r="BB29" s="249">
        <f t="shared" si="6"/>
        <v>-0.77787215527478715</v>
      </c>
      <c r="BC29" s="249">
        <f t="shared" si="7"/>
        <v>2.675097938841374</v>
      </c>
      <c r="BD29" s="249">
        <f t="shared" si="8"/>
        <v>4.2092614372603929</v>
      </c>
      <c r="BE29" s="249">
        <f t="shared" si="9"/>
        <v>15.163467972981788</v>
      </c>
      <c r="BF29" s="249">
        <f t="shared" si="10"/>
        <v>15.163467368236809</v>
      </c>
      <c r="BG29" s="249">
        <f t="shared" si="11"/>
        <v>15.163471786873474</v>
      </c>
      <c r="BH29" s="249">
        <f t="shared" si="12"/>
        <v>15.163439501339255</v>
      </c>
      <c r="BI29" s="249">
        <f t="shared" si="13"/>
        <v>15.163675386647784</v>
      </c>
      <c r="BJ29" s="249">
        <f t="shared" si="14"/>
        <v>15.161951178498379</v>
      </c>
      <c r="BK29" s="249">
        <f t="shared" si="15"/>
        <v>15.1745132934086</v>
      </c>
      <c r="BL29" s="249">
        <f t="shared" si="16"/>
        <v>15.080590060223404</v>
      </c>
    </row>
    <row r="30" spans="1:64" s="252" customFormat="1" ht="12.95" customHeight="1">
      <c r="A30" s="316" t="s">
        <v>70</v>
      </c>
      <c r="B30" s="316" t="s">
        <v>62</v>
      </c>
      <c r="C30" s="224">
        <v>35345.400999999998</v>
      </c>
      <c r="D30" s="225" t="s">
        <v>48</v>
      </c>
      <c r="E30" s="85">
        <f t="shared" si="17"/>
        <v>-45749.803073466115</v>
      </c>
      <c r="F30" s="326">
        <f t="shared" si="37"/>
        <v>-45749.5</v>
      </c>
      <c r="G30" s="85">
        <f t="shared" si="18"/>
        <v>-8.4987648006062955E-2</v>
      </c>
      <c r="H30" s="307"/>
      <c r="I30" s="307">
        <f t="shared" si="38"/>
        <v>-8.4987648006062955E-2</v>
      </c>
      <c r="J30" s="307"/>
      <c r="K30" s="318"/>
      <c r="L30" s="91"/>
      <c r="M30" s="307"/>
      <c r="N30" s="307"/>
      <c r="O30" s="307">
        <f t="shared" ca="1" si="19"/>
        <v>8.5863409123339354E-2</v>
      </c>
      <c r="P30" s="307">
        <f t="shared" si="20"/>
        <v>-5.7808112999059788E-2</v>
      </c>
      <c r="Q30" s="320">
        <f t="shared" si="21"/>
        <v>20326.900999999998</v>
      </c>
      <c r="R30" s="319">
        <f>(P30-L30)^2</f>
        <v>3.3417779285120652E-3</v>
      </c>
      <c r="S30" s="327">
        <f t="shared" si="39"/>
        <v>0.1</v>
      </c>
      <c r="T30" s="307">
        <f t="shared" si="22"/>
        <v>3.3417779285120652E-4</v>
      </c>
      <c r="U30" s="322"/>
      <c r="W30" s="252">
        <v>476</v>
      </c>
      <c r="Y30" s="307"/>
      <c r="Z30" s="249">
        <f t="shared" si="23"/>
        <v>-45749.5</v>
      </c>
      <c r="AA30" s="249">
        <f t="shared" si="24"/>
        <v>-8.6099572468991858E-2</v>
      </c>
      <c r="AB30" s="249">
        <f t="shared" si="25"/>
        <v>1.1119244629289038E-3</v>
      </c>
      <c r="AC30" s="249">
        <f t="shared" si="26"/>
        <v>1.1119244629289038E-3</v>
      </c>
      <c r="AD30" s="249"/>
      <c r="AE30" s="249">
        <f t="shared" si="27"/>
        <v>1.2363760112597312E-7</v>
      </c>
      <c r="AF30" s="323">
        <f t="shared" si="28"/>
        <v>20326.900999999998</v>
      </c>
      <c r="AG30" s="324"/>
      <c r="AH30" s="249">
        <f t="shared" si="29"/>
        <v>-4.0375870774185865E-4</v>
      </c>
      <c r="AI30" s="249">
        <f t="shared" si="30"/>
        <v>1.1361195721016495</v>
      </c>
      <c r="AJ30" s="249">
        <f t="shared" si="31"/>
        <v>-0.1282585078734049</v>
      </c>
      <c r="AK30" s="249">
        <f t="shared" si="32"/>
        <v>8.4091985889642548E-2</v>
      </c>
      <c r="AL30" s="249">
        <f t="shared" si="33"/>
        <v>0.55339074483833839</v>
      </c>
      <c r="AM30" s="249">
        <f t="shared" si="34"/>
        <v>0.28397983048812503</v>
      </c>
      <c r="AN30" s="249">
        <f t="shared" si="35"/>
        <v>13.040591605961026</v>
      </c>
      <c r="AO30" s="249">
        <f t="shared" si="35"/>
        <v>13.040591073736181</v>
      </c>
      <c r="AP30" s="249">
        <f t="shared" si="35"/>
        <v>13.040587334730997</v>
      </c>
      <c r="AQ30" s="249">
        <f t="shared" si="35"/>
        <v>13.040561067539182</v>
      </c>
      <c r="AR30" s="249">
        <f t="shared" si="35"/>
        <v>13.040376545717242</v>
      </c>
      <c r="AS30" s="249">
        <f t="shared" si="35"/>
        <v>13.039080808108311</v>
      </c>
      <c r="AT30" s="249">
        <f t="shared" si="35"/>
        <v>13.030005909828784</v>
      </c>
      <c r="AU30" s="249">
        <f t="shared" si="36"/>
        <v>12.967528395002882</v>
      </c>
      <c r="AV30" s="249"/>
      <c r="AW30" s="249">
        <v>-26000</v>
      </c>
      <c r="AX30" s="249">
        <f t="shared" si="2"/>
        <v>-3.0585428787657368E-2</v>
      </c>
      <c r="AY30" s="249">
        <f t="shared" si="3"/>
        <v>-2.4299999999999999E-2</v>
      </c>
      <c r="AZ30" s="258">
        <f t="shared" si="4"/>
        <v>-6.2854287876573699E-3</v>
      </c>
      <c r="BA30" s="249">
        <f t="shared" si="5"/>
        <v>0.84654680860935638</v>
      </c>
      <c r="BB30" s="249">
        <f t="shared" si="6"/>
        <v>-0.65322112351599859</v>
      </c>
      <c r="BC30" s="249">
        <f t="shared" si="7"/>
        <v>2.8545397658035019</v>
      </c>
      <c r="BD30" s="249">
        <f t="shared" si="8"/>
        <v>6.919449204489843</v>
      </c>
      <c r="BE30" s="249">
        <f t="shared" si="9"/>
        <v>15.371510815833672</v>
      </c>
      <c r="BF30" s="249">
        <f t="shared" si="10"/>
        <v>15.37151010042928</v>
      </c>
      <c r="BG30" s="249">
        <f t="shared" si="11"/>
        <v>15.371514837291523</v>
      </c>
      <c r="BH30" s="249">
        <f t="shared" si="12"/>
        <v>15.371483473256529</v>
      </c>
      <c r="BI30" s="249">
        <f t="shared" si="13"/>
        <v>15.371691136540381</v>
      </c>
      <c r="BJ30" s="249">
        <f t="shared" si="14"/>
        <v>15.370315903576856</v>
      </c>
      <c r="BK30" s="249">
        <f t="shared" si="15"/>
        <v>15.379411070176431</v>
      </c>
      <c r="BL30" s="249">
        <f t="shared" si="16"/>
        <v>15.318688222450003</v>
      </c>
    </row>
    <row r="31" spans="1:64" s="252" customFormat="1" ht="12.95" customHeight="1">
      <c r="A31" s="316" t="s">
        <v>71</v>
      </c>
      <c r="B31" s="316" t="s">
        <v>65</v>
      </c>
      <c r="C31" s="224">
        <v>35345.538</v>
      </c>
      <c r="D31" s="225" t="s">
        <v>48</v>
      </c>
      <c r="E31" s="85">
        <f t="shared" si="17"/>
        <v>-45749.314519354622</v>
      </c>
      <c r="F31" s="326">
        <f t="shared" si="37"/>
        <v>-45749</v>
      </c>
      <c r="G31" s="85">
        <f t="shared" si="18"/>
        <v>-8.819729600509163E-2</v>
      </c>
      <c r="H31" s="307"/>
      <c r="I31" s="307">
        <f t="shared" si="38"/>
        <v>-8.819729600509163E-2</v>
      </c>
      <c r="J31" s="91"/>
      <c r="K31" s="318"/>
      <c r="L31" s="307"/>
      <c r="O31" s="307">
        <f t="shared" ca="1" si="19"/>
        <v>8.5862542353255772E-2</v>
      </c>
      <c r="P31" s="307">
        <f t="shared" si="20"/>
        <v>-5.7806922707483055E-2</v>
      </c>
      <c r="Q31" s="320">
        <f t="shared" si="21"/>
        <v>20327.038</v>
      </c>
      <c r="R31" s="319">
        <f>(P31-J31)^2</f>
        <v>3.34164031290892E-3</v>
      </c>
      <c r="S31" s="327">
        <f t="shared" si="39"/>
        <v>0.1</v>
      </c>
      <c r="T31" s="307">
        <f t="shared" si="22"/>
        <v>3.3416403129089205E-4</v>
      </c>
      <c r="U31" s="322"/>
      <c r="W31" s="252">
        <v>477</v>
      </c>
      <c r="Y31" s="307"/>
      <c r="Z31" s="249">
        <f t="shared" si="23"/>
        <v>-45749</v>
      </c>
      <c r="AA31" s="249">
        <f t="shared" si="24"/>
        <v>-8.6098202296474136E-2</v>
      </c>
      <c r="AB31" s="249">
        <f t="shared" si="25"/>
        <v>-2.0990937086174943E-3</v>
      </c>
      <c r="AC31" s="249">
        <f t="shared" si="26"/>
        <v>-2.0990937086174943E-3</v>
      </c>
      <c r="AD31" s="249"/>
      <c r="AE31" s="249">
        <f t="shared" si="27"/>
        <v>4.4061943975575463E-7</v>
      </c>
      <c r="AF31" s="323">
        <f t="shared" si="28"/>
        <v>20327.038</v>
      </c>
      <c r="AG31" s="324"/>
      <c r="AH31" s="249">
        <f t="shared" si="29"/>
        <v>-4.043872514741414E-4</v>
      </c>
      <c r="AI31" s="249">
        <f t="shared" si="30"/>
        <v>1.1361128544358297</v>
      </c>
      <c r="AJ31" s="249">
        <f t="shared" si="31"/>
        <v>-0.128337727289</v>
      </c>
      <c r="AK31" s="249">
        <f t="shared" si="32"/>
        <v>8.4102858794042473E-2</v>
      </c>
      <c r="AL31" s="249">
        <f t="shared" si="33"/>
        <v>0.5534706244069294</v>
      </c>
      <c r="AM31" s="249">
        <f t="shared" si="34"/>
        <v>0.28402299168767875</v>
      </c>
      <c r="AN31" s="249">
        <f t="shared" ref="AN31:AT40" si="40">$AU31+$AB$7*SIN(AO31)</f>
        <v>13.040661009495919</v>
      </c>
      <c r="AO31" s="249">
        <f t="shared" si="40"/>
        <v>13.040660477306412</v>
      </c>
      <c r="AP31" s="249">
        <f t="shared" si="40"/>
        <v>13.040656738416287</v>
      </c>
      <c r="AQ31" s="249">
        <f t="shared" si="40"/>
        <v>13.040630471097007</v>
      </c>
      <c r="AR31" s="249">
        <f t="shared" si="40"/>
        <v>13.040445941807882</v>
      </c>
      <c r="AS31" s="249">
        <f t="shared" si="40"/>
        <v>13.039150105733032</v>
      </c>
      <c r="AT31" s="249">
        <f t="shared" si="40"/>
        <v>13.030074202076005</v>
      </c>
      <c r="AU31" s="249">
        <f t="shared" si="36"/>
        <v>12.967587919543439</v>
      </c>
      <c r="AV31" s="249"/>
      <c r="AW31" s="249">
        <v>-24000</v>
      </c>
      <c r="AX31" s="249">
        <f t="shared" si="2"/>
        <v>-2.4855735615913199E-2</v>
      </c>
      <c r="AY31" s="249">
        <f t="shared" si="3"/>
        <v>-2.0039999999999999E-2</v>
      </c>
      <c r="AZ31" s="258">
        <f t="shared" si="4"/>
        <v>-4.8157356159132005E-3</v>
      </c>
      <c r="BA31" s="249">
        <f t="shared" si="5"/>
        <v>0.84098446060009924</v>
      </c>
      <c r="BB31" s="249">
        <f t="shared" si="6"/>
        <v>-0.51050005970797496</v>
      </c>
      <c r="BC31" s="249">
        <f t="shared" si="7"/>
        <v>3.0306043769419033</v>
      </c>
      <c r="BD31" s="249">
        <f t="shared" si="8"/>
        <v>18.001419361144155</v>
      </c>
      <c r="BE31" s="249">
        <f t="shared" si="9"/>
        <v>15.577587519377037</v>
      </c>
      <c r="BF31" s="249">
        <f t="shared" si="10"/>
        <v>15.577587135667979</v>
      </c>
      <c r="BG31" s="249">
        <f t="shared" si="11"/>
        <v>15.577589554376637</v>
      </c>
      <c r="BH31" s="249">
        <f t="shared" si="12"/>
        <v>15.577574308042555</v>
      </c>
      <c r="BI31" s="249">
        <f t="shared" si="13"/>
        <v>15.57767041282569</v>
      </c>
      <c r="BJ31" s="249">
        <f t="shared" si="14"/>
        <v>15.577064599107112</v>
      </c>
      <c r="BK31" s="249">
        <f t="shared" si="15"/>
        <v>15.580882656173701</v>
      </c>
      <c r="BL31" s="249">
        <f t="shared" si="16"/>
        <v>15.556786384676606</v>
      </c>
    </row>
    <row r="32" spans="1:64" s="307" customFormat="1" ht="12.95" customHeight="1">
      <c r="A32" s="252" t="s">
        <v>19</v>
      </c>
      <c r="B32" s="250"/>
      <c r="C32" s="226">
        <v>37225.627399999998</v>
      </c>
      <c r="D32" s="227"/>
      <c r="E32" s="249">
        <f t="shared" si="17"/>
        <v>-39044.749509677131</v>
      </c>
      <c r="F32" s="249">
        <f t="shared" ref="F32:F95" si="41">ROUND(2*E32,0)/2</f>
        <v>-39044.5</v>
      </c>
      <c r="G32" s="249">
        <f t="shared" si="18"/>
        <v>-6.9967328003258444E-2</v>
      </c>
      <c r="H32" s="252"/>
      <c r="I32" s="252"/>
      <c r="K32" s="318">
        <f>G32</f>
        <v>-6.9967328003258444E-2</v>
      </c>
      <c r="L32" s="252"/>
      <c r="M32" s="252"/>
      <c r="O32" s="252"/>
      <c r="P32" s="252">
        <f t="shared" si="20"/>
        <v>-4.2970144767496866E-2</v>
      </c>
      <c r="Q32" s="330">
        <f t="shared" si="21"/>
        <v>22207.127399999998</v>
      </c>
      <c r="R32" s="318">
        <f t="shared" ref="R32:R63" si="42">(P32-G32)^2</f>
        <v>7.2884790266528597E-4</v>
      </c>
      <c r="S32" s="331">
        <f>S$14</f>
        <v>1</v>
      </c>
      <c r="T32" s="252">
        <f t="shared" si="22"/>
        <v>7.2884790266528597E-4</v>
      </c>
      <c r="U32" s="332"/>
      <c r="W32" s="252">
        <v>1</v>
      </c>
      <c r="X32" s="252">
        <v>1</v>
      </c>
      <c r="Z32" s="249">
        <f t="shared" si="23"/>
        <v>-39044.5</v>
      </c>
      <c r="AA32" s="249">
        <f t="shared" si="24"/>
        <v>-6.8161339520280292E-2</v>
      </c>
      <c r="AB32" s="249">
        <f t="shared" si="25"/>
        <v>-1.805988482978152E-3</v>
      </c>
      <c r="AC32" s="249">
        <f t="shared" si="26"/>
        <v>-1.805988482978152E-3</v>
      </c>
      <c r="AD32" s="249"/>
      <c r="AE32" s="249">
        <f t="shared" si="27"/>
        <v>3.2615944006497266E-6</v>
      </c>
      <c r="AF32" s="323">
        <f t="shared" si="28"/>
        <v>22207.127399999998</v>
      </c>
      <c r="AG32" s="324"/>
      <c r="AH32" s="249">
        <f t="shared" si="29"/>
        <v>-7.2453954090302957E-3</v>
      </c>
      <c r="AI32" s="249">
        <f t="shared" si="30"/>
        <v>1.0088538592400385</v>
      </c>
      <c r="AJ32" s="249">
        <f t="shared" si="31"/>
        <v>-0.88692894329295979</v>
      </c>
      <c r="AK32" s="249">
        <f t="shared" si="32"/>
        <v>0.15975484085484731</v>
      </c>
      <c r="AL32" s="249">
        <f t="shared" si="33"/>
        <v>1.5154314261306499</v>
      </c>
      <c r="AM32" s="249">
        <f t="shared" si="34"/>
        <v>0.94611305642557908</v>
      </c>
      <c r="AN32" s="249">
        <f t="shared" si="40"/>
        <v>13.922065234297509</v>
      </c>
      <c r="AO32" s="249">
        <f t="shared" si="40"/>
        <v>13.922065233967892</v>
      </c>
      <c r="AP32" s="249">
        <f t="shared" si="40"/>
        <v>13.922065224316265</v>
      </c>
      <c r="AQ32" s="249">
        <f t="shared" si="40"/>
        <v>13.92206494170426</v>
      </c>
      <c r="AR32" s="249">
        <f t="shared" si="40"/>
        <v>13.922056666624574</v>
      </c>
      <c r="AS32" s="249">
        <f t="shared" si="40"/>
        <v>13.92181450521414</v>
      </c>
      <c r="AT32" s="249">
        <f t="shared" si="40"/>
        <v>13.914842871634816</v>
      </c>
      <c r="AU32" s="249">
        <f t="shared" si="36"/>
        <v>13.765752483867558</v>
      </c>
      <c r="AV32" s="258"/>
      <c r="AW32" s="249">
        <v>-22000</v>
      </c>
      <c r="AX32" s="249">
        <f t="shared" si="2"/>
        <v>-1.9288707063983779E-2</v>
      </c>
      <c r="AY32" s="249">
        <f t="shared" si="3"/>
        <v>-1.6140000000000002E-2</v>
      </c>
      <c r="AZ32" s="258">
        <f t="shared" si="4"/>
        <v>-3.1487070639837781E-3</v>
      </c>
      <c r="BA32" s="249">
        <f t="shared" si="5"/>
        <v>0.84032533004590859</v>
      </c>
      <c r="BB32" s="249">
        <f t="shared" si="6"/>
        <v>-0.3532071949515958</v>
      </c>
      <c r="BC32" s="249">
        <f t="shared" si="7"/>
        <v>-3.0778117438919703</v>
      </c>
      <c r="BD32" s="249">
        <f t="shared" si="8"/>
        <v>-31.346714287378404</v>
      </c>
      <c r="BE32" s="249">
        <f t="shared" si="9"/>
        <v>15.782905046463831</v>
      </c>
      <c r="BF32" s="249">
        <f t="shared" si="10"/>
        <v>15.782905275521014</v>
      </c>
      <c r="BG32" s="249">
        <f t="shared" si="11"/>
        <v>15.782903839884096</v>
      </c>
      <c r="BH32" s="249">
        <f t="shared" si="12"/>
        <v>15.782912837872795</v>
      </c>
      <c r="BI32" s="249">
        <f t="shared" si="13"/>
        <v>15.782856442237122</v>
      </c>
      <c r="BJ32" s="249">
        <f t="shared" si="14"/>
        <v>15.783209910477829</v>
      </c>
      <c r="BK32" s="249">
        <f t="shared" si="15"/>
        <v>15.780994648112067</v>
      </c>
      <c r="BL32" s="249">
        <f t="shared" si="16"/>
        <v>15.794884546903205</v>
      </c>
    </row>
    <row r="33" spans="1:64" s="307" customFormat="1" ht="12.95" customHeight="1">
      <c r="A33" s="307" t="s">
        <v>72</v>
      </c>
      <c r="B33" s="331" t="s">
        <v>62</v>
      </c>
      <c r="C33" s="228">
        <v>41249.275999999998</v>
      </c>
      <c r="D33" s="229"/>
      <c r="E33" s="85">
        <f t="shared" si="17"/>
        <v>-24696.062891478068</v>
      </c>
      <c r="F33" s="85">
        <f t="shared" si="41"/>
        <v>-24696</v>
      </c>
      <c r="G33" s="85">
        <f t="shared" si="18"/>
        <v>-1.7635984004300553E-2</v>
      </c>
      <c r="I33" s="307">
        <f t="shared" ref="I33:I41" si="43">G33</f>
        <v>-1.7635984004300553E-2</v>
      </c>
      <c r="K33" s="319"/>
      <c r="P33" s="307">
        <f t="shared" si="20"/>
        <v>-1.8769488964832905E-2</v>
      </c>
      <c r="Q33" s="320">
        <f t="shared" si="21"/>
        <v>26230.775999999998</v>
      </c>
      <c r="R33" s="319">
        <f t="shared" si="42"/>
        <v>1.284833495551449E-6</v>
      </c>
      <c r="S33" s="327">
        <f t="shared" ref="S33:S41" si="44">S$12</f>
        <v>0.1</v>
      </c>
      <c r="T33" s="307">
        <f t="shared" si="22"/>
        <v>1.2848334955514491E-7</v>
      </c>
      <c r="U33" s="322"/>
      <c r="W33" s="252">
        <v>2</v>
      </c>
      <c r="X33" s="307">
        <f t="shared" ref="X33:X41" si="45">+S33*S33</f>
        <v>1.0000000000000002E-2</v>
      </c>
      <c r="Z33" s="249">
        <f t="shared" si="23"/>
        <v>-24696</v>
      </c>
      <c r="AA33" s="249">
        <f t="shared" si="24"/>
        <v>-2.6834249782319856E-2</v>
      </c>
      <c r="AB33" s="249">
        <f t="shared" si="25"/>
        <v>9.1982657780193024E-3</v>
      </c>
      <c r="AC33" s="249">
        <f t="shared" si="26"/>
        <v>9.1982657780193024E-3</v>
      </c>
      <c r="AD33" s="249"/>
      <c r="AE33" s="249">
        <f t="shared" si="27"/>
        <v>8.4608093323081048E-6</v>
      </c>
      <c r="AF33" s="323">
        <f t="shared" si="28"/>
        <v>26230.775999999998</v>
      </c>
      <c r="AG33" s="324"/>
      <c r="AH33" s="249">
        <f t="shared" si="29"/>
        <v>-5.3526110623198543E-3</v>
      </c>
      <c r="AI33" s="249">
        <f t="shared" si="30"/>
        <v>0.84236108914319086</v>
      </c>
      <c r="AJ33" s="249">
        <f t="shared" si="31"/>
        <v>-0.56198626821530862</v>
      </c>
      <c r="AK33" s="249">
        <f t="shared" si="32"/>
        <v>2.7385649232380682E-2</v>
      </c>
      <c r="AL33" s="249">
        <f t="shared" si="33"/>
        <v>2.9695854180404044</v>
      </c>
      <c r="AM33" s="249">
        <f t="shared" si="34"/>
        <v>11.598735825522603</v>
      </c>
      <c r="AN33" s="249">
        <f t="shared" si="40"/>
        <v>15.506020058873927</v>
      </c>
      <c r="AO33" s="249">
        <f t="shared" si="40"/>
        <v>15.506019509913175</v>
      </c>
      <c r="AP33" s="249">
        <f t="shared" si="40"/>
        <v>15.50602301208583</v>
      </c>
      <c r="AQ33" s="249">
        <f t="shared" si="40"/>
        <v>15.506000669437615</v>
      </c>
      <c r="AR33" s="249">
        <f t="shared" si="40"/>
        <v>15.506143206039178</v>
      </c>
      <c r="AS33" s="249">
        <f t="shared" si="40"/>
        <v>15.505233811622354</v>
      </c>
      <c r="AT33" s="249">
        <f t="shared" si="40"/>
        <v>15.511032935172027</v>
      </c>
      <c r="AU33" s="249">
        <f t="shared" si="36"/>
        <v>15.473928224221748</v>
      </c>
      <c r="AV33" s="249"/>
      <c r="AW33" s="249">
        <v>-20000</v>
      </c>
      <c r="AX33" s="249">
        <f t="shared" si="2"/>
        <v>-1.3945499166166163E-2</v>
      </c>
      <c r="AY33" s="249">
        <f t="shared" si="3"/>
        <v>-1.2599999999999998E-2</v>
      </c>
      <c r="AZ33" s="258">
        <f t="shared" si="4"/>
        <v>-1.3454991661661648E-3</v>
      </c>
      <c r="BA33" s="249">
        <f t="shared" si="5"/>
        <v>0.84455910468433792</v>
      </c>
      <c r="BB33" s="249">
        <f t="shared" si="6"/>
        <v>-0.18442240076304314</v>
      </c>
      <c r="BC33" s="249">
        <f t="shared" si="7"/>
        <v>-2.9022988430508625</v>
      </c>
      <c r="BD33" s="249">
        <f t="shared" si="8"/>
        <v>-8.3180057483070637</v>
      </c>
      <c r="BE33" s="249">
        <f t="shared" si="9"/>
        <v>15.988658766796991</v>
      </c>
      <c r="BF33" s="249">
        <f t="shared" si="10"/>
        <v>15.988659438025742</v>
      </c>
      <c r="BG33" s="249">
        <f t="shared" si="11"/>
        <v>15.988655071973705</v>
      </c>
      <c r="BH33" s="249">
        <f t="shared" si="12"/>
        <v>15.988683471347871</v>
      </c>
      <c r="BI33" s="249">
        <f t="shared" si="13"/>
        <v>15.988498749252321</v>
      </c>
      <c r="BJ33" s="249">
        <f t="shared" si="14"/>
        <v>15.989700439845173</v>
      </c>
      <c r="BK33" s="249">
        <f t="shared" si="15"/>
        <v>15.981890355650476</v>
      </c>
      <c r="BL33" s="249">
        <f t="shared" si="16"/>
        <v>16.032982709129804</v>
      </c>
    </row>
    <row r="34" spans="1:64" s="307" customFormat="1" ht="12.95" customHeight="1">
      <c r="A34" s="307" t="s">
        <v>74</v>
      </c>
      <c r="B34" s="61"/>
      <c r="C34" s="228">
        <v>43042.714999999997</v>
      </c>
      <c r="D34" s="229" t="s">
        <v>75</v>
      </c>
      <c r="E34" s="85">
        <f t="shared" si="17"/>
        <v>-18300.500868527986</v>
      </c>
      <c r="F34" s="85">
        <f t="shared" si="41"/>
        <v>-18300.5</v>
      </c>
      <c r="G34" s="85">
        <f t="shared" si="18"/>
        <v>-2.4355200730497018E-4</v>
      </c>
      <c r="I34" s="307">
        <f t="shared" si="43"/>
        <v>-2.4355200730497018E-4</v>
      </c>
      <c r="J34" s="252"/>
      <c r="K34" s="319"/>
      <c r="P34" s="307">
        <f t="shared" si="20"/>
        <v>-1.1299332931771093E-2</v>
      </c>
      <c r="Q34" s="320">
        <f t="shared" si="21"/>
        <v>28024.214999999997</v>
      </c>
      <c r="R34" s="319">
        <f t="shared" si="42"/>
        <v>1.2223029184978899E-4</v>
      </c>
      <c r="S34" s="327">
        <f t="shared" si="44"/>
        <v>0.1</v>
      </c>
      <c r="T34" s="307">
        <f t="shared" si="22"/>
        <v>1.22230291849789E-5</v>
      </c>
      <c r="U34" s="322"/>
      <c r="W34" s="252">
        <v>3</v>
      </c>
      <c r="X34" s="307">
        <f t="shared" si="45"/>
        <v>1.0000000000000002E-2</v>
      </c>
      <c r="Z34" s="249">
        <f t="shared" si="23"/>
        <v>-18300.5</v>
      </c>
      <c r="AA34" s="249">
        <f t="shared" si="24"/>
        <v>-9.6291113742179666E-3</v>
      </c>
      <c r="AB34" s="249">
        <f t="shared" si="25"/>
        <v>9.3855593669129964E-3</v>
      </c>
      <c r="AC34" s="249">
        <f t="shared" si="26"/>
        <v>9.3855593669129964E-3</v>
      </c>
      <c r="AD34" s="249"/>
      <c r="AE34" s="249">
        <f t="shared" si="27"/>
        <v>8.808872462984829E-6</v>
      </c>
      <c r="AF34" s="323">
        <f t="shared" si="28"/>
        <v>28024.214999999997</v>
      </c>
      <c r="AG34" s="324"/>
      <c r="AH34" s="249">
        <f t="shared" si="29"/>
        <v>2.4570213703203322E-4</v>
      </c>
      <c r="AI34" s="249">
        <f t="shared" si="30"/>
        <v>0.85204857299824743</v>
      </c>
      <c r="AJ34" s="249">
        <f t="shared" si="31"/>
        <v>-3.4212358525119592E-2</v>
      </c>
      <c r="AK34" s="249">
        <f t="shared" si="32"/>
        <v>-6.0912849614388143E-2</v>
      </c>
      <c r="AL34" s="249">
        <f t="shared" si="33"/>
        <v>-2.7510337290415223</v>
      </c>
      <c r="AM34" s="249">
        <f t="shared" si="34"/>
        <v>-5.0556069688293128</v>
      </c>
      <c r="AN34" s="249">
        <f t="shared" si="40"/>
        <v>16.164737646335695</v>
      </c>
      <c r="AO34" s="249">
        <f t="shared" si="40"/>
        <v>16.164738342502382</v>
      </c>
      <c r="AP34" s="249">
        <f t="shared" si="40"/>
        <v>16.164733494440185</v>
      </c>
      <c r="AQ34" s="249">
        <f t="shared" si="40"/>
        <v>16.164767256288478</v>
      </c>
      <c r="AR34" s="249">
        <f t="shared" si="40"/>
        <v>16.164532150803058</v>
      </c>
      <c r="AS34" s="249">
        <f t="shared" si="40"/>
        <v>16.166169906579778</v>
      </c>
      <c r="AT34" s="249">
        <f t="shared" si="40"/>
        <v>16.154788320491217</v>
      </c>
      <c r="AU34" s="249">
        <f t="shared" si="36"/>
        <v>16.235306622481858</v>
      </c>
      <c r="AV34" s="249"/>
      <c r="AW34" s="249">
        <v>-18000</v>
      </c>
      <c r="AX34" s="249">
        <f t="shared" si="2"/>
        <v>-8.8907037951401462E-3</v>
      </c>
      <c r="AY34" s="249">
        <f t="shared" si="3"/>
        <v>-9.4199999999999996E-3</v>
      </c>
      <c r="AZ34" s="258">
        <f t="shared" si="4"/>
        <v>5.2929620485985256E-4</v>
      </c>
      <c r="BA34" s="249">
        <f t="shared" si="5"/>
        <v>0.85375052752039748</v>
      </c>
      <c r="BB34" s="249">
        <f t="shared" si="6"/>
        <v>-7.1637670225063186E-3</v>
      </c>
      <c r="BC34" s="249">
        <f t="shared" si="7"/>
        <v>-2.723978521117894</v>
      </c>
      <c r="BD34" s="249">
        <f t="shared" si="8"/>
        <v>-4.7193044451497634</v>
      </c>
      <c r="BE34" s="249">
        <f t="shared" si="9"/>
        <v>16.19605076628514</v>
      </c>
      <c r="BF34" s="249">
        <f t="shared" si="10"/>
        <v>16.196051435703108</v>
      </c>
      <c r="BG34" s="249">
        <f t="shared" si="11"/>
        <v>16.196046698712404</v>
      </c>
      <c r="BH34" s="249">
        <f t="shared" si="12"/>
        <v>16.196080219253233</v>
      </c>
      <c r="BI34" s="249">
        <f t="shared" si="13"/>
        <v>16.195843029445292</v>
      </c>
      <c r="BJ34" s="249">
        <f t="shared" si="14"/>
        <v>16.197522016759606</v>
      </c>
      <c r="BK34" s="249">
        <f t="shared" si="15"/>
        <v>16.185668868533032</v>
      </c>
      <c r="BL34" s="249">
        <f t="shared" si="16"/>
        <v>16.271080871356407</v>
      </c>
    </row>
    <row r="35" spans="1:64" s="252" customFormat="1" ht="12.95" customHeight="1">
      <c r="A35" s="307" t="s">
        <v>74</v>
      </c>
      <c r="B35" s="61"/>
      <c r="C35" s="228">
        <v>43079.724999999999</v>
      </c>
      <c r="D35" s="229" t="s">
        <v>75</v>
      </c>
      <c r="E35" s="85">
        <f t="shared" si="17"/>
        <v>-18168.519936659439</v>
      </c>
      <c r="F35" s="85">
        <f t="shared" si="41"/>
        <v>-18168.5</v>
      </c>
      <c r="G35" s="85">
        <f t="shared" si="18"/>
        <v>-5.5906240013428032E-3</v>
      </c>
      <c r="H35" s="307"/>
      <c r="I35" s="307">
        <f t="shared" si="43"/>
        <v>-5.5906240013428032E-3</v>
      </c>
      <c r="K35" s="319"/>
      <c r="L35" s="307"/>
      <c r="M35" s="307"/>
      <c r="N35" s="307"/>
      <c r="O35" s="307"/>
      <c r="P35" s="307">
        <f t="shared" si="20"/>
        <v>-1.1166693305512138E-2</v>
      </c>
      <c r="Q35" s="320">
        <f t="shared" si="21"/>
        <v>28061.224999999999</v>
      </c>
      <c r="R35" s="319">
        <f t="shared" si="42"/>
        <v>3.1092548884899493E-5</v>
      </c>
      <c r="S35" s="327">
        <f t="shared" si="44"/>
        <v>0.1</v>
      </c>
      <c r="T35" s="307">
        <f t="shared" si="22"/>
        <v>3.1092548884899496E-6</v>
      </c>
      <c r="U35" s="322"/>
      <c r="V35" s="307"/>
      <c r="W35" s="252">
        <v>4</v>
      </c>
      <c r="X35" s="307">
        <f t="shared" si="45"/>
        <v>1.0000000000000002E-2</v>
      </c>
      <c r="Y35" s="307"/>
      <c r="Z35" s="249">
        <f t="shared" si="23"/>
        <v>-18168.5</v>
      </c>
      <c r="AA35" s="249">
        <f t="shared" si="24"/>
        <v>-9.3037752530610012E-3</v>
      </c>
      <c r="AB35" s="249">
        <f t="shared" si="25"/>
        <v>3.713151251718198E-3</v>
      </c>
      <c r="AC35" s="249">
        <f t="shared" si="26"/>
        <v>3.713151251718198E-3</v>
      </c>
      <c r="AD35" s="249"/>
      <c r="AE35" s="249">
        <f t="shared" si="27"/>
        <v>1.378749221813642E-6</v>
      </c>
      <c r="AF35" s="323">
        <f t="shared" si="28"/>
        <v>28061.224999999999</v>
      </c>
      <c r="AG35" s="324"/>
      <c r="AH35" s="249">
        <f t="shared" si="29"/>
        <v>3.7025239818899919E-4</v>
      </c>
      <c r="AI35" s="249">
        <f t="shared" si="30"/>
        <v>0.85278208984881276</v>
      </c>
      <c r="AJ35" s="249">
        <f t="shared" si="31"/>
        <v>-2.2345971613800076E-2</v>
      </c>
      <c r="AK35" s="249">
        <f t="shared" si="32"/>
        <v>-6.266487796778164E-2</v>
      </c>
      <c r="AL35" s="249">
        <f t="shared" si="33"/>
        <v>-2.739162524567583</v>
      </c>
      <c r="AM35" s="249">
        <f t="shared" si="34"/>
        <v>-4.9025533937709023</v>
      </c>
      <c r="AN35" s="249">
        <f t="shared" si="40"/>
        <v>16.178484809291401</v>
      </c>
      <c r="AO35" s="249">
        <f t="shared" si="40"/>
        <v>16.178485494639659</v>
      </c>
      <c r="AP35" s="249">
        <f t="shared" si="40"/>
        <v>16.178480688997073</v>
      </c>
      <c r="AQ35" s="249">
        <f t="shared" si="40"/>
        <v>16.17851438627449</v>
      </c>
      <c r="AR35" s="249">
        <f t="shared" si="40"/>
        <v>16.178278112353418</v>
      </c>
      <c r="AS35" s="249">
        <f t="shared" si="40"/>
        <v>16.179935384608498</v>
      </c>
      <c r="AT35" s="249">
        <f t="shared" si="40"/>
        <v>16.168340090947293</v>
      </c>
      <c r="AU35" s="249">
        <f t="shared" si="36"/>
        <v>16.251021101188815</v>
      </c>
      <c r="AV35" s="249"/>
      <c r="AW35" s="249">
        <v>-16000</v>
      </c>
      <c r="AX35" s="249">
        <f t="shared" si="2"/>
        <v>-4.1935492174430388E-3</v>
      </c>
      <c r="AY35" s="249">
        <f t="shared" si="3"/>
        <v>-6.6000000000000008E-3</v>
      </c>
      <c r="AZ35" s="258">
        <f t="shared" si="4"/>
        <v>2.4064507825569625E-3</v>
      </c>
      <c r="BA35" s="249">
        <f t="shared" si="5"/>
        <v>0.86802732806006933</v>
      </c>
      <c r="BB35" s="249">
        <f t="shared" si="6"/>
        <v>0.17520927772712777</v>
      </c>
      <c r="BC35" s="249">
        <f t="shared" si="7"/>
        <v>-2.5406963628122567</v>
      </c>
      <c r="BD35" s="249">
        <f t="shared" si="8"/>
        <v>-3.2276040640628079</v>
      </c>
      <c r="BE35" s="249">
        <f t="shared" si="9"/>
        <v>16.406306986020798</v>
      </c>
      <c r="BF35" s="249">
        <f t="shared" si="10"/>
        <v>16.406307361223664</v>
      </c>
      <c r="BG35" s="249">
        <f t="shared" si="11"/>
        <v>16.406304299478379</v>
      </c>
      <c r="BH35" s="249">
        <f t="shared" si="12"/>
        <v>16.406329284283299</v>
      </c>
      <c r="BI35" s="249">
        <f t="shared" si="13"/>
        <v>16.406125415719828</v>
      </c>
      <c r="BJ35" s="249">
        <f t="shared" si="14"/>
        <v>16.407789943413405</v>
      </c>
      <c r="BK35" s="249">
        <f t="shared" si="15"/>
        <v>16.394266618765705</v>
      </c>
      <c r="BL35" s="249">
        <f t="shared" si="16"/>
        <v>16.509179033583006</v>
      </c>
    </row>
    <row r="36" spans="1:64" ht="12.95" customHeight="1">
      <c r="A36" s="34" t="s">
        <v>74</v>
      </c>
      <c r="B36" s="55"/>
      <c r="C36" s="53">
        <v>43096.557000000001</v>
      </c>
      <c r="D36" s="54" t="s">
        <v>75</v>
      </c>
      <c r="E36" s="41">
        <f t="shared" si="17"/>
        <v>-18108.495536626702</v>
      </c>
      <c r="F36" s="41">
        <f t="shared" si="41"/>
        <v>-18108.5</v>
      </c>
      <c r="G36" s="41">
        <f t="shared" si="18"/>
        <v>1.251615998626221E-3</v>
      </c>
      <c r="H36" s="34"/>
      <c r="I36" s="34">
        <f t="shared" si="43"/>
        <v>1.251615998626221E-3</v>
      </c>
      <c r="K36" s="44"/>
      <c r="L36" s="34"/>
      <c r="M36" s="34"/>
      <c r="N36" s="34"/>
      <c r="O36" s="34"/>
      <c r="P36" s="34">
        <f t="shared" si="20"/>
        <v>-1.110669056630352E-2</v>
      </c>
      <c r="Q36" s="212">
        <f t="shared" si="21"/>
        <v>28078.057000000001</v>
      </c>
      <c r="R36" s="44">
        <f t="shared" si="42"/>
        <v>1.5272774115278554E-4</v>
      </c>
      <c r="S36" s="166">
        <f t="shared" si="44"/>
        <v>0.1</v>
      </c>
      <c r="T36" s="34">
        <f t="shared" si="22"/>
        <v>1.5272774115278554E-5</v>
      </c>
      <c r="U36" s="45"/>
      <c r="V36" s="34"/>
      <c r="W36" s="1">
        <v>5</v>
      </c>
      <c r="X36" s="34">
        <f t="shared" si="45"/>
        <v>1.0000000000000002E-2</v>
      </c>
      <c r="Y36" s="34"/>
      <c r="Z36">
        <f t="shared" si="23"/>
        <v>-18108.5</v>
      </c>
      <c r="AA36">
        <f t="shared" si="24"/>
        <v>-9.1563995629450039E-3</v>
      </c>
      <c r="AB36">
        <f t="shared" si="25"/>
        <v>1.0408015561571225E-2</v>
      </c>
      <c r="AC36">
        <f t="shared" si="26"/>
        <v>1.0408015561571225E-2</v>
      </c>
      <c r="AE36">
        <f t="shared" si="27"/>
        <v>1.0832678792990878E-5</v>
      </c>
      <c r="AF36" s="145">
        <f t="shared" si="28"/>
        <v>28078.057000000001</v>
      </c>
      <c r="AG36" s="146"/>
      <c r="AH36">
        <f t="shared" si="29"/>
        <v>4.2688018830499533E-4</v>
      </c>
      <c r="AI36">
        <f t="shared" si="30"/>
        <v>0.85312280409720898</v>
      </c>
      <c r="AJ36">
        <f t="shared" si="31"/>
        <v>-1.6944198242048448E-2</v>
      </c>
      <c r="AK36">
        <f t="shared" si="32"/>
        <v>-6.3459351743719833E-2</v>
      </c>
      <c r="AL36">
        <f t="shared" si="33"/>
        <v>-2.7337597019636504</v>
      </c>
      <c r="AM36">
        <f t="shared" si="34"/>
        <v>-4.8358072919199113</v>
      </c>
      <c r="AN36">
        <f t="shared" si="40"/>
        <v>16.184737467858973</v>
      </c>
      <c r="AO36">
        <f t="shared" si="40"/>
        <v>16.184738147798559</v>
      </c>
      <c r="AP36">
        <f t="shared" si="40"/>
        <v>16.184733364776914</v>
      </c>
      <c r="AQ36">
        <f t="shared" si="40"/>
        <v>16.184767011099439</v>
      </c>
      <c r="AR36">
        <f t="shared" si="40"/>
        <v>16.184530337349177</v>
      </c>
      <c r="AS36">
        <f t="shared" si="40"/>
        <v>16.186195754314664</v>
      </c>
      <c r="AT36">
        <f t="shared" si="40"/>
        <v>16.174506704191025</v>
      </c>
      <c r="AU36">
        <f t="shared" si="36"/>
        <v>16.258164046055612</v>
      </c>
      <c r="AW36">
        <v>-14000</v>
      </c>
      <c r="AX36">
        <f t="shared" si="2"/>
        <v>7.0773997787808643E-5</v>
      </c>
      <c r="AY36">
        <f t="shared" si="3"/>
        <v>-4.1399999999999996E-3</v>
      </c>
      <c r="AZ36" s="7">
        <f t="shared" si="4"/>
        <v>4.2107739977878082E-3</v>
      </c>
      <c r="BA36">
        <f t="shared" si="5"/>
        <v>0.88754923010921272</v>
      </c>
      <c r="BB36">
        <f t="shared" si="6"/>
        <v>0.35850708022980432</v>
      </c>
      <c r="BC36">
        <f t="shared" si="7"/>
        <v>-2.3501465165018915</v>
      </c>
      <c r="BD36">
        <f t="shared" si="8"/>
        <v>-2.3937140835595949</v>
      </c>
      <c r="BE36">
        <f t="shared" si="9"/>
        <v>16.620689356157236</v>
      </c>
      <c r="BF36">
        <f t="shared" si="10"/>
        <v>16.620689468615236</v>
      </c>
      <c r="BG36">
        <f t="shared" si="11"/>
        <v>16.620688319380132</v>
      </c>
      <c r="BH36">
        <f t="shared" si="12"/>
        <v>16.620700063767828</v>
      </c>
      <c r="BI36">
        <f t="shared" si="13"/>
        <v>16.620580052654788</v>
      </c>
      <c r="BJ36">
        <f t="shared" si="14"/>
        <v>16.621807276391451</v>
      </c>
      <c r="BK36">
        <f t="shared" si="15"/>
        <v>16.609348120499039</v>
      </c>
      <c r="BL36">
        <f t="shared" si="16"/>
        <v>16.747277195809609</v>
      </c>
    </row>
    <row r="37" spans="1:64" s="34" customFormat="1" ht="12.95" customHeight="1">
      <c r="A37" s="34" t="s">
        <v>74</v>
      </c>
      <c r="B37" s="55"/>
      <c r="C37" s="53">
        <v>43380.754999999997</v>
      </c>
      <c r="D37" s="54" t="s">
        <v>75</v>
      </c>
      <c r="E37" s="41">
        <f t="shared" si="17"/>
        <v>-17095.020344106437</v>
      </c>
      <c r="F37" s="41">
        <f t="shared" si="41"/>
        <v>-17095</v>
      </c>
      <c r="G37" s="41">
        <f t="shared" si="18"/>
        <v>-5.7048800081247464E-3</v>
      </c>
      <c r="I37" s="34">
        <f t="shared" si="43"/>
        <v>-5.7048800081247464E-3</v>
      </c>
      <c r="J37" s="1"/>
      <c r="K37" s="44"/>
      <c r="P37" s="34">
        <f t="shared" si="20"/>
        <v>-1.0120344102754635E-2</v>
      </c>
      <c r="Q37" s="212">
        <f t="shared" si="21"/>
        <v>28362.254999999997</v>
      </c>
      <c r="R37" s="44">
        <f t="shared" si="42"/>
        <v>1.9496323170965738E-5</v>
      </c>
      <c r="S37" s="166">
        <f t="shared" si="44"/>
        <v>0.1</v>
      </c>
      <c r="T37" s="34">
        <f t="shared" si="22"/>
        <v>1.9496323170965738E-6</v>
      </c>
      <c r="U37" s="45"/>
      <c r="W37" s="1">
        <v>6</v>
      </c>
      <c r="X37" s="34">
        <f t="shared" si="45"/>
        <v>1.0000000000000002E-2</v>
      </c>
      <c r="Z37">
        <f t="shared" si="23"/>
        <v>-17095</v>
      </c>
      <c r="AA37">
        <f t="shared" si="24"/>
        <v>-6.7165835537215425E-3</v>
      </c>
      <c r="AB37">
        <f t="shared" si="25"/>
        <v>1.0117035455967961E-3</v>
      </c>
      <c r="AC37">
        <f t="shared" si="26"/>
        <v>1.0117035455967961E-3</v>
      </c>
      <c r="AD37"/>
      <c r="AE37">
        <f t="shared" si="27"/>
        <v>1.0235440641731285E-7</v>
      </c>
      <c r="AF37" s="145">
        <f t="shared" si="28"/>
        <v>28362.254999999997</v>
      </c>
      <c r="AG37" s="146"/>
      <c r="AH37">
        <f t="shared" si="29"/>
        <v>1.3827725712784581E-3</v>
      </c>
      <c r="AI37">
        <f t="shared" si="30"/>
        <v>0.85957149153019574</v>
      </c>
      <c r="AJ37">
        <f t="shared" si="31"/>
        <v>7.4952207850608313E-2</v>
      </c>
      <c r="AK37">
        <f t="shared" si="32"/>
        <v>-7.6680075697315941E-2</v>
      </c>
      <c r="AL37">
        <f t="shared" si="33"/>
        <v>-2.6417921287918822</v>
      </c>
      <c r="AM37">
        <f t="shared" si="34"/>
        <v>-3.9179474685928142</v>
      </c>
      <c r="AN37">
        <f t="shared" si="40"/>
        <v>16.290762145087534</v>
      </c>
      <c r="AO37">
        <f t="shared" si="40"/>
        <v>16.290762697033898</v>
      </c>
      <c r="AP37">
        <f t="shared" si="40"/>
        <v>16.290758565334421</v>
      </c>
      <c r="AQ37">
        <f t="shared" si="40"/>
        <v>16.290789494229639</v>
      </c>
      <c r="AR37">
        <f t="shared" si="40"/>
        <v>16.29055798336254</v>
      </c>
      <c r="AS37">
        <f t="shared" si="40"/>
        <v>16.292291761713223</v>
      </c>
      <c r="AT37">
        <f t="shared" si="40"/>
        <v>16.279355087977034</v>
      </c>
      <c r="AU37">
        <f t="shared" si="36"/>
        <v>16.378820289763944</v>
      </c>
      <c r="AV37"/>
      <c r="AW37">
        <v>-12000</v>
      </c>
      <c r="AX37">
        <f t="shared" si="2"/>
        <v>3.8199219995555429E-3</v>
      </c>
      <c r="AY37">
        <f t="shared" si="3"/>
        <v>-2.0400000000000001E-3</v>
      </c>
      <c r="AZ37" s="7">
        <f t="shared" si="4"/>
        <v>5.8599219995555431E-3</v>
      </c>
      <c r="BA37">
        <f t="shared" si="5"/>
        <v>0.91244608143209738</v>
      </c>
      <c r="BB37">
        <f t="shared" si="6"/>
        <v>0.53709442954548658</v>
      </c>
      <c r="BC37">
        <f t="shared" si="7"/>
        <v>-2.1498259453328061</v>
      </c>
      <c r="BD37">
        <f t="shared" si="8"/>
        <v>-1.8485340418294605</v>
      </c>
      <c r="BE37">
        <f t="shared" si="9"/>
        <v>16.840496910925058</v>
      </c>
      <c r="BF37">
        <f t="shared" si="10"/>
        <v>16.840496923798465</v>
      </c>
      <c r="BG37">
        <f t="shared" si="11"/>
        <v>16.84049673420126</v>
      </c>
      <c r="BH37">
        <f t="shared" si="12"/>
        <v>16.840499526561825</v>
      </c>
      <c r="BI37">
        <f t="shared" si="13"/>
        <v>16.840458402756362</v>
      </c>
      <c r="BJ37">
        <f t="shared" si="14"/>
        <v>16.841064408746639</v>
      </c>
      <c r="BK37">
        <f t="shared" si="15"/>
        <v>16.832212052446295</v>
      </c>
      <c r="BL37">
        <f t="shared" si="16"/>
        <v>16.985375358036208</v>
      </c>
    </row>
    <row r="38" spans="1:64" s="34" customFormat="1" ht="12.95" customHeight="1">
      <c r="A38" s="34" t="s">
        <v>74</v>
      </c>
      <c r="B38" s="55"/>
      <c r="C38" s="53">
        <v>43452.688000000002</v>
      </c>
      <c r="D38" s="54" t="s">
        <v>75</v>
      </c>
      <c r="E38" s="41">
        <f t="shared" si="17"/>
        <v>-16838.500906870548</v>
      </c>
      <c r="F38" s="41">
        <f t="shared" si="41"/>
        <v>-16838.5</v>
      </c>
      <c r="G38" s="41">
        <f t="shared" si="18"/>
        <v>-2.5430400273762643E-4</v>
      </c>
      <c r="I38" s="34">
        <f t="shared" si="43"/>
        <v>-2.5430400273762643E-4</v>
      </c>
      <c r="J38" s="1"/>
      <c r="K38" s="44"/>
      <c r="P38" s="34">
        <f t="shared" si="20"/>
        <v>-9.8788600863877994E-3</v>
      </c>
      <c r="Q38" s="212">
        <f t="shared" si="21"/>
        <v>28434.188000000002</v>
      </c>
      <c r="R38" s="44">
        <f t="shared" si="42"/>
        <v>9.2632079807327552E-5</v>
      </c>
      <c r="S38" s="166">
        <f t="shared" si="44"/>
        <v>0.1</v>
      </c>
      <c r="T38" s="34">
        <f t="shared" si="22"/>
        <v>9.2632079807327566E-6</v>
      </c>
      <c r="U38" s="45"/>
      <c r="W38" s="1">
        <v>7</v>
      </c>
      <c r="X38" s="34">
        <f t="shared" si="45"/>
        <v>1.0000000000000002E-2</v>
      </c>
      <c r="Z38">
        <f t="shared" si="23"/>
        <v>-16838.5</v>
      </c>
      <c r="AA38">
        <f t="shared" si="24"/>
        <v>-6.1146201329264115E-3</v>
      </c>
      <c r="AB38">
        <f t="shared" si="25"/>
        <v>5.8603161301887851E-3</v>
      </c>
      <c r="AC38">
        <f t="shared" si="26"/>
        <v>5.8603161301887851E-3</v>
      </c>
      <c r="AD38"/>
      <c r="AE38">
        <f t="shared" si="27"/>
        <v>3.4343305145750861E-6</v>
      </c>
      <c r="AF38" s="145">
        <f t="shared" si="28"/>
        <v>28434.188000000002</v>
      </c>
      <c r="AG38" s="146"/>
      <c r="AH38">
        <f t="shared" si="29"/>
        <v>1.6238385683235879E-3</v>
      </c>
      <c r="AI38">
        <f t="shared" si="30"/>
        <v>0.8614126288440751</v>
      </c>
      <c r="AJ38">
        <f t="shared" si="31"/>
        <v>9.8370065454340808E-2</v>
      </c>
      <c r="AK38">
        <f t="shared" si="32"/>
        <v>-7.9959618283793291E-2</v>
      </c>
      <c r="AL38">
        <f t="shared" si="33"/>
        <v>-2.6182852834161858</v>
      </c>
      <c r="AM38">
        <f t="shared" si="34"/>
        <v>-3.734227070671801</v>
      </c>
      <c r="AN38">
        <f t="shared" si="40"/>
        <v>16.317728331286077</v>
      </c>
      <c r="AO38">
        <f t="shared" si="40"/>
        <v>16.317728843280452</v>
      </c>
      <c r="AP38">
        <f t="shared" si="40"/>
        <v>16.317724939853246</v>
      </c>
      <c r="AQ38">
        <f t="shared" si="40"/>
        <v>16.317754699714417</v>
      </c>
      <c r="AR38">
        <f t="shared" si="40"/>
        <v>16.317527825144413</v>
      </c>
      <c r="AS38">
        <f t="shared" si="40"/>
        <v>16.3192583148425</v>
      </c>
      <c r="AT38">
        <f t="shared" si="40"/>
        <v>16.30611116756323</v>
      </c>
      <c r="AU38">
        <f t="shared" si="36"/>
        <v>16.409356379069504</v>
      </c>
      <c r="AV38"/>
      <c r="AW38">
        <v>-10000</v>
      </c>
      <c r="AX38">
        <f t="shared" si="2"/>
        <v>6.9638134208588783E-3</v>
      </c>
      <c r="AY38">
        <f t="shared" si="3"/>
        <v>-2.9999999999999992E-4</v>
      </c>
      <c r="AZ38" s="7">
        <f t="shared" si="4"/>
        <v>7.2638134208588782E-3</v>
      </c>
      <c r="BA38">
        <f t="shared" si="5"/>
        <v>0.94270467290805271</v>
      </c>
      <c r="BB38">
        <f t="shared" si="6"/>
        <v>0.70313062701761719</v>
      </c>
      <c r="BC38">
        <f t="shared" si="7"/>
        <v>-1.9370239683165593</v>
      </c>
      <c r="BD38">
        <f t="shared" si="8"/>
        <v>-1.4545548125935845</v>
      </c>
      <c r="BE38">
        <f t="shared" si="9"/>
        <v>17.067045959513081</v>
      </c>
      <c r="BF38">
        <f t="shared" si="10"/>
        <v>17.067045959661975</v>
      </c>
      <c r="BG38">
        <f t="shared" si="11"/>
        <v>17.067045955233453</v>
      </c>
      <c r="BH38">
        <f t="shared" si="12"/>
        <v>17.067046086949631</v>
      </c>
      <c r="BI38">
        <f t="shared" si="13"/>
        <v>17.067042169387999</v>
      </c>
      <c r="BJ38">
        <f t="shared" si="14"/>
        <v>17.06715871780095</v>
      </c>
      <c r="BK38">
        <f t="shared" si="15"/>
        <v>17.063717981988354</v>
      </c>
      <c r="BL38">
        <f t="shared" si="16"/>
        <v>17.223473520262807</v>
      </c>
    </row>
    <row r="39" spans="1:64" s="34" customFormat="1" ht="12.95" customHeight="1">
      <c r="A39" s="34" t="s">
        <v>74</v>
      </c>
      <c r="B39" s="55"/>
      <c r="C39" s="53">
        <v>43452.690999999999</v>
      </c>
      <c r="D39" s="54" t="s">
        <v>75</v>
      </c>
      <c r="E39" s="41">
        <f t="shared" si="17"/>
        <v>-16838.490208605344</v>
      </c>
      <c r="F39" s="41">
        <f t="shared" si="41"/>
        <v>-16838.5</v>
      </c>
      <c r="G39" s="41">
        <f t="shared" si="18"/>
        <v>2.7456959942355752E-3</v>
      </c>
      <c r="I39" s="34">
        <f t="shared" si="43"/>
        <v>2.7456959942355752E-3</v>
      </c>
      <c r="J39" s="1"/>
      <c r="K39" s="44"/>
      <c r="P39" s="34">
        <f t="shared" si="20"/>
        <v>-9.8788600863877994E-3</v>
      </c>
      <c r="Q39" s="212">
        <f t="shared" si="21"/>
        <v>28434.190999999999</v>
      </c>
      <c r="R39" s="44">
        <f t="shared" si="42"/>
        <v>1.5937941623280462E-4</v>
      </c>
      <c r="S39" s="166">
        <f t="shared" si="44"/>
        <v>0.1</v>
      </c>
      <c r="T39" s="34">
        <f t="shared" si="22"/>
        <v>1.5937941623280464E-5</v>
      </c>
      <c r="U39" s="45"/>
      <c r="W39" s="1">
        <v>8</v>
      </c>
      <c r="X39" s="34">
        <f t="shared" si="45"/>
        <v>1.0000000000000002E-2</v>
      </c>
      <c r="Z39">
        <f t="shared" si="23"/>
        <v>-16838.5</v>
      </c>
      <c r="AA39">
        <f t="shared" si="24"/>
        <v>-6.1146201329264115E-3</v>
      </c>
      <c r="AB39">
        <f t="shared" si="25"/>
        <v>8.8603161271619858E-3</v>
      </c>
      <c r="AC39">
        <f t="shared" si="26"/>
        <v>8.8603161271619858E-3</v>
      </c>
      <c r="AD39"/>
      <c r="AE39">
        <f t="shared" si="27"/>
        <v>7.8505201873246772E-6</v>
      </c>
      <c r="AF39" s="145">
        <f t="shared" si="28"/>
        <v>28434.190999999999</v>
      </c>
      <c r="AG39" s="146"/>
      <c r="AH39">
        <f t="shared" si="29"/>
        <v>1.6238385683235879E-3</v>
      </c>
      <c r="AI39">
        <f t="shared" si="30"/>
        <v>0.8614126288440751</v>
      </c>
      <c r="AJ39">
        <f t="shared" si="31"/>
        <v>9.8370065454340808E-2</v>
      </c>
      <c r="AK39">
        <f t="shared" si="32"/>
        <v>-7.9959618283793291E-2</v>
      </c>
      <c r="AL39">
        <f t="shared" si="33"/>
        <v>-2.6182852834161858</v>
      </c>
      <c r="AM39">
        <f t="shared" si="34"/>
        <v>-3.734227070671801</v>
      </c>
      <c r="AN39">
        <f t="shared" si="40"/>
        <v>16.317728331286077</v>
      </c>
      <c r="AO39">
        <f t="shared" si="40"/>
        <v>16.317728843280452</v>
      </c>
      <c r="AP39">
        <f t="shared" si="40"/>
        <v>16.317724939853246</v>
      </c>
      <c r="AQ39">
        <f t="shared" si="40"/>
        <v>16.317754699714417</v>
      </c>
      <c r="AR39">
        <f t="shared" si="40"/>
        <v>16.317527825144413</v>
      </c>
      <c r="AS39">
        <f t="shared" si="40"/>
        <v>16.3192583148425</v>
      </c>
      <c r="AT39">
        <f t="shared" si="40"/>
        <v>16.30611116756323</v>
      </c>
      <c r="AU39">
        <f t="shared" si="36"/>
        <v>16.409356379069504</v>
      </c>
      <c r="AV39"/>
      <c r="AW39">
        <v>-8000</v>
      </c>
      <c r="AX39">
        <f t="shared" si="2"/>
        <v>9.4055150802209112E-3</v>
      </c>
      <c r="AY39">
        <f t="shared" si="3"/>
        <v>1.0799999999999998E-3</v>
      </c>
      <c r="AZ39" s="7">
        <f t="shared" si="4"/>
        <v>8.3255150802209119E-3</v>
      </c>
      <c r="BA39">
        <f t="shared" si="5"/>
        <v>0.97797577368214927</v>
      </c>
      <c r="BB39">
        <f t="shared" si="6"/>
        <v>0.84572827981709808</v>
      </c>
      <c r="BC39">
        <f t="shared" si="7"/>
        <v>-1.708886191283616</v>
      </c>
      <c r="BD39">
        <f t="shared" si="8"/>
        <v>-1.1485850994470213</v>
      </c>
      <c r="BE39">
        <f t="shared" si="9"/>
        <v>17.30161346462026</v>
      </c>
      <c r="BF39">
        <f t="shared" si="10"/>
        <v>17.301613464620264</v>
      </c>
      <c r="BG39">
        <f t="shared" si="11"/>
        <v>17.301613464620758</v>
      </c>
      <c r="BH39">
        <f t="shared" si="12"/>
        <v>17.301613464755935</v>
      </c>
      <c r="BI39">
        <f t="shared" si="13"/>
        <v>17.301613501726941</v>
      </c>
      <c r="BJ39">
        <f t="shared" si="14"/>
        <v>17.30162361106245</v>
      </c>
      <c r="BK39">
        <f t="shared" si="15"/>
        <v>17.304237865441937</v>
      </c>
      <c r="BL39">
        <f t="shared" si="16"/>
        <v>17.461571682489406</v>
      </c>
    </row>
    <row r="40" spans="1:64" ht="12.95" customHeight="1">
      <c r="A40" s="34" t="s">
        <v>74</v>
      </c>
      <c r="B40" s="55"/>
      <c r="C40" s="53">
        <v>43714.739000000001</v>
      </c>
      <c r="D40" s="54" t="s">
        <v>75</v>
      </c>
      <c r="E40" s="41">
        <f t="shared" si="17"/>
        <v>-15904.003874255504</v>
      </c>
      <c r="F40" s="41">
        <f t="shared" si="41"/>
        <v>-15904</v>
      </c>
      <c r="G40" s="41">
        <f t="shared" si="18"/>
        <v>-1.0864159994525835E-3</v>
      </c>
      <c r="I40" s="34">
        <f t="shared" si="43"/>
        <v>-1.0864159994525835E-3</v>
      </c>
      <c r="K40" s="44"/>
      <c r="L40" s="34"/>
      <c r="M40" s="34"/>
      <c r="N40" s="34"/>
      <c r="O40" s="34"/>
      <c r="P40" s="34">
        <f t="shared" si="20"/>
        <v>-9.0268921794635932E-3</v>
      </c>
      <c r="Q40" s="212">
        <f t="shared" si="21"/>
        <v>28696.239000000001</v>
      </c>
      <c r="R40" s="44">
        <f t="shared" si="42"/>
        <v>6.3051161965322234E-5</v>
      </c>
      <c r="S40" s="166">
        <f t="shared" si="44"/>
        <v>0.1</v>
      </c>
      <c r="T40" s="34">
        <f t="shared" si="22"/>
        <v>6.3051161965322237E-6</v>
      </c>
      <c r="U40" s="45"/>
      <c r="V40" s="34"/>
      <c r="W40" s="1">
        <v>9</v>
      </c>
      <c r="X40" s="34">
        <f t="shared" si="45"/>
        <v>1.0000000000000002E-2</v>
      </c>
      <c r="Y40" s="34"/>
      <c r="Z40">
        <f t="shared" si="23"/>
        <v>-15904</v>
      </c>
      <c r="AA40">
        <f t="shared" si="24"/>
        <v>-3.9783446227824688E-3</v>
      </c>
      <c r="AB40">
        <f t="shared" si="25"/>
        <v>2.8919286233298853E-3</v>
      </c>
      <c r="AC40">
        <f t="shared" si="26"/>
        <v>2.8919286233298853E-3</v>
      </c>
      <c r="AE40">
        <f t="shared" si="27"/>
        <v>8.363251162434686E-7</v>
      </c>
      <c r="AF40" s="145">
        <f t="shared" si="28"/>
        <v>28696.239000000001</v>
      </c>
      <c r="AG40" s="146"/>
      <c r="AH40">
        <f t="shared" si="29"/>
        <v>2.4953500972175321E-3</v>
      </c>
      <c r="AI40">
        <f t="shared" si="30"/>
        <v>0.86884325480780822</v>
      </c>
      <c r="AJ40">
        <f t="shared" si="31"/>
        <v>0.18402469037277538</v>
      </c>
      <c r="AK40">
        <f t="shared" si="32"/>
        <v>-9.1640101432672399E-2</v>
      </c>
      <c r="AL40">
        <f t="shared" si="33"/>
        <v>-2.5317351785830775</v>
      </c>
      <c r="AM40">
        <f t="shared" si="34"/>
        <v>-3.1771761558568703</v>
      </c>
      <c r="AN40">
        <f t="shared" si="40"/>
        <v>16.416492830754528</v>
      </c>
      <c r="AO40">
        <f t="shared" si="40"/>
        <v>16.416493190451032</v>
      </c>
      <c r="AP40">
        <f t="shared" si="40"/>
        <v>16.416490229772585</v>
      </c>
      <c r="AQ40">
        <f t="shared" si="40"/>
        <v>16.416514599476471</v>
      </c>
      <c r="AR40">
        <f t="shared" si="40"/>
        <v>16.416314024626725</v>
      </c>
      <c r="AS40">
        <f t="shared" si="40"/>
        <v>16.417965883620305</v>
      </c>
      <c r="AT40">
        <f t="shared" si="40"/>
        <v>16.404430464934755</v>
      </c>
      <c r="AU40">
        <f t="shared" si="36"/>
        <v>16.520607745369883</v>
      </c>
      <c r="AW40">
        <v>-6000</v>
      </c>
      <c r="AX40">
        <f t="shared" si="2"/>
        <v>1.1045055223642308E-2</v>
      </c>
      <c r="AY40">
        <f t="shared" si="3"/>
        <v>2.1000000000000003E-3</v>
      </c>
      <c r="AZ40" s="7">
        <f t="shared" si="4"/>
        <v>8.9450552236423064E-3</v>
      </c>
      <c r="BA40">
        <f t="shared" si="5"/>
        <v>1.0172745429102557</v>
      </c>
      <c r="BB40">
        <f t="shared" si="6"/>
        <v>0.9502990801307174</v>
      </c>
      <c r="BC40">
        <f t="shared" si="7"/>
        <v>-1.4626195725016369</v>
      </c>
      <c r="BD40">
        <f t="shared" si="8"/>
        <v>-0.89727906310693173</v>
      </c>
      <c r="BE40">
        <f t="shared" si="9"/>
        <v>17.545320649492925</v>
      </c>
      <c r="BF40">
        <f t="shared" si="10"/>
        <v>17.545320650568868</v>
      </c>
      <c r="BG40">
        <f t="shared" si="11"/>
        <v>17.545320676097546</v>
      </c>
      <c r="BH40">
        <f t="shared" si="12"/>
        <v>17.54532128180994</v>
      </c>
      <c r="BI40">
        <f t="shared" si="13"/>
        <v>17.545335652998901</v>
      </c>
      <c r="BJ40">
        <f t="shared" si="14"/>
        <v>17.545676403609026</v>
      </c>
      <c r="BK40">
        <f t="shared" si="15"/>
        <v>17.553635061011956</v>
      </c>
      <c r="BL40">
        <f t="shared" si="16"/>
        <v>17.699669844716009</v>
      </c>
    </row>
    <row r="41" spans="1:64" ht="12.95" customHeight="1">
      <c r="A41" s="34" t="s">
        <v>74</v>
      </c>
      <c r="B41" s="55"/>
      <c r="C41" s="53">
        <v>43757.644</v>
      </c>
      <c r="D41" s="54" t="s">
        <v>75</v>
      </c>
      <c r="E41" s="41">
        <f t="shared" si="17"/>
        <v>-15751.000851239574</v>
      </c>
      <c r="F41" s="41">
        <f t="shared" si="41"/>
        <v>-15751</v>
      </c>
      <c r="G41" s="41">
        <f t="shared" si="18"/>
        <v>-2.3870400036685169E-4</v>
      </c>
      <c r="H41" s="34"/>
      <c r="I41" s="34">
        <f t="shared" si="43"/>
        <v>-2.3870400036685169E-4</v>
      </c>
      <c r="K41" s="44"/>
      <c r="L41" s="34"/>
      <c r="M41" s="34"/>
      <c r="N41" s="34"/>
      <c r="O41" s="34"/>
      <c r="P41" s="34">
        <f t="shared" si="20"/>
        <v>-8.8915643444816197E-3</v>
      </c>
      <c r="Q41" s="212">
        <f t="shared" si="21"/>
        <v>28739.144</v>
      </c>
      <c r="R41" s="44">
        <f t="shared" si="42"/>
        <v>7.4871992134753945E-5</v>
      </c>
      <c r="S41" s="166">
        <f t="shared" si="44"/>
        <v>0.1</v>
      </c>
      <c r="T41" s="34">
        <f t="shared" si="22"/>
        <v>7.4871992134753952E-6</v>
      </c>
      <c r="U41" s="45"/>
      <c r="V41" s="34"/>
      <c r="W41" s="1">
        <v>10</v>
      </c>
      <c r="X41" s="34">
        <f t="shared" si="45"/>
        <v>1.0000000000000002E-2</v>
      </c>
      <c r="Y41" s="34"/>
      <c r="Z41">
        <f t="shared" si="23"/>
        <v>-15751</v>
      </c>
      <c r="AA41">
        <f t="shared" si="24"/>
        <v>-3.6374421956857101E-3</v>
      </c>
      <c r="AB41">
        <f t="shared" si="25"/>
        <v>3.3987381953188584E-3</v>
      </c>
      <c r="AC41">
        <f t="shared" si="26"/>
        <v>3.3987381953188584E-3</v>
      </c>
      <c r="AE41">
        <f t="shared" si="27"/>
        <v>1.155142132031929E-6</v>
      </c>
      <c r="AF41" s="145">
        <f t="shared" si="28"/>
        <v>28739.144</v>
      </c>
      <c r="AG41" s="146"/>
      <c r="AH41">
        <f t="shared" si="29"/>
        <v>2.6366678493142896E-3</v>
      </c>
      <c r="AI41">
        <f t="shared" si="30"/>
        <v>0.8701686701255652</v>
      </c>
      <c r="AJ41">
        <f t="shared" si="31"/>
        <v>0.19807791193006857</v>
      </c>
      <c r="AK41">
        <f t="shared" si="32"/>
        <v>-9.350842626755991E-2</v>
      </c>
      <c r="AL41">
        <f t="shared" si="33"/>
        <v>-2.5174181035947907</v>
      </c>
      <c r="AM41">
        <f t="shared" si="34"/>
        <v>-3.0995209891045259</v>
      </c>
      <c r="AN41">
        <f t="shared" ref="AN41:AT50" si="46">$AU41+$AB$7*SIN(AO41)</f>
        <v>16.432746505707893</v>
      </c>
      <c r="AO41">
        <f t="shared" si="46"/>
        <v>16.432746841019306</v>
      </c>
      <c r="AP41">
        <f t="shared" si="46"/>
        <v>16.432744041695816</v>
      </c>
      <c r="AQ41">
        <f t="shared" si="46"/>
        <v>16.432767411861896</v>
      </c>
      <c r="AR41">
        <f t="shared" si="46"/>
        <v>16.432572320747148</v>
      </c>
      <c r="AS41">
        <f t="shared" si="46"/>
        <v>16.434201951627099</v>
      </c>
      <c r="AT41">
        <f t="shared" si="46"/>
        <v>16.420660525470634</v>
      </c>
      <c r="AU41">
        <f t="shared" si="36"/>
        <v>16.538822254780218</v>
      </c>
      <c r="AW41">
        <v>-4000</v>
      </c>
      <c r="AX41">
        <f t="shared" si="2"/>
        <v>1.1788273556592632E-2</v>
      </c>
      <c r="AY41">
        <f t="shared" si="3"/>
        <v>2.7599999999999999E-3</v>
      </c>
      <c r="AZ41" s="7">
        <f t="shared" si="4"/>
        <v>9.0282735565926312E-3</v>
      </c>
      <c r="BA41">
        <f t="shared" si="5"/>
        <v>1.0585833725100604</v>
      </c>
      <c r="BB41">
        <f t="shared" si="6"/>
        <v>0.99875456231090964</v>
      </c>
      <c r="BC41">
        <f t="shared" si="7"/>
        <v>-1.1959322176932892</v>
      </c>
      <c r="BD41">
        <f t="shared" si="8"/>
        <v>-0.68115511311791632</v>
      </c>
      <c r="BE41">
        <f t="shared" si="9"/>
        <v>17.798930532849607</v>
      </c>
      <c r="BF41">
        <f t="shared" si="10"/>
        <v>17.798930569403851</v>
      </c>
      <c r="BG41">
        <f t="shared" si="11"/>
        <v>17.798931029063461</v>
      </c>
      <c r="BH41">
        <f t="shared" si="12"/>
        <v>17.798936809125816</v>
      </c>
      <c r="BI41">
        <f t="shared" si="13"/>
        <v>17.799009486455514</v>
      </c>
      <c r="BJ41">
        <f t="shared" si="14"/>
        <v>17.799922531016151</v>
      </c>
      <c r="BK41">
        <f t="shared" si="15"/>
        <v>17.811272038588939</v>
      </c>
      <c r="BL41">
        <f t="shared" si="16"/>
        <v>17.937768006942608</v>
      </c>
    </row>
    <row r="42" spans="1:64" s="34" customFormat="1" ht="12.95" customHeight="1">
      <c r="A42" s="34" t="s">
        <v>19</v>
      </c>
      <c r="B42" s="55"/>
      <c r="C42" s="53">
        <v>43790.030299999999</v>
      </c>
      <c r="D42" s="54"/>
      <c r="E42" s="41">
        <f t="shared" si="17"/>
        <v>-15635.508442329176</v>
      </c>
      <c r="F42" s="41">
        <f t="shared" si="41"/>
        <v>-15635.5</v>
      </c>
      <c r="G42" s="41">
        <f t="shared" si="18"/>
        <v>-2.367392007727176E-3</v>
      </c>
      <c r="H42" s="1"/>
      <c r="K42" s="43">
        <f>G42</f>
        <v>-2.367392007727176E-3</v>
      </c>
      <c r="P42" s="34">
        <f t="shared" si="20"/>
        <v>-8.7901803902550313E-3</v>
      </c>
      <c r="Q42" s="212">
        <f t="shared" si="21"/>
        <v>28771.530299999999</v>
      </c>
      <c r="R42" s="44">
        <f t="shared" si="42"/>
        <v>4.1252210606734781E-5</v>
      </c>
      <c r="S42" s="52">
        <f>S$14</f>
        <v>1</v>
      </c>
      <c r="T42" s="34">
        <f t="shared" si="22"/>
        <v>4.1252210606734781E-5</v>
      </c>
      <c r="U42" s="45"/>
      <c r="W42" s="1">
        <v>11</v>
      </c>
      <c r="X42" s="34">
        <v>1</v>
      </c>
      <c r="Z42">
        <f t="shared" si="23"/>
        <v>-15635.5</v>
      </c>
      <c r="AA42">
        <f t="shared" si="24"/>
        <v>-3.3818060042762367E-3</v>
      </c>
      <c r="AB42">
        <f t="shared" si="25"/>
        <v>1.0144139965490608E-3</v>
      </c>
      <c r="AC42">
        <f t="shared" si="26"/>
        <v>1.0144139965490608E-3</v>
      </c>
      <c r="AD42"/>
      <c r="AE42">
        <f t="shared" si="27"/>
        <v>1.0290357563946379E-6</v>
      </c>
      <c r="AF42" s="145">
        <f t="shared" si="28"/>
        <v>28771.530299999999</v>
      </c>
      <c r="AG42" s="146"/>
      <c r="AH42">
        <f t="shared" si="29"/>
        <v>2.7430327069737637E-3</v>
      </c>
      <c r="AI42">
        <f t="shared" si="30"/>
        <v>0.87118964373772012</v>
      </c>
      <c r="AJ42">
        <f t="shared" si="31"/>
        <v>0.20868854714792312</v>
      </c>
      <c r="AK42">
        <f t="shared" si="32"/>
        <v>-9.4909915812756582E-2</v>
      </c>
      <c r="AL42">
        <f t="shared" si="33"/>
        <v>-2.5065809036861455</v>
      </c>
      <c r="AM42">
        <f t="shared" si="34"/>
        <v>-3.0429945468718</v>
      </c>
      <c r="AN42">
        <f t="shared" si="46"/>
        <v>16.445033007697912</v>
      </c>
      <c r="AO42">
        <f t="shared" si="46"/>
        <v>16.445033324930161</v>
      </c>
      <c r="AP42">
        <f t="shared" si="46"/>
        <v>16.445030647202802</v>
      </c>
      <c r="AQ42">
        <f t="shared" si="46"/>
        <v>16.445053249850062</v>
      </c>
      <c r="AR42">
        <f t="shared" si="46"/>
        <v>16.444862475881813</v>
      </c>
      <c r="AS42">
        <f t="shared" si="46"/>
        <v>16.446473711716894</v>
      </c>
      <c r="AT42">
        <f t="shared" si="46"/>
        <v>16.432938561334684</v>
      </c>
      <c r="AU42">
        <f t="shared" si="36"/>
        <v>16.552572423648805</v>
      </c>
      <c r="AV42"/>
      <c r="AW42">
        <v>-2000</v>
      </c>
      <c r="AX42">
        <f t="shared" si="2"/>
        <v>1.1562887246986717E-2</v>
      </c>
      <c r="AY42">
        <f t="shared" si="3"/>
        <v>3.0599999999999998E-3</v>
      </c>
      <c r="AZ42" s="7">
        <f t="shared" si="4"/>
        <v>8.5028872469867164E-3</v>
      </c>
      <c r="BA42">
        <f t="shared" si="5"/>
        <v>1.0984782905100698</v>
      </c>
      <c r="BB42">
        <f t="shared" si="6"/>
        <v>0.97175749352672491</v>
      </c>
      <c r="BC42">
        <f t="shared" si="7"/>
        <v>-0.90778966611246059</v>
      </c>
      <c r="BD42">
        <f t="shared" si="8"/>
        <v>-0.48786780669055713</v>
      </c>
      <c r="BE42">
        <f t="shared" si="9"/>
        <v>18.062547022103431</v>
      </c>
      <c r="BF42">
        <f t="shared" si="10"/>
        <v>18.062547243961316</v>
      </c>
      <c r="BG42">
        <f t="shared" si="11"/>
        <v>18.062549208090353</v>
      </c>
      <c r="BH42">
        <f t="shared" si="12"/>
        <v>18.062566596543626</v>
      </c>
      <c r="BI42">
        <f t="shared" si="13"/>
        <v>18.062720523461305</v>
      </c>
      <c r="BJ42">
        <f t="shared" si="14"/>
        <v>18.064082088505913</v>
      </c>
      <c r="BK42">
        <f t="shared" si="15"/>
        <v>18.076046351378526</v>
      </c>
      <c r="BL42">
        <f t="shared" si="16"/>
        <v>18.175866169169211</v>
      </c>
    </row>
    <row r="43" spans="1:64" s="34" customFormat="1" ht="12.95" customHeight="1">
      <c r="A43" s="34" t="s">
        <v>19</v>
      </c>
      <c r="B43" s="55"/>
      <c r="C43" s="53">
        <v>43790.170400000003</v>
      </c>
      <c r="D43" s="54"/>
      <c r="E43" s="41">
        <f t="shared" si="17"/>
        <v>-15635.008833343622</v>
      </c>
      <c r="F43" s="41">
        <f t="shared" si="41"/>
        <v>-15635</v>
      </c>
      <c r="G43" s="41">
        <f t="shared" si="18"/>
        <v>-2.4770399977569468E-3</v>
      </c>
      <c r="H43" s="1"/>
      <c r="K43" s="43">
        <f>G43</f>
        <v>-2.4770399977569468E-3</v>
      </c>
      <c r="P43" s="34">
        <f t="shared" si="20"/>
        <v>-8.7897429486782953E-3</v>
      </c>
      <c r="Q43" s="212">
        <f t="shared" si="21"/>
        <v>28771.670400000003</v>
      </c>
      <c r="R43" s="44">
        <f t="shared" si="42"/>
        <v>3.9850218546571099E-5</v>
      </c>
      <c r="S43" s="52">
        <f>S$14</f>
        <v>1</v>
      </c>
      <c r="T43" s="34">
        <f t="shared" si="22"/>
        <v>3.9850218546571099E-5</v>
      </c>
      <c r="U43" s="45"/>
      <c r="W43" s="1">
        <v>12</v>
      </c>
      <c r="X43" s="34">
        <v>1</v>
      </c>
      <c r="Z43">
        <f t="shared" si="23"/>
        <v>-15635</v>
      </c>
      <c r="AA43">
        <f t="shared" si="24"/>
        <v>-3.380702581293236E-3</v>
      </c>
      <c r="AB43">
        <f t="shared" si="25"/>
        <v>9.0366258353628912E-4</v>
      </c>
      <c r="AC43">
        <f t="shared" si="26"/>
        <v>9.0366258353628912E-4</v>
      </c>
      <c r="AD43"/>
      <c r="AE43">
        <f t="shared" si="27"/>
        <v>8.1660606488348069E-7</v>
      </c>
      <c r="AF43" s="145">
        <f t="shared" si="28"/>
        <v>28771.670400000003</v>
      </c>
      <c r="AG43" s="146"/>
      <c r="AH43">
        <f t="shared" si="29"/>
        <v>2.7434925437067638E-3</v>
      </c>
      <c r="AI43">
        <f t="shared" si="30"/>
        <v>0.87119410177073131</v>
      </c>
      <c r="AJ43">
        <f t="shared" si="31"/>
        <v>0.20873448245273016</v>
      </c>
      <c r="AK43">
        <f t="shared" si="32"/>
        <v>-9.491596589273732E-2</v>
      </c>
      <c r="AL43">
        <f t="shared" si="33"/>
        <v>-2.5065339339792723</v>
      </c>
      <c r="AM43">
        <f t="shared" si="34"/>
        <v>-3.0427536138192237</v>
      </c>
      <c r="AN43">
        <f t="shared" si="46"/>
        <v>16.445086227428565</v>
      </c>
      <c r="AO43">
        <f t="shared" si="46"/>
        <v>16.445086544583248</v>
      </c>
      <c r="AP43">
        <f t="shared" si="46"/>
        <v>16.445083867381296</v>
      </c>
      <c r="AQ43">
        <f t="shared" si="46"/>
        <v>16.445106466685392</v>
      </c>
      <c r="AR43">
        <f t="shared" si="46"/>
        <v>16.444915711719322</v>
      </c>
      <c r="AS43">
        <f t="shared" si="46"/>
        <v>16.446526864964316</v>
      </c>
      <c r="AT43">
        <f t="shared" si="46"/>
        <v>16.432991761975501</v>
      </c>
      <c r="AU43">
        <f t="shared" si="36"/>
        <v>16.552631948189362</v>
      </c>
      <c r="AV43"/>
      <c r="AW43">
        <v>0</v>
      </c>
      <c r="AX43">
        <f t="shared" si="2"/>
        <v>1.0341970542825735E-2</v>
      </c>
      <c r="AY43">
        <f t="shared" si="3"/>
        <v>3.0000000000000001E-3</v>
      </c>
      <c r="AZ43" s="7">
        <f t="shared" si="4"/>
        <v>7.3419705428257338E-3</v>
      </c>
      <c r="BA43">
        <f t="shared" si="5"/>
        <v>1.1321044104320481</v>
      </c>
      <c r="BB43">
        <f t="shared" si="6"/>
        <v>0.85430716178911503</v>
      </c>
      <c r="BC43">
        <f t="shared" si="7"/>
        <v>-0.59943844032867832</v>
      </c>
      <c r="BD43">
        <f t="shared" si="8"/>
        <v>-0.30902862896646782</v>
      </c>
      <c r="BE43">
        <f t="shared" si="9"/>
        <v>18.33525638252538</v>
      </c>
      <c r="BF43">
        <f t="shared" si="10"/>
        <v>18.335256889874035</v>
      </c>
      <c r="BG43">
        <f t="shared" si="11"/>
        <v>18.335260531946521</v>
      </c>
      <c r="BH43">
        <f t="shared" si="12"/>
        <v>18.33528667684757</v>
      </c>
      <c r="BI43">
        <f t="shared" si="13"/>
        <v>18.33547434872176</v>
      </c>
      <c r="BJ43">
        <f t="shared" si="14"/>
        <v>18.336820901554958</v>
      </c>
      <c r="BK43">
        <f t="shared" si="15"/>
        <v>18.34645283972046</v>
      </c>
      <c r="BL43">
        <f t="shared" si="16"/>
        <v>18.41396433139581</v>
      </c>
    </row>
    <row r="44" spans="1:64" s="34" customFormat="1" ht="12.95" customHeight="1">
      <c r="A44" s="34" t="s">
        <v>76</v>
      </c>
      <c r="B44" s="52"/>
      <c r="C44" s="53">
        <v>43790.1708</v>
      </c>
      <c r="D44" s="54"/>
      <c r="E44" s="41">
        <f t="shared" si="17"/>
        <v>-15635.007406908269</v>
      </c>
      <c r="F44" s="41">
        <f t="shared" si="41"/>
        <v>-15635</v>
      </c>
      <c r="G44" s="41">
        <f t="shared" si="18"/>
        <v>-2.0770400005858392E-3</v>
      </c>
      <c r="J44" s="34">
        <f>G44</f>
        <v>-2.0770400005858392E-3</v>
      </c>
      <c r="K44" s="44"/>
      <c r="P44" s="34">
        <f t="shared" si="20"/>
        <v>-8.7897429486782953E-3</v>
      </c>
      <c r="Q44" s="212">
        <f t="shared" si="21"/>
        <v>28771.6708</v>
      </c>
      <c r="R44" s="44">
        <f t="shared" si="42"/>
        <v>4.506038086932915E-5</v>
      </c>
      <c r="S44" s="52">
        <f>S$13</f>
        <v>1</v>
      </c>
      <c r="T44" s="34">
        <f t="shared" si="22"/>
        <v>4.506038086932915E-5</v>
      </c>
      <c r="U44" s="45"/>
      <c r="W44" s="1">
        <v>13</v>
      </c>
      <c r="X44" s="34">
        <f>+S44*S44</f>
        <v>1</v>
      </c>
      <c r="Z44">
        <f t="shared" si="23"/>
        <v>-15635</v>
      </c>
      <c r="AA44">
        <f t="shared" si="24"/>
        <v>-3.380702581293236E-3</v>
      </c>
      <c r="AB44">
        <f t="shared" si="25"/>
        <v>1.3036625807073968E-3</v>
      </c>
      <c r="AC44">
        <f t="shared" si="26"/>
        <v>1.3036625807073968E-3</v>
      </c>
      <c r="AD44"/>
      <c r="AE44">
        <f t="shared" si="27"/>
        <v>1.6995361243366699E-6</v>
      </c>
      <c r="AF44" s="145">
        <f t="shared" si="28"/>
        <v>28771.6708</v>
      </c>
      <c r="AG44" s="146"/>
      <c r="AH44">
        <f t="shared" si="29"/>
        <v>2.7434925437067638E-3</v>
      </c>
      <c r="AI44">
        <f t="shared" si="30"/>
        <v>0.87119410177073131</v>
      </c>
      <c r="AJ44">
        <f t="shared" si="31"/>
        <v>0.20873448245273016</v>
      </c>
      <c r="AK44">
        <f t="shared" si="32"/>
        <v>-9.491596589273732E-2</v>
      </c>
      <c r="AL44">
        <f t="shared" si="33"/>
        <v>-2.5065339339792723</v>
      </c>
      <c r="AM44">
        <f t="shared" si="34"/>
        <v>-3.0427536138192237</v>
      </c>
      <c r="AN44">
        <f t="shared" si="46"/>
        <v>16.445086227428565</v>
      </c>
      <c r="AO44">
        <f t="shared" si="46"/>
        <v>16.445086544583248</v>
      </c>
      <c r="AP44">
        <f t="shared" si="46"/>
        <v>16.445083867381296</v>
      </c>
      <c r="AQ44">
        <f t="shared" si="46"/>
        <v>16.445106466685392</v>
      </c>
      <c r="AR44">
        <f t="shared" si="46"/>
        <v>16.444915711719322</v>
      </c>
      <c r="AS44">
        <f t="shared" si="46"/>
        <v>16.446526864964316</v>
      </c>
      <c r="AT44">
        <f t="shared" si="46"/>
        <v>16.432991761975501</v>
      </c>
      <c r="AU44">
        <f t="shared" si="36"/>
        <v>16.552631948189362</v>
      </c>
      <c r="AV44"/>
      <c r="AW44">
        <v>2000</v>
      </c>
      <c r="AX44">
        <f t="shared" si="2"/>
        <v>8.1693736173592546E-3</v>
      </c>
      <c r="AY44">
        <f t="shared" si="3"/>
        <v>2.5800000000000003E-3</v>
      </c>
      <c r="AZ44" s="7">
        <f t="shared" si="4"/>
        <v>5.5893736173592539E-3</v>
      </c>
      <c r="BA44">
        <f t="shared" si="5"/>
        <v>1.15397377806073</v>
      </c>
      <c r="BB44">
        <f t="shared" si="6"/>
        <v>0.64429863007278498</v>
      </c>
      <c r="BC44">
        <f t="shared" si="7"/>
        <v>-0.27532787340725368</v>
      </c>
      <c r="BD44">
        <f t="shared" si="8"/>
        <v>-0.13854021958782456</v>
      </c>
      <c r="BE44">
        <f t="shared" si="9"/>
        <v>18.614854081789002</v>
      </c>
      <c r="BF44">
        <f t="shared" si="10"/>
        <v>18.61485453017066</v>
      </c>
      <c r="BG44">
        <f t="shared" si="11"/>
        <v>18.614857411551498</v>
      </c>
      <c r="BH44">
        <f t="shared" si="12"/>
        <v>18.614875927773408</v>
      </c>
      <c r="BI44">
        <f t="shared" si="13"/>
        <v>18.614994914071435</v>
      </c>
      <c r="BJ44">
        <f t="shared" si="14"/>
        <v>18.615759446174263</v>
      </c>
      <c r="BK44">
        <f t="shared" si="15"/>
        <v>18.620668557345038</v>
      </c>
      <c r="BL44">
        <f t="shared" si="16"/>
        <v>18.65206249362241</v>
      </c>
    </row>
    <row r="45" spans="1:64" ht="12.95" customHeight="1">
      <c r="A45" s="34" t="s">
        <v>19</v>
      </c>
      <c r="B45" s="55"/>
      <c r="C45" s="53">
        <v>43791.012600000002</v>
      </c>
      <c r="D45" s="54"/>
      <c r="E45" s="41">
        <f t="shared" si="17"/>
        <v>-15632.005473688945</v>
      </c>
      <c r="F45" s="41">
        <f t="shared" si="41"/>
        <v>-15632</v>
      </c>
      <c r="G45" s="41">
        <f t="shared" si="18"/>
        <v>-1.5349280001828447E-3</v>
      </c>
      <c r="I45" s="34"/>
      <c r="J45" s="34"/>
      <c r="K45" s="43">
        <f>G45</f>
        <v>-1.5349280001828447E-3</v>
      </c>
      <c r="L45" s="34"/>
      <c r="M45" s="34"/>
      <c r="N45" s="34"/>
      <c r="O45" s="34"/>
      <c r="P45" s="34">
        <f t="shared" si="20"/>
        <v>-8.7871185617178632E-3</v>
      </c>
      <c r="Q45" s="212">
        <f t="shared" si="21"/>
        <v>28772.512600000002</v>
      </c>
      <c r="R45" s="44">
        <f t="shared" si="42"/>
        <v>5.2594267940817609E-5</v>
      </c>
      <c r="S45" s="52">
        <f>S$14</f>
        <v>1</v>
      </c>
      <c r="T45" s="34">
        <f t="shared" si="22"/>
        <v>5.2594267940817609E-5</v>
      </c>
      <c r="U45" s="45"/>
      <c r="V45" s="34"/>
      <c r="W45" s="1">
        <v>14</v>
      </c>
      <c r="X45" s="34">
        <v>1</v>
      </c>
      <c r="Y45" s="34"/>
      <c r="Z45">
        <f t="shared" si="23"/>
        <v>-15632</v>
      </c>
      <c r="AA45">
        <f t="shared" si="24"/>
        <v>-3.3740826297049237E-3</v>
      </c>
      <c r="AB45">
        <f t="shared" si="25"/>
        <v>1.839154629522079E-3</v>
      </c>
      <c r="AC45">
        <f t="shared" si="26"/>
        <v>1.839154629522079E-3</v>
      </c>
      <c r="AE45">
        <f t="shared" si="27"/>
        <v>3.3824897512924953E-6</v>
      </c>
      <c r="AF45" s="145">
        <f t="shared" si="28"/>
        <v>28772.512600000002</v>
      </c>
      <c r="AG45" s="146"/>
      <c r="AH45">
        <f t="shared" si="29"/>
        <v>2.7462514502950767E-3</v>
      </c>
      <c r="AI45">
        <f t="shared" si="30"/>
        <v>0.87122085689461437</v>
      </c>
      <c r="AJ45">
        <f t="shared" si="31"/>
        <v>0.20901009448099664</v>
      </c>
      <c r="AK45">
        <f t="shared" si="32"/>
        <v>-9.4952263274987847E-2</v>
      </c>
      <c r="AL45">
        <f t="shared" si="33"/>
        <v>-2.5062521056415537</v>
      </c>
      <c r="AM45">
        <f t="shared" si="34"/>
        <v>-3.0413086865456029</v>
      </c>
      <c r="AN45">
        <f t="shared" si="46"/>
        <v>16.445405551532385</v>
      </c>
      <c r="AO45">
        <f t="shared" si="46"/>
        <v>16.445405868221791</v>
      </c>
      <c r="AP45">
        <f t="shared" si="46"/>
        <v>16.445403194172052</v>
      </c>
      <c r="AQ45">
        <f t="shared" si="46"/>
        <v>16.445425773413742</v>
      </c>
      <c r="AR45">
        <f t="shared" si="46"/>
        <v>16.445235132515961</v>
      </c>
      <c r="AS45">
        <f t="shared" si="46"/>
        <v>16.446845789690126</v>
      </c>
      <c r="AT45">
        <f t="shared" si="46"/>
        <v>16.433310974723192</v>
      </c>
      <c r="AU45">
        <f t="shared" si="36"/>
        <v>16.5529890954327</v>
      </c>
      <c r="AW45">
        <v>4000</v>
      </c>
      <c r="AX45">
        <f t="shared" si="2"/>
        <v>5.1737465562101369E-3</v>
      </c>
      <c r="AY45">
        <f t="shared" si="3"/>
        <v>1.8E-3</v>
      </c>
      <c r="AZ45" s="7">
        <f t="shared" si="4"/>
        <v>3.3737465562101365E-3</v>
      </c>
      <c r="BA45">
        <f t="shared" si="5"/>
        <v>1.1597420012965549</v>
      </c>
      <c r="BB45">
        <f t="shared" si="6"/>
        <v>0.35973268769796729</v>
      </c>
      <c r="BC45">
        <f t="shared" si="7"/>
        <v>5.6796574509188368E-2</v>
      </c>
      <c r="BD45">
        <f t="shared" si="8"/>
        <v>2.8405923771348113E-2</v>
      </c>
      <c r="BE45">
        <f t="shared" si="9"/>
        <v>18.897891285821792</v>
      </c>
      <c r="BF45">
        <f t="shared" si="10"/>
        <v>18.897891177588988</v>
      </c>
      <c r="BG45">
        <f t="shared" si="11"/>
        <v>18.89789050034301</v>
      </c>
      <c r="BH45">
        <f t="shared" si="12"/>
        <v>18.897886262606875</v>
      </c>
      <c r="BI45">
        <f t="shared" si="13"/>
        <v>18.897859745809768</v>
      </c>
      <c r="BJ45">
        <f t="shared" si="14"/>
        <v>18.897693822958857</v>
      </c>
      <c r="BK45">
        <f t="shared" si="15"/>
        <v>18.896655628237006</v>
      </c>
      <c r="BL45">
        <f t="shared" si="16"/>
        <v>18.890160655849009</v>
      </c>
    </row>
    <row r="46" spans="1:64" ht="12.95" customHeight="1">
      <c r="A46" s="34" t="s">
        <v>19</v>
      </c>
      <c r="B46" s="55"/>
      <c r="C46" s="53">
        <v>43791.152399999999</v>
      </c>
      <c r="D46" s="54"/>
      <c r="E46" s="41">
        <f t="shared" si="17"/>
        <v>-15631.506934529938</v>
      </c>
      <c r="F46" s="41">
        <f t="shared" si="41"/>
        <v>-15631.5</v>
      </c>
      <c r="G46" s="41">
        <f t="shared" si="18"/>
        <v>-1.944576004461851E-3</v>
      </c>
      <c r="I46" s="34"/>
      <c r="J46" s="34"/>
      <c r="K46" s="1">
        <f>G46</f>
        <v>-1.944576004461851E-3</v>
      </c>
      <c r="L46" s="34"/>
      <c r="M46" s="34"/>
      <c r="N46" s="34"/>
      <c r="O46" s="34"/>
      <c r="P46" s="34">
        <f t="shared" si="20"/>
        <v>-8.7866812076411241E-3</v>
      </c>
      <c r="Q46" s="212">
        <f t="shared" si="21"/>
        <v>28772.652399999999</v>
      </c>
      <c r="R46" s="44">
        <f t="shared" si="42"/>
        <v>4.6814403611372882E-5</v>
      </c>
      <c r="S46" s="52">
        <f>S$14</f>
        <v>1</v>
      </c>
      <c r="T46" s="34">
        <f t="shared" si="22"/>
        <v>4.6814403611372882E-5</v>
      </c>
      <c r="U46" s="45"/>
      <c r="V46" s="34"/>
      <c r="W46" s="1">
        <v>15</v>
      </c>
      <c r="X46" s="34">
        <v>1</v>
      </c>
      <c r="Y46" s="34"/>
      <c r="Z46">
        <f t="shared" si="23"/>
        <v>-15631.5</v>
      </c>
      <c r="AA46">
        <f t="shared" si="24"/>
        <v>-3.3729794021701101E-3</v>
      </c>
      <c r="AB46">
        <f t="shared" si="25"/>
        <v>1.4284033977082591E-3</v>
      </c>
      <c r="AC46">
        <f t="shared" si="26"/>
        <v>1.4284033977082591E-3</v>
      </c>
      <c r="AE46">
        <f t="shared" si="27"/>
        <v>2.0403362665844991E-6</v>
      </c>
      <c r="AF46" s="145">
        <f t="shared" si="28"/>
        <v>28772.652399999999</v>
      </c>
      <c r="AG46" s="146"/>
      <c r="AH46">
        <f t="shared" si="29"/>
        <v>2.7467112490798906E-3</v>
      </c>
      <c r="AI46">
        <f t="shared" si="30"/>
        <v>0.87122531723625418</v>
      </c>
      <c r="AJ46">
        <f t="shared" si="31"/>
        <v>0.20905602985154961</v>
      </c>
      <c r="AK46">
        <f t="shared" si="32"/>
        <v>-9.4958312322285035E-2</v>
      </c>
      <c r="AL46">
        <f t="shared" si="33"/>
        <v>-2.5062051325688324</v>
      </c>
      <c r="AM46">
        <f t="shared" si="34"/>
        <v>-3.0410679771103659</v>
      </c>
      <c r="AN46">
        <f t="shared" si="46"/>
        <v>16.445458773169861</v>
      </c>
      <c r="AO46">
        <f t="shared" si="46"/>
        <v>16.445459089781746</v>
      </c>
      <c r="AP46">
        <f t="shared" si="46"/>
        <v>16.445456416257336</v>
      </c>
      <c r="AQ46">
        <f t="shared" si="46"/>
        <v>16.445478992154722</v>
      </c>
      <c r="AR46">
        <f t="shared" si="46"/>
        <v>16.44528837027751</v>
      </c>
      <c r="AS46">
        <f t="shared" si="46"/>
        <v>16.44689894468485</v>
      </c>
      <c r="AT46">
        <f t="shared" si="46"/>
        <v>16.433364178331818</v>
      </c>
      <c r="AU46">
        <f t="shared" si="36"/>
        <v>16.553048619973257</v>
      </c>
      <c r="AW46">
        <v>6000</v>
      </c>
      <c r="AX46">
        <f t="shared" si="2"/>
        <v>1.5561868695457269E-3</v>
      </c>
      <c r="AY46">
        <f t="shared" si="3"/>
        <v>6.6E-4</v>
      </c>
      <c r="AZ46" s="7">
        <f t="shared" si="4"/>
        <v>8.9618686954572686E-4</v>
      </c>
      <c r="BA46">
        <f t="shared" si="5"/>
        <v>1.1481537327532056</v>
      </c>
      <c r="BB46">
        <f t="shared" si="6"/>
        <v>3.7544954170861719E-2</v>
      </c>
      <c r="BC46">
        <f t="shared" si="7"/>
        <v>0.38722418028976469</v>
      </c>
      <c r="BD46">
        <f t="shared" si="8"/>
        <v>0.1960681479543841</v>
      </c>
      <c r="BE46">
        <f t="shared" si="9"/>
        <v>19.180203656318817</v>
      </c>
      <c r="BF46">
        <f t="shared" si="10"/>
        <v>19.180203121463467</v>
      </c>
      <c r="BG46">
        <f t="shared" si="11"/>
        <v>19.180199587175764</v>
      </c>
      <c r="BH46">
        <f t="shared" si="12"/>
        <v>19.180176232951229</v>
      </c>
      <c r="BI46">
        <f t="shared" si="13"/>
        <v>19.180021915243699</v>
      </c>
      <c r="BJ46">
        <f t="shared" si="14"/>
        <v>19.17900243522832</v>
      </c>
      <c r="BK46">
        <f t="shared" si="15"/>
        <v>19.172276230570866</v>
      </c>
      <c r="BL46">
        <f t="shared" si="16"/>
        <v>19.128258818075611</v>
      </c>
    </row>
    <row r="47" spans="1:64" s="34" customFormat="1" ht="12.95" customHeight="1">
      <c r="A47" s="34" t="s">
        <v>74</v>
      </c>
      <c r="B47" s="55"/>
      <c r="C47" s="53">
        <v>43802.65</v>
      </c>
      <c r="D47" s="54" t="s">
        <v>75</v>
      </c>
      <c r="E47" s="41">
        <f t="shared" si="17"/>
        <v>-15590.505476484761</v>
      </c>
      <c r="F47" s="41">
        <f t="shared" si="41"/>
        <v>-15590.5</v>
      </c>
      <c r="G47" s="41">
        <f t="shared" si="18"/>
        <v>-1.5357119991676882E-3</v>
      </c>
      <c r="H47" s="1"/>
      <c r="I47" s="34">
        <f>G47</f>
        <v>-1.5357119991676882E-3</v>
      </c>
      <c r="J47" s="1"/>
      <c r="K47" s="44"/>
      <c r="P47" s="34">
        <f t="shared" si="20"/>
        <v>-8.7508607108485702E-3</v>
      </c>
      <c r="Q47" s="212">
        <f t="shared" si="21"/>
        <v>28784.15</v>
      </c>
      <c r="R47" s="44">
        <f t="shared" si="42"/>
        <v>5.2058370931670289E-5</v>
      </c>
      <c r="S47" s="166">
        <f>S$12</f>
        <v>0.1</v>
      </c>
      <c r="T47" s="34">
        <f t="shared" si="22"/>
        <v>5.2058370931670289E-6</v>
      </c>
      <c r="U47" s="45"/>
      <c r="W47" s="1">
        <v>16</v>
      </c>
      <c r="X47" s="34">
        <f>+S47*S47</f>
        <v>1.0000000000000002E-2</v>
      </c>
      <c r="Z47">
        <f t="shared" si="23"/>
        <v>-15590.5</v>
      </c>
      <c r="AA47">
        <f t="shared" si="24"/>
        <v>-3.2826098917485206E-3</v>
      </c>
      <c r="AB47">
        <f t="shared" si="25"/>
        <v>1.7468978925808325E-3</v>
      </c>
      <c r="AC47">
        <f t="shared" si="26"/>
        <v>1.7468978925808325E-3</v>
      </c>
      <c r="AD47"/>
      <c r="AE47">
        <f t="shared" si="27"/>
        <v>3.0516522471033539E-7</v>
      </c>
      <c r="AF47" s="145">
        <f t="shared" si="28"/>
        <v>28784.15</v>
      </c>
      <c r="AG47" s="146"/>
      <c r="AH47">
        <f t="shared" si="29"/>
        <v>2.784396169501479E-3</v>
      </c>
      <c r="AI47">
        <f t="shared" si="30"/>
        <v>0.87159218783725267</v>
      </c>
      <c r="AJ47">
        <f t="shared" si="31"/>
        <v>0.21282275392321642</v>
      </c>
      <c r="AK47">
        <f t="shared" si="32"/>
        <v>-9.5453830596663902E-2</v>
      </c>
      <c r="AL47">
        <f t="shared" si="33"/>
        <v>-2.5023517003096871</v>
      </c>
      <c r="AM47">
        <f t="shared" si="34"/>
        <v>-3.0214378025477284</v>
      </c>
      <c r="AN47">
        <f t="shared" si="46"/>
        <v>16.449823876557105</v>
      </c>
      <c r="AO47">
        <f t="shared" si="46"/>
        <v>16.449824186833894</v>
      </c>
      <c r="AP47">
        <f t="shared" si="46"/>
        <v>16.44982155634726</v>
      </c>
      <c r="AQ47">
        <f t="shared" si="46"/>
        <v>16.44984385747502</v>
      </c>
      <c r="AR47">
        <f t="shared" si="46"/>
        <v>16.449654804128812</v>
      </c>
      <c r="AS47">
        <f t="shared" si="46"/>
        <v>16.451258506068697</v>
      </c>
      <c r="AT47">
        <f t="shared" si="46"/>
        <v>16.437728319378394</v>
      </c>
      <c r="AU47">
        <f t="shared" si="36"/>
        <v>16.557929632298901</v>
      </c>
      <c r="AV47"/>
      <c r="AW47">
        <v>8000</v>
      </c>
      <c r="AX47">
        <f t="shared" si="2"/>
        <v>-2.4501204348861836E-3</v>
      </c>
      <c r="AY47">
        <f t="shared" si="3"/>
        <v>-8.4000000000000003E-4</v>
      </c>
      <c r="AZ47" s="7">
        <f t="shared" si="4"/>
        <v>-1.6101204348861835E-3</v>
      </c>
      <c r="BA47">
        <f t="shared" si="5"/>
        <v>1.1216837807195836</v>
      </c>
      <c r="BB47">
        <f t="shared" si="6"/>
        <v>-0.27818037771587312</v>
      </c>
      <c r="BC47">
        <f t="shared" si="7"/>
        <v>0.7066771526097112</v>
      </c>
      <c r="BD47">
        <f t="shared" si="8"/>
        <v>0.36881655290021048</v>
      </c>
      <c r="BE47">
        <f t="shared" si="9"/>
        <v>19.457783077336448</v>
      </c>
      <c r="BF47">
        <f t="shared" si="10"/>
        <v>19.457782655839072</v>
      </c>
      <c r="BG47">
        <f t="shared" si="11"/>
        <v>19.457779445804</v>
      </c>
      <c r="BH47">
        <f t="shared" si="12"/>
        <v>19.457754999089566</v>
      </c>
      <c r="BI47">
        <f t="shared" si="13"/>
        <v>19.45756883351158</v>
      </c>
      <c r="BJ47">
        <f t="shared" si="14"/>
        <v>19.456151943312165</v>
      </c>
      <c r="BK47">
        <f t="shared" si="15"/>
        <v>19.445413219930661</v>
      </c>
      <c r="BL47">
        <f t="shared" si="16"/>
        <v>19.366356980302214</v>
      </c>
    </row>
    <row r="48" spans="1:64" s="34" customFormat="1" ht="12.95" customHeight="1">
      <c r="A48" s="34" t="s">
        <v>19</v>
      </c>
      <c r="B48" s="55"/>
      <c r="C48" s="53">
        <v>43840.084699999999</v>
      </c>
      <c r="D48" s="54"/>
      <c r="E48" s="41">
        <f t="shared" si="17"/>
        <v>-15457.01002687063</v>
      </c>
      <c r="F48" s="41">
        <f t="shared" si="41"/>
        <v>-15457</v>
      </c>
      <c r="G48" s="41">
        <f t="shared" si="18"/>
        <v>-2.811728001688607E-3</v>
      </c>
      <c r="H48" s="1"/>
      <c r="K48" s="1">
        <f>G48</f>
        <v>-2.811728001688607E-3</v>
      </c>
      <c r="P48" s="34">
        <f t="shared" si="20"/>
        <v>-8.634808072359397E-3</v>
      </c>
      <c r="Q48" s="212">
        <f t="shared" si="21"/>
        <v>28821.584699999999</v>
      </c>
      <c r="R48" s="44">
        <f t="shared" si="42"/>
        <v>3.3908261509443333E-5</v>
      </c>
      <c r="S48" s="52">
        <f>S$14</f>
        <v>1</v>
      </c>
      <c r="T48" s="34">
        <f t="shared" si="22"/>
        <v>3.3908261509443333E-5</v>
      </c>
      <c r="U48" s="45"/>
      <c r="W48" s="1">
        <v>17</v>
      </c>
      <c r="X48" s="34">
        <v>1</v>
      </c>
      <c r="Z48">
        <f t="shared" si="23"/>
        <v>-15457</v>
      </c>
      <c r="AA48">
        <f t="shared" si="24"/>
        <v>-2.9896674413502204E-3</v>
      </c>
      <c r="AB48">
        <f t="shared" si="25"/>
        <v>1.7793943966161333E-4</v>
      </c>
      <c r="AC48">
        <f t="shared" si="26"/>
        <v>1.7793943966161333E-4</v>
      </c>
      <c r="AD48"/>
      <c r="AE48">
        <f t="shared" si="27"/>
        <v>3.166244418708893E-8</v>
      </c>
      <c r="AF48" s="145">
        <f t="shared" si="28"/>
        <v>28821.584699999999</v>
      </c>
      <c r="AG48" s="146"/>
      <c r="AH48">
        <f t="shared" si="29"/>
        <v>2.9068407636497801E-3</v>
      </c>
      <c r="AI48">
        <f t="shared" si="30"/>
        <v>0.8728021374638244</v>
      </c>
      <c r="AJ48">
        <f t="shared" si="31"/>
        <v>0.22508746989100881</v>
      </c>
      <c r="AK48">
        <f t="shared" si="32"/>
        <v>-9.7060309942984355E-2</v>
      </c>
      <c r="AL48">
        <f t="shared" si="33"/>
        <v>-2.4897818839615873</v>
      </c>
      <c r="AM48">
        <f t="shared" si="34"/>
        <v>-2.9589629654477991</v>
      </c>
      <c r="AN48">
        <f t="shared" si="46"/>
        <v>16.464049909436657</v>
      </c>
      <c r="AO48">
        <f t="shared" si="46"/>
        <v>16.464050199404124</v>
      </c>
      <c r="AP48">
        <f t="shared" si="46"/>
        <v>16.46404770836752</v>
      </c>
      <c r="AQ48">
        <f t="shared" si="46"/>
        <v>16.464069108419093</v>
      </c>
      <c r="AR48">
        <f t="shared" si="46"/>
        <v>16.463885278467977</v>
      </c>
      <c r="AS48">
        <f t="shared" si="46"/>
        <v>16.465465448656065</v>
      </c>
      <c r="AT48">
        <f t="shared" si="46"/>
        <v>16.451958295087493</v>
      </c>
      <c r="AU48">
        <f t="shared" si="36"/>
        <v>16.57382268462753</v>
      </c>
      <c r="AV48"/>
      <c r="AW48">
        <v>10000</v>
      </c>
      <c r="AX48">
        <f t="shared" si="2"/>
        <v>-6.6296278133010263E-3</v>
      </c>
      <c r="AY48">
        <f t="shared" si="3"/>
        <v>-2.6999999999999993E-3</v>
      </c>
      <c r="AZ48" s="7">
        <f t="shared" si="4"/>
        <v>-3.929627813301027E-3</v>
      </c>
      <c r="BA48">
        <f t="shared" si="5"/>
        <v>1.0853061222818756</v>
      </c>
      <c r="BB48">
        <f t="shared" si="6"/>
        <v>-0.551101037238795</v>
      </c>
      <c r="BC48">
        <f t="shared" si="7"/>
        <v>1.0084611193191919</v>
      </c>
      <c r="BD48">
        <f t="shared" si="8"/>
        <v>0.55180840277022747</v>
      </c>
      <c r="BE48">
        <f t="shared" si="9"/>
        <v>19.727570727383934</v>
      </c>
      <c r="BF48">
        <f t="shared" si="10"/>
        <v>19.727570591291997</v>
      </c>
      <c r="BG48">
        <f t="shared" si="11"/>
        <v>19.72756925952358</v>
      </c>
      <c r="BH48">
        <f t="shared" si="12"/>
        <v>19.727556227217665</v>
      </c>
      <c r="BI48">
        <f t="shared" si="13"/>
        <v>19.727428707584906</v>
      </c>
      <c r="BJ48">
        <f t="shared" si="14"/>
        <v>19.726181974023721</v>
      </c>
      <c r="BK48">
        <f t="shared" si="15"/>
        <v>19.714089585839606</v>
      </c>
      <c r="BL48">
        <f t="shared" si="16"/>
        <v>19.604455142528813</v>
      </c>
    </row>
    <row r="49" spans="1:64" ht="12.95" customHeight="1">
      <c r="A49" s="34" t="s">
        <v>77</v>
      </c>
      <c r="B49" s="52" t="s">
        <v>62</v>
      </c>
      <c r="C49" s="53">
        <v>43844.9908</v>
      </c>
      <c r="D49" s="54"/>
      <c r="E49" s="41">
        <f t="shared" si="17"/>
        <v>-15439.514440546925</v>
      </c>
      <c r="F49" s="41">
        <f t="shared" si="41"/>
        <v>-15439.5</v>
      </c>
      <c r="G49" s="41">
        <f t="shared" si="18"/>
        <v>-4.0494080021744594E-3</v>
      </c>
      <c r="H49" s="34"/>
      <c r="I49" s="34"/>
      <c r="J49" s="34">
        <f>G49</f>
        <v>-4.0494080021744594E-3</v>
      </c>
      <c r="K49" s="44"/>
      <c r="L49" s="34"/>
      <c r="M49" s="34"/>
      <c r="N49" s="34"/>
      <c r="O49" s="34"/>
      <c r="P49" s="34">
        <f t="shared" si="20"/>
        <v>-8.619661242173551E-3</v>
      </c>
      <c r="Q49" s="212">
        <f t="shared" si="21"/>
        <v>28826.4908</v>
      </c>
      <c r="R49" s="44">
        <f t="shared" si="42"/>
        <v>2.0887214677722195E-5</v>
      </c>
      <c r="S49" s="52">
        <f>S$13</f>
        <v>1</v>
      </c>
      <c r="T49" s="34">
        <f t="shared" si="22"/>
        <v>2.0887214677722195E-5</v>
      </c>
      <c r="U49" s="45"/>
      <c r="V49" s="34"/>
      <c r="W49" s="1">
        <v>18</v>
      </c>
      <c r="X49" s="34">
        <f t="shared" ref="X49:X80" si="47">+S49*S49</f>
        <v>1</v>
      </c>
      <c r="Y49" s="34"/>
      <c r="Z49">
        <f t="shared" si="23"/>
        <v>-15439.5</v>
      </c>
      <c r="AA49">
        <f t="shared" si="24"/>
        <v>-2.9514161329929085E-3</v>
      </c>
      <c r="AB49">
        <f t="shared" si="25"/>
        <v>-1.0979918691815509E-3</v>
      </c>
      <c r="AC49">
        <f t="shared" si="26"/>
        <v>-1.0979918691815509E-3</v>
      </c>
      <c r="AE49">
        <f t="shared" si="27"/>
        <v>1.2055861447887961E-6</v>
      </c>
      <c r="AF49" s="145">
        <f t="shared" si="28"/>
        <v>28826.4908</v>
      </c>
      <c r="AG49" s="146"/>
      <c r="AH49">
        <f t="shared" si="29"/>
        <v>2.9228610782570923E-3</v>
      </c>
      <c r="AI49">
        <f t="shared" si="30"/>
        <v>0.87296249171404838</v>
      </c>
      <c r="AJ49">
        <f t="shared" si="31"/>
        <v>0.22669513843261563</v>
      </c>
      <c r="AK49">
        <f t="shared" si="32"/>
        <v>-9.7270095550980082E-2</v>
      </c>
      <c r="AL49">
        <f t="shared" si="33"/>
        <v>-2.4881315584407644</v>
      </c>
      <c r="AM49">
        <f t="shared" si="34"/>
        <v>-2.9509327266519736</v>
      </c>
      <c r="AN49">
        <f t="shared" si="46"/>
        <v>16.465916214243162</v>
      </c>
      <c r="AO49">
        <f t="shared" si="46"/>
        <v>16.465916501586772</v>
      </c>
      <c r="AP49">
        <f t="shared" si="46"/>
        <v>16.465914028734545</v>
      </c>
      <c r="AQ49">
        <f t="shared" si="46"/>
        <v>16.465935310058949</v>
      </c>
      <c r="AR49">
        <f t="shared" si="46"/>
        <v>16.465752177369108</v>
      </c>
      <c r="AS49">
        <f t="shared" si="46"/>
        <v>16.467329134150201</v>
      </c>
      <c r="AT49">
        <f t="shared" si="46"/>
        <v>16.453825920720146</v>
      </c>
      <c r="AU49">
        <f t="shared" si="36"/>
        <v>16.575906043547011</v>
      </c>
      <c r="AW49">
        <v>12000</v>
      </c>
      <c r="AX49">
        <f t="shared" si="2"/>
        <v>-1.0819450558581231E-2</v>
      </c>
      <c r="AY49">
        <f t="shared" si="3"/>
        <v>-4.919999999999999E-3</v>
      </c>
      <c r="AZ49" s="7">
        <f t="shared" si="4"/>
        <v>-5.8994505585812313E-3</v>
      </c>
      <c r="BA49">
        <f t="shared" si="5"/>
        <v>1.0444486994651334</v>
      </c>
      <c r="BB49">
        <f t="shared" si="6"/>
        <v>-0.76077773408497829</v>
      </c>
      <c r="BC49">
        <f t="shared" si="7"/>
        <v>1.2892885701057433</v>
      </c>
      <c r="BD49">
        <f t="shared" si="8"/>
        <v>0.75178774646636737</v>
      </c>
      <c r="BE49">
        <f t="shared" si="9"/>
        <v>19.987818347544742</v>
      </c>
      <c r="BF49">
        <f t="shared" si="10"/>
        <v>19.987818333132001</v>
      </c>
      <c r="BG49">
        <f t="shared" si="11"/>
        <v>19.987818118233445</v>
      </c>
      <c r="BH49">
        <f t="shared" si="12"/>
        <v>19.987814914039383</v>
      </c>
      <c r="BI49">
        <f t="shared" si="13"/>
        <v>19.987767141299461</v>
      </c>
      <c r="BJ49">
        <f t="shared" si="14"/>
        <v>19.98705546171243</v>
      </c>
      <c r="BK49">
        <f t="shared" si="15"/>
        <v>19.976580001453534</v>
      </c>
      <c r="BL49">
        <f t="shared" si="16"/>
        <v>19.842553304755413</v>
      </c>
    </row>
    <row r="50" spans="1:64" s="34" customFormat="1" ht="12.95" customHeight="1">
      <c r="A50" s="34" t="s">
        <v>74</v>
      </c>
      <c r="B50" s="55"/>
      <c r="C50" s="53">
        <v>44101.724000000002</v>
      </c>
      <c r="D50" s="54" t="s">
        <v>75</v>
      </c>
      <c r="E50" s="41">
        <f t="shared" si="17"/>
        <v>-14523.981152851908</v>
      </c>
      <c r="F50" s="41">
        <f t="shared" si="41"/>
        <v>-14524</v>
      </c>
      <c r="G50" s="41">
        <f t="shared" si="18"/>
        <v>5.2851040018140338E-3</v>
      </c>
      <c r="I50" s="34">
        <f>G50</f>
        <v>5.2851040018140338E-3</v>
      </c>
      <c r="J50" s="1"/>
      <c r="P50" s="34">
        <f t="shared" si="20"/>
        <v>-7.8486196776654076E-3</v>
      </c>
      <c r="Q50" s="212">
        <f t="shared" si="21"/>
        <v>29083.224000000002</v>
      </c>
      <c r="R50" s="44">
        <f t="shared" si="42"/>
        <v>1.7249469768891899E-4</v>
      </c>
      <c r="S50" s="166">
        <f>S$12</f>
        <v>0.1</v>
      </c>
      <c r="T50" s="34">
        <f t="shared" si="22"/>
        <v>1.7249469768891898E-5</v>
      </c>
      <c r="U50" s="45"/>
      <c r="W50" s="1">
        <v>19</v>
      </c>
      <c r="X50" s="34">
        <f t="shared" si="47"/>
        <v>1.0000000000000002E-2</v>
      </c>
      <c r="Z50">
        <f t="shared" si="23"/>
        <v>-14524</v>
      </c>
      <c r="AA50">
        <f t="shared" si="24"/>
        <v>-1.0001569888656125E-3</v>
      </c>
      <c r="AB50">
        <f t="shared" si="25"/>
        <v>6.2852609906796468E-3</v>
      </c>
      <c r="AC50">
        <f t="shared" si="26"/>
        <v>6.2852609906796468E-3</v>
      </c>
      <c r="AD50"/>
      <c r="AE50">
        <f t="shared" si="27"/>
        <v>3.9504505720959303E-6</v>
      </c>
      <c r="AF50" s="145">
        <f t="shared" si="28"/>
        <v>29083.224000000002</v>
      </c>
      <c r="AG50" s="146"/>
      <c r="AH50">
        <f t="shared" si="29"/>
        <v>3.7495589311343871E-3</v>
      </c>
      <c r="AI50">
        <f t="shared" si="30"/>
        <v>0.88191874772582723</v>
      </c>
      <c r="AJ50">
        <f t="shared" si="31"/>
        <v>0.31067688206101907</v>
      </c>
      <c r="AK50">
        <f t="shared" si="32"/>
        <v>-0.10796674423804381</v>
      </c>
      <c r="AL50">
        <f t="shared" si="33"/>
        <v>-2.4009096222253956</v>
      </c>
      <c r="AM50">
        <f t="shared" si="34"/>
        <v>-2.5756195042897891</v>
      </c>
      <c r="AN50">
        <f t="shared" si="46"/>
        <v>16.564050075362882</v>
      </c>
      <c r="AO50">
        <f t="shared" si="46"/>
        <v>16.564050241126388</v>
      </c>
      <c r="AP50">
        <f t="shared" si="46"/>
        <v>16.56404866037531</v>
      </c>
      <c r="AQ50">
        <f t="shared" si="46"/>
        <v>16.564063734823513</v>
      </c>
      <c r="AR50">
        <f t="shared" si="46"/>
        <v>16.563919991671181</v>
      </c>
      <c r="AS50">
        <f t="shared" si="46"/>
        <v>16.56529163237624</v>
      </c>
      <c r="AT50">
        <f t="shared" si="46"/>
        <v>16.552289935454663</v>
      </c>
      <c r="AU50">
        <f t="shared" si="36"/>
        <v>16.684895477306238</v>
      </c>
      <c r="AV50"/>
      <c r="AW50">
        <v>14000</v>
      </c>
      <c r="AX50">
        <f t="shared" si="2"/>
        <v>-1.4919903897615137E-2</v>
      </c>
      <c r="AY50">
        <f t="shared" si="3"/>
        <v>-7.4999999999999997E-3</v>
      </c>
      <c r="AZ50" s="7">
        <f t="shared" si="4"/>
        <v>-7.4199038976151379E-3</v>
      </c>
      <c r="BA50">
        <f t="shared" si="5"/>
        <v>1.0035172034206992</v>
      </c>
      <c r="BB50">
        <f t="shared" si="6"/>
        <v>-0.90185068856461026</v>
      </c>
      <c r="BC50">
        <f t="shared" si="7"/>
        <v>1.5488120345902268</v>
      </c>
      <c r="BD50">
        <f t="shared" si="8"/>
        <v>0.97825386859984631</v>
      </c>
      <c r="BE50">
        <f t="shared" si="9"/>
        <v>20.237998602315979</v>
      </c>
      <c r="BF50">
        <f t="shared" si="10"/>
        <v>20.237998602184028</v>
      </c>
      <c r="BG50">
        <f t="shared" si="11"/>
        <v>20.237998597636338</v>
      </c>
      <c r="BH50">
        <f t="shared" si="12"/>
        <v>20.237998440901315</v>
      </c>
      <c r="BI50">
        <f t="shared" si="13"/>
        <v>20.237993039151476</v>
      </c>
      <c r="BJ50">
        <f t="shared" si="14"/>
        <v>20.237806968670572</v>
      </c>
      <c r="BK50">
        <f t="shared" si="15"/>
        <v>20.231508172402901</v>
      </c>
      <c r="BL50">
        <f t="shared" si="16"/>
        <v>20.080651466982012</v>
      </c>
    </row>
    <row r="51" spans="1:64" s="34" customFormat="1" ht="12.95" customHeight="1">
      <c r="A51" s="34" t="s">
        <v>74</v>
      </c>
      <c r="B51" s="55"/>
      <c r="C51" s="53">
        <v>44128.648000000001</v>
      </c>
      <c r="D51" s="54" t="s">
        <v>75</v>
      </c>
      <c r="E51" s="41">
        <f t="shared" si="17"/>
        <v>-14427.967788636062</v>
      </c>
      <c r="F51" s="41">
        <f t="shared" si="41"/>
        <v>-14428</v>
      </c>
      <c r="G51" s="41">
        <f t="shared" si="18"/>
        <v>9.032688001752831E-3</v>
      </c>
      <c r="I51" s="34">
        <f>G51</f>
        <v>9.032688001752831E-3</v>
      </c>
      <c r="J51" s="1"/>
      <c r="K51" s="44"/>
      <c r="P51" s="34">
        <f t="shared" si="20"/>
        <v>-7.7701952949316196E-3</v>
      </c>
      <c r="Q51" s="212">
        <f t="shared" si="21"/>
        <v>29110.148000000001</v>
      </c>
      <c r="R51" s="44">
        <f t="shared" si="42"/>
        <v>2.8233688708199738E-4</v>
      </c>
      <c r="S51" s="166">
        <f>S$12</f>
        <v>0.1</v>
      </c>
      <c r="T51" s="34">
        <f t="shared" si="22"/>
        <v>2.8233688708199739E-5</v>
      </c>
      <c r="U51" s="45"/>
      <c r="W51" s="1">
        <v>20</v>
      </c>
      <c r="X51" s="34">
        <f t="shared" si="47"/>
        <v>1.0000000000000002E-2</v>
      </c>
      <c r="Z51">
        <f t="shared" si="23"/>
        <v>-14428</v>
      </c>
      <c r="AA51">
        <f t="shared" si="24"/>
        <v>-8.0138299560023052E-4</v>
      </c>
      <c r="AB51">
        <f t="shared" si="25"/>
        <v>9.8340709973530616E-3</v>
      </c>
      <c r="AC51">
        <f t="shared" si="26"/>
        <v>9.8340709973530616E-3</v>
      </c>
      <c r="AD51"/>
      <c r="AE51">
        <f t="shared" si="27"/>
        <v>9.6708952380980634E-6</v>
      </c>
      <c r="AF51" s="145">
        <f t="shared" si="28"/>
        <v>29110.148000000001</v>
      </c>
      <c r="AG51" s="146"/>
      <c r="AH51">
        <f t="shared" si="29"/>
        <v>3.8347802843997688E-3</v>
      </c>
      <c r="AI51">
        <f t="shared" si="30"/>
        <v>0.8829227100802528</v>
      </c>
      <c r="AJ51">
        <f t="shared" si="31"/>
        <v>0.31945775576125801</v>
      </c>
      <c r="AK51">
        <f t="shared" si="32"/>
        <v>-0.10905461102148528</v>
      </c>
      <c r="AL51">
        <f t="shared" si="33"/>
        <v>-2.3916574894898623</v>
      </c>
      <c r="AM51">
        <f t="shared" si="34"/>
        <v>-2.5407205373934993</v>
      </c>
      <c r="AN51">
        <f t="shared" ref="AN51:AT60" si="48">$AU51+$AB$7*SIN(AO51)</f>
        <v>16.57439995383838</v>
      </c>
      <c r="AO51">
        <f t="shared" si="48"/>
        <v>16.574400108893339</v>
      </c>
      <c r="AP51">
        <f t="shared" si="48"/>
        <v>16.574398612331219</v>
      </c>
      <c r="AQ51">
        <f t="shared" si="48"/>
        <v>16.574413056985485</v>
      </c>
      <c r="AR51">
        <f t="shared" si="48"/>
        <v>16.574273649008809</v>
      </c>
      <c r="AS51">
        <f t="shared" si="48"/>
        <v>16.575620057108278</v>
      </c>
      <c r="AT51">
        <f t="shared" si="48"/>
        <v>16.562704107488404</v>
      </c>
      <c r="AU51">
        <f t="shared" si="36"/>
        <v>16.696324189093115</v>
      </c>
      <c r="AV51"/>
      <c r="AW51">
        <v>16000</v>
      </c>
      <c r="AX51">
        <f t="shared" si="2"/>
        <v>-1.8886836557089465E-2</v>
      </c>
      <c r="AY51">
        <f t="shared" si="3"/>
        <v>-1.0440000000000001E-2</v>
      </c>
      <c r="AZ51" s="7">
        <f t="shared" si="4"/>
        <v>-8.4468365570894641E-3</v>
      </c>
      <c r="BA51">
        <f t="shared" si="5"/>
        <v>0.96542625817105088</v>
      </c>
      <c r="BB51">
        <f t="shared" si="6"/>
        <v>-0.97865721397172334</v>
      </c>
      <c r="BC51">
        <f t="shared" si="7"/>
        <v>1.7886001819970849</v>
      </c>
      <c r="BD51">
        <f t="shared" si="8"/>
        <v>1.2455119030200654</v>
      </c>
      <c r="BE51">
        <f t="shared" si="9"/>
        <v>20.478479404008961</v>
      </c>
      <c r="BF51">
        <f t="shared" si="10"/>
        <v>20.478479404009001</v>
      </c>
      <c r="BG51">
        <f t="shared" si="11"/>
        <v>20.47847940400484</v>
      </c>
      <c r="BH51">
        <f t="shared" si="12"/>
        <v>20.4784794044525</v>
      </c>
      <c r="BI51">
        <f t="shared" si="13"/>
        <v>20.478479356291587</v>
      </c>
      <c r="BJ51">
        <f t="shared" si="14"/>
        <v>20.478484537383189</v>
      </c>
      <c r="BK51">
        <f t="shared" si="15"/>
        <v>20.477924492028698</v>
      </c>
      <c r="BL51">
        <f t="shared" si="16"/>
        <v>20.318749629208611</v>
      </c>
    </row>
    <row r="52" spans="1:64" ht="12.95" customHeight="1">
      <c r="A52" s="34" t="s">
        <v>78</v>
      </c>
      <c r="B52" s="52" t="s">
        <v>62</v>
      </c>
      <c r="C52" s="53">
        <v>44195.237300000001</v>
      </c>
      <c r="D52" s="54"/>
      <c r="E52" s="41">
        <f t="shared" si="17"/>
        <v>-14190.504458009915</v>
      </c>
      <c r="F52" s="41">
        <f t="shared" si="41"/>
        <v>-14190.5</v>
      </c>
      <c r="G52" s="41">
        <f t="shared" si="18"/>
        <v>-1.2501119999797083E-3</v>
      </c>
      <c r="H52" s="34"/>
      <c r="I52" s="34"/>
      <c r="J52" s="34">
        <f>G52</f>
        <v>-1.2501119999797083E-3</v>
      </c>
      <c r="K52" s="44"/>
      <c r="L52" s="34"/>
      <c r="M52" s="34"/>
      <c r="N52" s="34"/>
      <c r="O52" s="34"/>
      <c r="P52" s="34">
        <f t="shared" si="20"/>
        <v>-7.5781567959808463E-3</v>
      </c>
      <c r="Q52" s="212">
        <f t="shared" si="21"/>
        <v>29176.737300000001</v>
      </c>
      <c r="R52" s="44">
        <f t="shared" si="42"/>
        <v>4.0044150940197087E-5</v>
      </c>
      <c r="S52" s="52">
        <f>S$13</f>
        <v>1</v>
      </c>
      <c r="T52" s="34">
        <f t="shared" si="22"/>
        <v>4.0044150940197087E-5</v>
      </c>
      <c r="U52" s="45"/>
      <c r="V52" s="34"/>
      <c r="W52" s="1">
        <v>21</v>
      </c>
      <c r="X52" s="34">
        <f t="shared" si="47"/>
        <v>1</v>
      </c>
      <c r="Y52" s="34"/>
      <c r="Z52">
        <f t="shared" si="23"/>
        <v>-14190.5</v>
      </c>
      <c r="AA52">
        <f t="shared" si="24"/>
        <v>-3.1455751239735374E-4</v>
      </c>
      <c r="AB52">
        <f t="shared" si="25"/>
        <v>-9.355544875823546E-4</v>
      </c>
      <c r="AC52">
        <f t="shared" si="26"/>
        <v>-9.355544875823546E-4</v>
      </c>
      <c r="AE52">
        <f t="shared" si="27"/>
        <v>8.7526219923548204E-7</v>
      </c>
      <c r="AF52" s="145">
        <f t="shared" si="28"/>
        <v>29176.737300000001</v>
      </c>
      <c r="AG52" s="146"/>
      <c r="AH52">
        <f t="shared" si="29"/>
        <v>4.0442455488526458E-3</v>
      </c>
      <c r="AI52">
        <f t="shared" si="30"/>
        <v>0.88545959563497467</v>
      </c>
      <c r="AJ52">
        <f t="shared" si="31"/>
        <v>0.34114835788443248</v>
      </c>
      <c r="AK52">
        <f t="shared" si="32"/>
        <v>-0.11171613924539495</v>
      </c>
      <c r="AL52">
        <f t="shared" si="33"/>
        <v>-2.3686764206632569</v>
      </c>
      <c r="AM52">
        <f t="shared" si="34"/>
        <v>-2.4574820273906139</v>
      </c>
      <c r="AN52">
        <f t="shared" si="48"/>
        <v>16.600056340818856</v>
      </c>
      <c r="AO52">
        <f t="shared" si="48"/>
        <v>16.600056471193497</v>
      </c>
      <c r="AP52">
        <f t="shared" si="48"/>
        <v>16.600055173229972</v>
      </c>
      <c r="AQ52">
        <f t="shared" si="48"/>
        <v>16.600068095386213</v>
      </c>
      <c r="AR52">
        <f t="shared" si="48"/>
        <v>16.599939455296823</v>
      </c>
      <c r="AS52">
        <f t="shared" si="48"/>
        <v>16.601220983775185</v>
      </c>
      <c r="AT52">
        <f t="shared" si="48"/>
        <v>16.588543607370486</v>
      </c>
      <c r="AU52">
        <f t="shared" si="36"/>
        <v>16.724598345857522</v>
      </c>
      <c r="AW52">
        <v>18000</v>
      </c>
      <c r="AX52">
        <f t="shared" si="2"/>
        <v>-2.2716875003888509E-2</v>
      </c>
      <c r="AY52">
        <f t="shared" si="3"/>
        <v>-1.3739999999999999E-2</v>
      </c>
      <c r="AZ52" s="7">
        <f t="shared" si="4"/>
        <v>-8.9768750038885098E-3</v>
      </c>
      <c r="BA52">
        <f t="shared" si="5"/>
        <v>0.93179358207204732</v>
      </c>
      <c r="BB52">
        <f t="shared" si="6"/>
        <v>-0.999878172102872</v>
      </c>
      <c r="BC52">
        <f t="shared" si="7"/>
        <v>2.0111839237471663</v>
      </c>
      <c r="BD52">
        <f t="shared" si="8"/>
        <v>1.5767315875561538</v>
      </c>
      <c r="BE52">
        <f t="shared" si="9"/>
        <v>20.710174922243073</v>
      </c>
      <c r="BF52">
        <f t="shared" si="10"/>
        <v>20.710174921150355</v>
      </c>
      <c r="BG52">
        <f t="shared" si="11"/>
        <v>20.710174945047868</v>
      </c>
      <c r="BH52">
        <f t="shared" si="12"/>
        <v>20.710174422413704</v>
      </c>
      <c r="BI52">
        <f t="shared" si="13"/>
        <v>20.710185852115377</v>
      </c>
      <c r="BJ52">
        <f t="shared" si="14"/>
        <v>20.709935791217561</v>
      </c>
      <c r="BK52">
        <f t="shared" si="15"/>
        <v>20.715359621438303</v>
      </c>
      <c r="BL52">
        <f t="shared" si="16"/>
        <v>20.556847791435214</v>
      </c>
    </row>
    <row r="53" spans="1:64" s="34" customFormat="1" ht="12.95" customHeight="1">
      <c r="A53" s="34" t="s">
        <v>78</v>
      </c>
      <c r="B53" s="52"/>
      <c r="C53" s="53">
        <v>44195.377099999998</v>
      </c>
      <c r="D53" s="54"/>
      <c r="E53" s="41">
        <f t="shared" si="17"/>
        <v>-14190.005918850908</v>
      </c>
      <c r="F53" s="41">
        <f t="shared" si="41"/>
        <v>-14190</v>
      </c>
      <c r="G53" s="41">
        <f t="shared" ref="G53:G84" si="49">+C53-(C$7+F53*C$8)</f>
        <v>-1.6597600042587146E-3</v>
      </c>
      <c r="J53" s="34">
        <f>G53</f>
        <v>-1.6597600042587146E-3</v>
      </c>
      <c r="K53" s="44"/>
      <c r="P53" s="34">
        <f t="shared" si="20"/>
        <v>-7.5777554794041069E-3</v>
      </c>
      <c r="Q53" s="212">
        <f t="shared" si="21"/>
        <v>29176.877099999998</v>
      </c>
      <c r="R53" s="44">
        <f t="shared" si="42"/>
        <v>3.5022670443841338E-5</v>
      </c>
      <c r="S53" s="52">
        <f>S$13</f>
        <v>1</v>
      </c>
      <c r="T53" s="34">
        <f t="shared" ref="T53:T84" si="50">R53*S53</f>
        <v>3.5022670443841338E-5</v>
      </c>
      <c r="U53" s="45"/>
      <c r="W53" s="1">
        <v>22</v>
      </c>
      <c r="X53" s="34">
        <f t="shared" si="47"/>
        <v>1</v>
      </c>
      <c r="Z53">
        <f t="shared" si="23"/>
        <v>-14190</v>
      </c>
      <c r="AA53">
        <f t="shared" si="24"/>
        <v>-3.1354009842648588E-4</v>
      </c>
      <c r="AB53">
        <f t="shared" si="25"/>
        <v>-1.3462199058322287E-3</v>
      </c>
      <c r="AC53">
        <f t="shared" si="26"/>
        <v>-1.3462199058322287E-3</v>
      </c>
      <c r="AD53"/>
      <c r="AE53">
        <f t="shared" si="27"/>
        <v>1.8123080348589347E-6</v>
      </c>
      <c r="AF53" s="145">
        <f t="shared" si="28"/>
        <v>29176.877099999998</v>
      </c>
      <c r="AG53" s="146"/>
      <c r="AH53">
        <f t="shared" si="29"/>
        <v>4.0446844015735147E-3</v>
      </c>
      <c r="AI53">
        <f t="shared" si="30"/>
        <v>0.88546501635601826</v>
      </c>
      <c r="AJ53">
        <f t="shared" si="31"/>
        <v>0.34119396774463212</v>
      </c>
      <c r="AK53">
        <f t="shared" si="32"/>
        <v>-0.11172169673645681</v>
      </c>
      <c r="AL53">
        <f t="shared" si="33"/>
        <v>-2.3686278995968162</v>
      </c>
      <c r="AM53">
        <f t="shared" si="34"/>
        <v>-2.4573112623914897</v>
      </c>
      <c r="AN53">
        <f t="shared" si="48"/>
        <v>16.600110432302948</v>
      </c>
      <c r="AO53">
        <f t="shared" si="48"/>
        <v>16.60011056262837</v>
      </c>
      <c r="AP53">
        <f t="shared" si="48"/>
        <v>16.600109265067807</v>
      </c>
      <c r="AQ53">
        <f t="shared" si="48"/>
        <v>16.600122184078739</v>
      </c>
      <c r="AR53">
        <f t="shared" si="48"/>
        <v>16.599993566674183</v>
      </c>
      <c r="AS53">
        <f t="shared" si="48"/>
        <v>16.601274955117713</v>
      </c>
      <c r="AT53">
        <f t="shared" si="48"/>
        <v>16.588598120373767</v>
      </c>
      <c r="AU53">
        <f t="shared" si="36"/>
        <v>16.724657870398079</v>
      </c>
      <c r="AV53"/>
      <c r="AW53">
        <v>20000</v>
      </c>
      <c r="AX53">
        <f t="shared" si="2"/>
        <v>-2.643321475397855E-2</v>
      </c>
      <c r="AY53">
        <f t="shared" si="3"/>
        <v>-1.7399999999999999E-2</v>
      </c>
      <c r="AZ53" s="7">
        <f t="shared" si="4"/>
        <v>-9.0332147539785509E-3</v>
      </c>
      <c r="BA53">
        <f t="shared" si="5"/>
        <v>0.90334650126663318</v>
      </c>
      <c r="BB53">
        <f t="shared" si="6"/>
        <v>-0.97505260049709608</v>
      </c>
      <c r="BC53">
        <f t="shared" si="7"/>
        <v>2.2194127290644281</v>
      </c>
      <c r="BD53">
        <f t="shared" si="8"/>
        <v>2.0128540137718414</v>
      </c>
      <c r="BE53">
        <f t="shared" si="9"/>
        <v>20.934277414169252</v>
      </c>
      <c r="BF53">
        <f t="shared" si="10"/>
        <v>20.934277382836299</v>
      </c>
      <c r="BG53">
        <f t="shared" si="11"/>
        <v>20.934277781191099</v>
      </c>
      <c r="BH53">
        <f t="shared" si="12"/>
        <v>20.934272716643964</v>
      </c>
      <c r="BI53">
        <f t="shared" si="13"/>
        <v>20.934337102187289</v>
      </c>
      <c r="BJ53">
        <f t="shared" si="14"/>
        <v>20.933518021791429</v>
      </c>
      <c r="BK53">
        <f t="shared" si="15"/>
        <v>20.943850971211141</v>
      </c>
      <c r="BL53">
        <f t="shared" si="16"/>
        <v>20.794945953661816</v>
      </c>
    </row>
    <row r="54" spans="1:64" s="34" customFormat="1" ht="12.95" customHeight="1">
      <c r="A54" s="34" t="s">
        <v>74</v>
      </c>
      <c r="B54" s="55"/>
      <c r="C54" s="53">
        <v>44474.824999999997</v>
      </c>
      <c r="D54" s="54" t="s">
        <v>75</v>
      </c>
      <c r="E54" s="41">
        <f t="shared" si="17"/>
        <v>-13193.47000286316</v>
      </c>
      <c r="F54" s="41">
        <f t="shared" si="41"/>
        <v>-13193.5</v>
      </c>
      <c r="G54" s="41">
        <f t="shared" si="49"/>
        <v>8.4117759979562834E-3</v>
      </c>
      <c r="H54" s="1"/>
      <c r="I54" s="34">
        <f t="shared" ref="I54:I85" si="51">G54</f>
        <v>8.4117759979562834E-3</v>
      </c>
      <c r="J54" s="1"/>
      <c r="P54" s="34">
        <f t="shared" si="20"/>
        <v>-6.8027693044643307E-3</v>
      </c>
      <c r="Q54" s="212">
        <f t="shared" si="21"/>
        <v>29456.324999999997</v>
      </c>
      <c r="R54" s="44">
        <f t="shared" si="42"/>
        <v>2.3148238875940916E-4</v>
      </c>
      <c r="S54" s="166">
        <f t="shared" ref="S54:S85" si="52">S$12</f>
        <v>0.1</v>
      </c>
      <c r="T54" s="34">
        <f t="shared" si="50"/>
        <v>2.3148238875940918E-5</v>
      </c>
      <c r="U54" s="45"/>
      <c r="W54" s="1">
        <v>23</v>
      </c>
      <c r="X54" s="34">
        <f t="shared" si="47"/>
        <v>1.0000000000000002E-2</v>
      </c>
      <c r="Z54">
        <f t="shared" si="23"/>
        <v>-13193.5</v>
      </c>
      <c r="AA54">
        <f t="shared" si="24"/>
        <v>1.6494996582377703E-3</v>
      </c>
      <c r="AB54">
        <f t="shared" si="25"/>
        <v>6.7622763397185131E-3</v>
      </c>
      <c r="AC54">
        <f t="shared" si="26"/>
        <v>6.7622763397185131E-3</v>
      </c>
      <c r="AD54"/>
      <c r="AE54">
        <f t="shared" si="27"/>
        <v>4.5728381294716807E-6</v>
      </c>
      <c r="AF54" s="145">
        <f t="shared" si="28"/>
        <v>29456.324999999997</v>
      </c>
      <c r="AG54" s="146"/>
      <c r="AH54">
        <f t="shared" si="29"/>
        <v>4.8993595594877702E-3</v>
      </c>
      <c r="AI54">
        <f t="shared" si="30"/>
        <v>0.89693806349041871</v>
      </c>
      <c r="AJ54">
        <f t="shared" si="31"/>
        <v>0.43147189151382959</v>
      </c>
      <c r="AK54">
        <f t="shared" si="32"/>
        <v>-0.12238560880632594</v>
      </c>
      <c r="AL54">
        <f t="shared" si="33"/>
        <v>-2.2706909711032961</v>
      </c>
      <c r="AM54">
        <f t="shared" si="34"/>
        <v>-2.1494515496987416</v>
      </c>
      <c r="AN54">
        <f t="shared" si="48"/>
        <v>16.708599908221224</v>
      </c>
      <c r="AO54">
        <f t="shared" si="48"/>
        <v>16.708599962783723</v>
      </c>
      <c r="AP54">
        <f t="shared" si="48"/>
        <v>16.708599331000364</v>
      </c>
      <c r="AQ54">
        <f t="shared" si="48"/>
        <v>16.708606646506379</v>
      </c>
      <c r="AR54">
        <f t="shared" si="48"/>
        <v>16.708521944371629</v>
      </c>
      <c r="AS54">
        <f t="shared" si="48"/>
        <v>16.709503349135733</v>
      </c>
      <c r="AT54">
        <f t="shared" si="48"/>
        <v>16.698222732814664</v>
      </c>
      <c r="AU54">
        <f t="shared" si="36"/>
        <v>16.843290279727483</v>
      </c>
      <c r="AV54"/>
      <c r="AW54">
        <v>22000</v>
      </c>
      <c r="AX54">
        <f t="shared" ref="AX54:AX60" si="53">AB$3+AB$4*AW54+AB$5*AW54^2+AZ54</f>
        <v>-3.0074927694680703E-2</v>
      </c>
      <c r="AY54">
        <f t="shared" ref="AY54:AY60" si="54">AB$3+AB$4*AW54+AB$5*AW54^2</f>
        <v>-2.1420000000000002E-2</v>
      </c>
      <c r="AZ54" s="7">
        <f t="shared" ref="AZ54:AZ60" si="55">$AB$6*($AB$11/BA54*BB54+$AB$12)</f>
        <v>-8.6549276946807033E-3</v>
      </c>
      <c r="BA54">
        <f t="shared" ref="BA54:BA60" si="56">1+$AB$7*COS(BC54)</f>
        <v>0.88029172128400668</v>
      </c>
      <c r="BB54">
        <f t="shared" ref="BB54:BB60" si="57">SIN(BC54+$AB$9)</f>
        <v>-0.91287192249621318</v>
      </c>
      <c r="BC54">
        <f t="shared" ref="BC54:BC60" si="58">2*ATAN(BD54)</f>
        <v>2.4161061897121785</v>
      </c>
      <c r="BD54">
        <f t="shared" ref="BD54:BD60" si="59">SQRT((1+$AB$7)/(1-$AB$7))*TAN(BE54/2)</f>
        <v>2.6347823760173537</v>
      </c>
      <c r="BE54">
        <f t="shared" ref="BE54:BE60" si="60">$BL54+$AB$7*SIN(BF54)</f>
        <v>21.152086786925206</v>
      </c>
      <c r="BF54">
        <f t="shared" ref="BF54:BF60" si="61">$BL54+$AB$7*SIN(BG54)</f>
        <v>21.152086602617757</v>
      </c>
      <c r="BG54">
        <f t="shared" ref="BG54:BG60" si="62">$BL54+$AB$7*SIN(BH54)</f>
        <v>21.152088326633983</v>
      </c>
      <c r="BH54">
        <f t="shared" ref="BH54:BH60" si="63">$BL54+$AB$7*SIN(BI54)</f>
        <v>21.152072200016256</v>
      </c>
      <c r="BI54">
        <f t="shared" ref="BI54:BI60" si="64">$BL54+$AB$7*SIN(BJ54)</f>
        <v>21.152223038675181</v>
      </c>
      <c r="BJ54">
        <f t="shared" ref="BJ54:BJ60" si="65">$BL54+$AB$7*SIN(BK54)</f>
        <v>21.150811193296864</v>
      </c>
      <c r="BK54">
        <f t="shared" ref="BK54:BK60" si="66">$BL54+$AB$7*SIN(BL54)</f>
        <v>21.163940590565854</v>
      </c>
      <c r="BL54">
        <f t="shared" ref="BL54:BL60" si="67">$AB$9+$AB$18*(AW54-AB$15)</f>
        <v>21.033044115888416</v>
      </c>
    </row>
    <row r="55" spans="1:64" ht="12.95" customHeight="1">
      <c r="A55" s="34" t="s">
        <v>74</v>
      </c>
      <c r="B55" s="55"/>
      <c r="C55" s="53">
        <v>44539.601000000002</v>
      </c>
      <c r="D55" s="54" t="s">
        <v>75</v>
      </c>
      <c r="E55" s="41">
        <f t="shared" si="17"/>
        <v>-12962.473060341754</v>
      </c>
      <c r="F55" s="41">
        <f t="shared" si="41"/>
        <v>-12962.5</v>
      </c>
      <c r="G55" s="41">
        <f t="shared" si="49"/>
        <v>7.554399999207817E-3</v>
      </c>
      <c r="I55" s="34">
        <f t="shared" si="51"/>
        <v>7.554399999207817E-3</v>
      </c>
      <c r="K55" s="44"/>
      <c r="L55" s="34"/>
      <c r="M55" s="34"/>
      <c r="N55" s="34"/>
      <c r="O55" s="34"/>
      <c r="P55" s="34">
        <f t="shared" si="20"/>
        <v>-6.6302075335111553E-3</v>
      </c>
      <c r="Q55" s="212">
        <f t="shared" si="21"/>
        <v>29521.101000000002</v>
      </c>
      <c r="R55" s="44">
        <f t="shared" si="42"/>
        <v>2.0120309085726779E-4</v>
      </c>
      <c r="S55" s="166">
        <f t="shared" si="52"/>
        <v>0.1</v>
      </c>
      <c r="T55" s="34">
        <f t="shared" si="50"/>
        <v>2.0120309085726781E-5</v>
      </c>
      <c r="U55" s="45"/>
      <c r="V55" s="34"/>
      <c r="W55" s="1">
        <v>24</v>
      </c>
      <c r="X55" s="34">
        <f t="shared" si="47"/>
        <v>1.0000000000000002E-2</v>
      </c>
      <c r="Y55" s="34"/>
      <c r="Z55">
        <f t="shared" si="23"/>
        <v>-12962.5</v>
      </c>
      <c r="AA55">
        <f t="shared" si="24"/>
        <v>2.0854626861137133E-3</v>
      </c>
      <c r="AB55">
        <f t="shared" si="25"/>
        <v>5.4689373130941037E-3</v>
      </c>
      <c r="AC55">
        <f t="shared" si="26"/>
        <v>5.4689373130941037E-3</v>
      </c>
      <c r="AE55">
        <f t="shared" si="27"/>
        <v>2.9909275334552957E-6</v>
      </c>
      <c r="AF55" s="145">
        <f t="shared" si="28"/>
        <v>29521.101000000002</v>
      </c>
      <c r="AG55" s="146"/>
      <c r="AH55">
        <f t="shared" si="29"/>
        <v>5.0911509673637135E-3</v>
      </c>
      <c r="AI55">
        <f t="shared" si="30"/>
        <v>0.89978922667533201</v>
      </c>
      <c r="AJ55">
        <f t="shared" si="31"/>
        <v>0.45217123899513373</v>
      </c>
      <c r="AK55">
        <f t="shared" si="32"/>
        <v>-0.12473091400960717</v>
      </c>
      <c r="AL55">
        <f t="shared" si="33"/>
        <v>-2.2476165392708176</v>
      </c>
      <c r="AM55">
        <f t="shared" si="34"/>
        <v>-2.0861770747917845</v>
      </c>
      <c r="AN55">
        <f t="shared" si="48"/>
        <v>16.733954115109793</v>
      </c>
      <c r="AO55">
        <f t="shared" si="48"/>
        <v>16.73395415802247</v>
      </c>
      <c r="AP55">
        <f t="shared" si="48"/>
        <v>16.733953640505334</v>
      </c>
      <c r="AQ55">
        <f t="shared" si="48"/>
        <v>16.733959881673456</v>
      </c>
      <c r="AR55">
        <f t="shared" si="48"/>
        <v>16.733884618540397</v>
      </c>
      <c r="AS55">
        <f t="shared" si="48"/>
        <v>16.734792851639394</v>
      </c>
      <c r="AT55">
        <f t="shared" si="48"/>
        <v>16.723922055020434</v>
      </c>
      <c r="AU55">
        <f t="shared" si="36"/>
        <v>16.870790617464657</v>
      </c>
      <c r="AW55">
        <v>24000</v>
      </c>
      <c r="AX55">
        <f t="shared" si="53"/>
        <v>-3.3689986743101807E-2</v>
      </c>
      <c r="AY55">
        <f t="shared" si="54"/>
        <v>-2.5799999999999997E-2</v>
      </c>
      <c r="AZ55" s="7">
        <f t="shared" si="55"/>
        <v>-7.8899867431018091E-3</v>
      </c>
      <c r="BA55">
        <f t="shared" si="56"/>
        <v>0.86257663549649666</v>
      </c>
      <c r="BB55">
        <f t="shared" si="57"/>
        <v>-0.82060228512578803</v>
      </c>
      <c r="BC55">
        <f t="shared" si="58"/>
        <v>2.6039065237466357</v>
      </c>
      <c r="BD55">
        <f t="shared" si="59"/>
        <v>3.6295930145466251</v>
      </c>
      <c r="BE55">
        <f t="shared" si="60"/>
        <v>21.364917562823784</v>
      </c>
      <c r="BF55">
        <f t="shared" si="61"/>
        <v>21.36491707594676</v>
      </c>
      <c r="BG55">
        <f t="shared" si="62"/>
        <v>21.364920831586954</v>
      </c>
      <c r="BH55">
        <f t="shared" si="63"/>
        <v>21.364891861310671</v>
      </c>
      <c r="BI55">
        <f t="shared" si="64"/>
        <v>21.365115316657256</v>
      </c>
      <c r="BJ55">
        <f t="shared" si="65"/>
        <v>21.363390810146605</v>
      </c>
      <c r="BK55">
        <f t="shared" si="66"/>
        <v>21.376644583089295</v>
      </c>
      <c r="BL55">
        <f t="shared" si="67"/>
        <v>21.271142278115015</v>
      </c>
    </row>
    <row r="56" spans="1:64" s="34" customFormat="1" ht="12.95" customHeight="1">
      <c r="A56" s="34" t="s">
        <v>74</v>
      </c>
      <c r="B56" s="55"/>
      <c r="C56" s="53">
        <v>44544.652999999998</v>
      </c>
      <c r="D56" s="54" t="s">
        <v>75</v>
      </c>
      <c r="E56" s="41">
        <f t="shared" si="17"/>
        <v>-12944.457181719778</v>
      </c>
      <c r="F56" s="41">
        <f t="shared" si="41"/>
        <v>-12944.5</v>
      </c>
      <c r="G56" s="41">
        <f t="shared" si="49"/>
        <v>1.2007071993139107E-2</v>
      </c>
      <c r="H56" s="1"/>
      <c r="I56" s="34">
        <f t="shared" si="51"/>
        <v>1.2007071993139107E-2</v>
      </c>
      <c r="J56" s="1"/>
      <c r="K56" s="44"/>
      <c r="P56" s="34">
        <f t="shared" si="20"/>
        <v>-6.6168732117485706E-3</v>
      </c>
      <c r="Q56" s="212">
        <f t="shared" si="21"/>
        <v>29526.152999999998</v>
      </c>
      <c r="R56" s="44">
        <f t="shared" si="42"/>
        <v>3.4685133499465877E-4</v>
      </c>
      <c r="S56" s="166">
        <f t="shared" si="52"/>
        <v>0.1</v>
      </c>
      <c r="T56" s="34">
        <f t="shared" si="50"/>
        <v>3.4685133499465881E-5</v>
      </c>
      <c r="U56" s="45"/>
      <c r="W56" s="1">
        <v>25</v>
      </c>
      <c r="X56" s="34">
        <f t="shared" si="47"/>
        <v>1.0000000000000002E-2</v>
      </c>
      <c r="Z56">
        <f t="shared" si="23"/>
        <v>-12944.5</v>
      </c>
      <c r="AA56">
        <f t="shared" si="24"/>
        <v>2.1191217168560561E-3</v>
      </c>
      <c r="AB56">
        <f t="shared" si="25"/>
        <v>9.8879502762830515E-3</v>
      </c>
      <c r="AC56">
        <f t="shared" si="26"/>
        <v>9.8879502762830515E-3</v>
      </c>
      <c r="AD56"/>
      <c r="AE56">
        <f t="shared" si="27"/>
        <v>9.7771560666246079E-6</v>
      </c>
      <c r="AF56" s="145">
        <f t="shared" si="28"/>
        <v>29526.152999999998</v>
      </c>
      <c r="AG56" s="146"/>
      <c r="AH56">
        <f t="shared" si="29"/>
        <v>5.1059853281060566E-3</v>
      </c>
      <c r="AI56">
        <f t="shared" si="30"/>
        <v>0.90001442824034494</v>
      </c>
      <c r="AJ56">
        <f t="shared" si="31"/>
        <v>0.45377971773835885</v>
      </c>
      <c r="AK56">
        <f t="shared" si="32"/>
        <v>-0.12491151043796915</v>
      </c>
      <c r="AL56">
        <f t="shared" si="33"/>
        <v>-2.2458123466987958</v>
      </c>
      <c r="AM56">
        <f t="shared" si="34"/>
        <v>-2.0813580017412683</v>
      </c>
      <c r="AN56">
        <f t="shared" si="48"/>
        <v>16.735933163483381</v>
      </c>
      <c r="AO56">
        <f t="shared" si="48"/>
        <v>16.735933205571126</v>
      </c>
      <c r="AP56">
        <f t="shared" si="48"/>
        <v>16.735932696338459</v>
      </c>
      <c r="AQ56">
        <f t="shared" si="48"/>
        <v>16.735938857731327</v>
      </c>
      <c r="AR56">
        <f t="shared" si="48"/>
        <v>16.735864313003102</v>
      </c>
      <c r="AS56">
        <f t="shared" si="48"/>
        <v>16.736766825296108</v>
      </c>
      <c r="AT56">
        <f t="shared" si="48"/>
        <v>16.725929246984176</v>
      </c>
      <c r="AU56">
        <f t="shared" si="36"/>
        <v>16.872933500924695</v>
      </c>
      <c r="AV56"/>
      <c r="AW56">
        <v>26000</v>
      </c>
      <c r="AX56">
        <f t="shared" si="53"/>
        <v>-3.7331213204123352E-2</v>
      </c>
      <c r="AY56">
        <f t="shared" si="54"/>
        <v>-3.0539999999999998E-2</v>
      </c>
      <c r="AZ56" s="7">
        <f t="shared" si="55"/>
        <v>-6.791213204123357E-3</v>
      </c>
      <c r="BA56">
        <f t="shared" si="56"/>
        <v>0.85005159263843244</v>
      </c>
      <c r="BB56">
        <f t="shared" si="57"/>
        <v>-0.70407849606087036</v>
      </c>
      <c r="BC56">
        <f t="shared" si="58"/>
        <v>2.7852459743777755</v>
      </c>
      <c r="BD56">
        <f t="shared" si="59"/>
        <v>5.5529947740965762</v>
      </c>
      <c r="BE56">
        <f t="shared" si="60"/>
        <v>21.57405703357103</v>
      </c>
      <c r="BF56">
        <f t="shared" si="61"/>
        <v>21.57405631522203</v>
      </c>
      <c r="BG56">
        <f t="shared" si="62"/>
        <v>21.574061225885988</v>
      </c>
      <c r="BH56">
        <f t="shared" si="63"/>
        <v>21.574027656167654</v>
      </c>
      <c r="BI56">
        <f t="shared" si="64"/>
        <v>21.574257131671633</v>
      </c>
      <c r="BJ56">
        <f t="shared" si="65"/>
        <v>21.572688019498855</v>
      </c>
      <c r="BK56">
        <f t="shared" si="66"/>
        <v>21.583395774696601</v>
      </c>
      <c r="BL56">
        <f t="shared" si="67"/>
        <v>21.509240440341614</v>
      </c>
    </row>
    <row r="57" spans="1:64" ht="12.95" customHeight="1">
      <c r="A57" s="34" t="s">
        <v>81</v>
      </c>
      <c r="B57" s="52" t="s">
        <v>62</v>
      </c>
      <c r="C57" s="53">
        <v>44822.402999999998</v>
      </c>
      <c r="D57" s="54"/>
      <c r="E57" s="41">
        <f t="shared" si="17"/>
        <v>-11953.976127234853</v>
      </c>
      <c r="F57" s="41">
        <f t="shared" si="41"/>
        <v>-11954</v>
      </c>
      <c r="G57" s="41">
        <f t="shared" si="49"/>
        <v>6.6943839992745779E-3</v>
      </c>
      <c r="H57" s="34"/>
      <c r="I57" s="34">
        <f t="shared" si="51"/>
        <v>6.6943839992745779E-3</v>
      </c>
      <c r="J57" s="34"/>
      <c r="K57" s="44"/>
      <c r="L57" s="34"/>
      <c r="M57" s="34"/>
      <c r="N57" s="34"/>
      <c r="O57" s="34"/>
      <c r="P57" s="34">
        <f t="shared" si="20"/>
        <v>-5.908088098229655E-3</v>
      </c>
      <c r="Q57" s="212">
        <f t="shared" si="21"/>
        <v>29803.902999999998</v>
      </c>
      <c r="R57" s="44">
        <f t="shared" si="42"/>
        <v>1.5882230296837275E-4</v>
      </c>
      <c r="S57" s="166">
        <f t="shared" si="52"/>
        <v>0.1</v>
      </c>
      <c r="T57" s="34">
        <f t="shared" si="50"/>
        <v>1.5882230296837276E-5</v>
      </c>
      <c r="U57" s="45"/>
      <c r="V57" s="34"/>
      <c r="W57" s="1">
        <v>26</v>
      </c>
      <c r="X57" s="34">
        <f t="shared" si="47"/>
        <v>1.0000000000000002E-2</v>
      </c>
      <c r="Y57" s="34"/>
      <c r="Z57">
        <f t="shared" si="23"/>
        <v>-11954</v>
      </c>
      <c r="AA57">
        <f t="shared" si="24"/>
        <v>3.8993917802993003E-3</v>
      </c>
      <c r="AB57">
        <f t="shared" si="25"/>
        <v>2.7949922189752776E-3</v>
      </c>
      <c r="AC57">
        <f t="shared" si="26"/>
        <v>2.7949922189752776E-3</v>
      </c>
      <c r="AE57">
        <f t="shared" si="27"/>
        <v>7.8119815041323476E-7</v>
      </c>
      <c r="AF57" s="145">
        <f t="shared" si="28"/>
        <v>29803.902999999998</v>
      </c>
      <c r="AG57" s="146"/>
      <c r="AH57">
        <f t="shared" si="29"/>
        <v>5.8953270002993002E-3</v>
      </c>
      <c r="AI57">
        <f t="shared" si="30"/>
        <v>0.91308230326739159</v>
      </c>
      <c r="AJ57">
        <f t="shared" si="31"/>
        <v>0.54108958291368725</v>
      </c>
      <c r="AK57">
        <f t="shared" si="32"/>
        <v>-0.13433284778749507</v>
      </c>
      <c r="AL57">
        <f t="shared" si="33"/>
        <v>-2.1450824885073208</v>
      </c>
      <c r="AM57">
        <f t="shared" si="34"/>
        <v>-1.8381036418078063</v>
      </c>
      <c r="AN57">
        <f t="shared" si="48"/>
        <v>16.845626765938146</v>
      </c>
      <c r="AO57">
        <f t="shared" si="48"/>
        <v>16.845626777973159</v>
      </c>
      <c r="AP57">
        <f t="shared" si="48"/>
        <v>16.845626598759679</v>
      </c>
      <c r="AQ57">
        <f t="shared" si="48"/>
        <v>16.845629267435797</v>
      </c>
      <c r="AR57">
        <f t="shared" si="48"/>
        <v>16.845589529651235</v>
      </c>
      <c r="AS57">
        <f t="shared" si="48"/>
        <v>16.846181596697996</v>
      </c>
      <c r="AT57">
        <f t="shared" si="48"/>
        <v>16.837437216368745</v>
      </c>
      <c r="AU57">
        <f t="shared" si="36"/>
        <v>16.990851615767419</v>
      </c>
      <c r="AW57">
        <v>28000</v>
      </c>
      <c r="AX57">
        <f t="shared" si="53"/>
        <v>-4.1054253134905461E-2</v>
      </c>
      <c r="AY57">
        <f t="shared" si="54"/>
        <v>-3.5639999999999998E-2</v>
      </c>
      <c r="AZ57" s="7">
        <f t="shared" si="55"/>
        <v>-5.4142531349054661E-3</v>
      </c>
      <c r="BA57">
        <f t="shared" si="56"/>
        <v>0.84256271683500628</v>
      </c>
      <c r="BB57">
        <f t="shared" si="57"/>
        <v>-0.56793768893819419</v>
      </c>
      <c r="BC57">
        <f t="shared" si="58"/>
        <v>2.9623725594880153</v>
      </c>
      <c r="BD57">
        <f t="shared" si="59"/>
        <v>11.129576931605715</v>
      </c>
      <c r="BE57">
        <f t="shared" si="60"/>
        <v>21.780754015102094</v>
      </c>
      <c r="BF57">
        <f t="shared" si="61"/>
        <v>21.780753449813332</v>
      </c>
      <c r="BG57">
        <f t="shared" si="62"/>
        <v>21.780757062532707</v>
      </c>
      <c r="BH57">
        <f t="shared" si="63"/>
        <v>21.780733973857771</v>
      </c>
      <c r="BI57">
        <f t="shared" si="64"/>
        <v>21.780881530247122</v>
      </c>
      <c r="BJ57">
        <f t="shared" si="65"/>
        <v>21.779938438459425</v>
      </c>
      <c r="BK57">
        <f t="shared" si="66"/>
        <v>21.785962868692089</v>
      </c>
      <c r="BL57">
        <f t="shared" si="67"/>
        <v>21.747338602568217</v>
      </c>
    </row>
    <row r="58" spans="1:64" ht="12.95" customHeight="1">
      <c r="A58" s="34" t="s">
        <v>82</v>
      </c>
      <c r="B58" s="52" t="s">
        <v>62</v>
      </c>
      <c r="C58" s="53">
        <v>44843.423000000003</v>
      </c>
      <c r="D58" s="54"/>
      <c r="E58" s="41">
        <f t="shared" si="17"/>
        <v>-11879.016948962028</v>
      </c>
      <c r="F58" s="41">
        <f t="shared" si="41"/>
        <v>-11879</v>
      </c>
      <c r="G58" s="41">
        <f t="shared" si="49"/>
        <v>-4.7528159993817098E-3</v>
      </c>
      <c r="H58" s="34"/>
      <c r="I58" s="34">
        <f t="shared" si="51"/>
        <v>-4.7528159993817098E-3</v>
      </c>
      <c r="J58" s="34"/>
      <c r="K58" s="44"/>
      <c r="L58" s="34"/>
      <c r="M58" s="34"/>
      <c r="N58" s="34"/>
      <c r="O58" s="34"/>
      <c r="P58" s="34">
        <f t="shared" si="20"/>
        <v>-5.8564171742188842E-3</v>
      </c>
      <c r="Q58" s="212">
        <f t="shared" si="21"/>
        <v>29824.923000000003</v>
      </c>
      <c r="R58" s="44">
        <f t="shared" si="42"/>
        <v>1.2179355531019914E-6</v>
      </c>
      <c r="S58" s="166">
        <f t="shared" si="52"/>
        <v>0.1</v>
      </c>
      <c r="T58" s="34">
        <f t="shared" si="50"/>
        <v>1.2179355531019915E-7</v>
      </c>
      <c r="U58" s="45"/>
      <c r="V58" s="34"/>
      <c r="W58" s="1">
        <v>27</v>
      </c>
      <c r="X58" s="34">
        <f t="shared" si="47"/>
        <v>1.0000000000000002E-2</v>
      </c>
      <c r="Y58" s="34"/>
      <c r="Z58">
        <f t="shared" si="23"/>
        <v>-11879</v>
      </c>
      <c r="AA58">
        <f t="shared" si="24"/>
        <v>4.0282731987368939E-3</v>
      </c>
      <c r="AB58">
        <f t="shared" si="25"/>
        <v>-8.7810891981186037E-3</v>
      </c>
      <c r="AC58">
        <f t="shared" si="26"/>
        <v>-8.7810891981186037E-3</v>
      </c>
      <c r="AE58">
        <f t="shared" si="27"/>
        <v>7.7107527505315215E-6</v>
      </c>
      <c r="AF58" s="145">
        <f t="shared" si="28"/>
        <v>29824.923000000003</v>
      </c>
      <c r="AG58" s="146"/>
      <c r="AH58">
        <f t="shared" si="29"/>
        <v>5.9527720437368937E-3</v>
      </c>
      <c r="AI58">
        <f t="shared" si="30"/>
        <v>0.91412573008043774</v>
      </c>
      <c r="AJ58">
        <f t="shared" si="31"/>
        <v>0.54758918116142397</v>
      </c>
      <c r="AK58">
        <f t="shared" si="32"/>
        <v>-0.13500225837289601</v>
      </c>
      <c r="AL58">
        <f t="shared" si="33"/>
        <v>-2.1373343593616747</v>
      </c>
      <c r="AM58">
        <f t="shared" si="34"/>
        <v>-1.8212604209954881</v>
      </c>
      <c r="AN58">
        <f t="shared" si="48"/>
        <v>16.853998351897875</v>
      </c>
      <c r="AO58">
        <f t="shared" si="48"/>
        <v>16.85399836265702</v>
      </c>
      <c r="AP58">
        <f t="shared" si="48"/>
        <v>16.853998199482771</v>
      </c>
      <c r="AQ58">
        <f t="shared" si="48"/>
        <v>16.854000674206009</v>
      </c>
      <c r="AR58">
        <f t="shared" si="48"/>
        <v>16.853963143665162</v>
      </c>
      <c r="AS58">
        <f t="shared" si="48"/>
        <v>16.854532649917562</v>
      </c>
      <c r="AT58">
        <f t="shared" si="48"/>
        <v>16.8459663745429</v>
      </c>
      <c r="AU58">
        <f t="shared" si="36"/>
        <v>16.999780296850915</v>
      </c>
      <c r="AW58">
        <v>30000</v>
      </c>
      <c r="AX58">
        <f t="shared" si="53"/>
        <v>-4.4916885966922206E-2</v>
      </c>
      <c r="AY58">
        <f t="shared" si="54"/>
        <v>-4.1099999999999998E-2</v>
      </c>
      <c r="AZ58" s="7">
        <f t="shared" si="55"/>
        <v>-3.8168859669222063E-3</v>
      </c>
      <c r="BA58">
        <f t="shared" si="56"/>
        <v>0.8400014045681653</v>
      </c>
      <c r="BB58">
        <f t="shared" si="57"/>
        <v>-0.4159326038071629</v>
      </c>
      <c r="BC58">
        <f t="shared" si="58"/>
        <v>3.1374025309479436</v>
      </c>
      <c r="BD58">
        <f t="shared" si="59"/>
        <v>477.31229960572125</v>
      </c>
      <c r="BE58">
        <f t="shared" si="60"/>
        <v>21.98622460007309</v>
      </c>
      <c r="BF58">
        <f t="shared" si="61"/>
        <v>21.986224584741787</v>
      </c>
      <c r="BG58">
        <f t="shared" si="62"/>
        <v>21.986224680563588</v>
      </c>
      <c r="BH58">
        <f t="shared" si="63"/>
        <v>21.986224081670059</v>
      </c>
      <c r="BI58">
        <f t="shared" si="64"/>
        <v>21.986227824799968</v>
      </c>
      <c r="BJ58">
        <f t="shared" si="65"/>
        <v>21.986204429953453</v>
      </c>
      <c r="BK58">
        <f t="shared" si="66"/>
        <v>21.986350649478982</v>
      </c>
      <c r="BL58">
        <f t="shared" si="67"/>
        <v>21.985436764794816</v>
      </c>
    </row>
    <row r="59" spans="1:64" s="34" customFormat="1" ht="12.95" customHeight="1">
      <c r="A59" s="34" t="s">
        <v>82</v>
      </c>
      <c r="B59" s="52"/>
      <c r="C59" s="53">
        <v>44843.574000000001</v>
      </c>
      <c r="D59" s="54"/>
      <c r="E59" s="41">
        <f t="shared" si="17"/>
        <v>-11878.478469612883</v>
      </c>
      <c r="F59" s="41">
        <f t="shared" si="41"/>
        <v>-11878.5</v>
      </c>
      <c r="G59" s="41">
        <f t="shared" si="49"/>
        <v>6.0375359971658327E-3</v>
      </c>
      <c r="I59" s="34">
        <f t="shared" si="51"/>
        <v>6.0375359971658327E-3</v>
      </c>
      <c r="K59" s="44"/>
      <c r="P59" s="34">
        <f t="shared" si="20"/>
        <v>-5.8560736451421453E-3</v>
      </c>
      <c r="Q59" s="212">
        <f t="shared" si="21"/>
        <v>29825.074000000001</v>
      </c>
      <c r="R59" s="44">
        <f t="shared" si="42"/>
        <v>1.4145795032360128E-4</v>
      </c>
      <c r="S59" s="166">
        <f t="shared" si="52"/>
        <v>0.1</v>
      </c>
      <c r="T59" s="34">
        <f t="shared" si="50"/>
        <v>1.4145795032360129E-5</v>
      </c>
      <c r="U59" s="45"/>
      <c r="W59" s="1">
        <v>28</v>
      </c>
      <c r="X59" s="34">
        <f t="shared" si="47"/>
        <v>1.0000000000000002E-2</v>
      </c>
      <c r="Z59">
        <f t="shared" si="23"/>
        <v>-11878.5</v>
      </c>
      <c r="AA59">
        <f t="shared" si="24"/>
        <v>4.0291295336135754E-3</v>
      </c>
      <c r="AB59">
        <f t="shared" si="25"/>
        <v>2.0084064635522572E-3</v>
      </c>
      <c r="AC59">
        <f t="shared" si="26"/>
        <v>2.0084064635522572E-3</v>
      </c>
      <c r="AD59"/>
      <c r="AE59">
        <f t="shared" si="27"/>
        <v>4.0336965228384847E-7</v>
      </c>
      <c r="AF59" s="145">
        <f t="shared" si="28"/>
        <v>29825.074000000001</v>
      </c>
      <c r="AG59" s="146"/>
      <c r="AH59">
        <f t="shared" si="29"/>
        <v>5.9531538348635751E-3</v>
      </c>
      <c r="AI59">
        <f t="shared" si="30"/>
        <v>0.91413271165697507</v>
      </c>
      <c r="AJ59">
        <f t="shared" si="31"/>
        <v>0.54763245170106378</v>
      </c>
      <c r="AK59">
        <f t="shared" si="32"/>
        <v>-0.13500669906569754</v>
      </c>
      <c r="AL59">
        <f t="shared" si="33"/>
        <v>-2.1372826456955654</v>
      </c>
      <c r="AM59">
        <f t="shared" si="34"/>
        <v>-1.8211488025744551</v>
      </c>
      <c r="AN59">
        <f t="shared" si="48"/>
        <v>16.854054194593335</v>
      </c>
      <c r="AO59">
        <f t="shared" si="48"/>
        <v>16.85405420534434</v>
      </c>
      <c r="AP59">
        <f t="shared" si="48"/>
        <v>16.854054042273386</v>
      </c>
      <c r="AQ59">
        <f t="shared" si="48"/>
        <v>16.854056515735405</v>
      </c>
      <c r="AR59">
        <f t="shared" si="48"/>
        <v>16.854018999689366</v>
      </c>
      <c r="AS59">
        <f t="shared" si="48"/>
        <v>16.854588356256443</v>
      </c>
      <c r="AT59">
        <f t="shared" si="48"/>
        <v>16.846023276708955</v>
      </c>
      <c r="AU59">
        <f t="shared" si="36"/>
        <v>16.999839821391475</v>
      </c>
      <c r="AV59"/>
      <c r="AW59">
        <v>32000</v>
      </c>
      <c r="AX59">
        <f t="shared" si="53"/>
        <v>-4.8979195985355571E-2</v>
      </c>
      <c r="AY59">
        <f t="shared" si="54"/>
        <v>-4.6920000000000003E-2</v>
      </c>
      <c r="AZ59" s="7">
        <f t="shared" si="55"/>
        <v>-2.0591959853555704E-3</v>
      </c>
      <c r="BA59">
        <f t="shared" si="56"/>
        <v>0.84232789870628133</v>
      </c>
      <c r="BB59">
        <f t="shared" si="57"/>
        <v>-0.25126498556737309</v>
      </c>
      <c r="BC59">
        <f t="shared" si="58"/>
        <v>-2.9708016402406434</v>
      </c>
      <c r="BD59">
        <f t="shared" si="59"/>
        <v>-11.681738990141501</v>
      </c>
      <c r="BE59">
        <f t="shared" si="60"/>
        <v>22.19166653163343</v>
      </c>
      <c r="BF59">
        <f t="shared" si="61"/>
        <v>22.191667077768823</v>
      </c>
      <c r="BG59">
        <f t="shared" si="62"/>
        <v>22.19166359463377</v>
      </c>
      <c r="BH59">
        <f t="shared" si="63"/>
        <v>22.191685809368561</v>
      </c>
      <c r="BI59">
        <f t="shared" si="64"/>
        <v>22.191544129978016</v>
      </c>
      <c r="BJ59">
        <f t="shared" si="65"/>
        <v>22.192447791719051</v>
      </c>
      <c r="BK59">
        <f t="shared" si="66"/>
        <v>22.186686865766063</v>
      </c>
      <c r="BL59">
        <f t="shared" si="67"/>
        <v>22.223534927021419</v>
      </c>
    </row>
    <row r="60" spans="1:64" s="34" customFormat="1" ht="12.95" customHeight="1">
      <c r="A60" s="34" t="s">
        <v>82</v>
      </c>
      <c r="B60" s="52"/>
      <c r="C60" s="53">
        <v>44844.409</v>
      </c>
      <c r="D60" s="54"/>
      <c r="E60" s="41">
        <f t="shared" si="17"/>
        <v>-11875.500785794722</v>
      </c>
      <c r="F60" s="41">
        <f t="shared" si="41"/>
        <v>-11875.5</v>
      </c>
      <c r="G60" s="41">
        <f t="shared" si="49"/>
        <v>-2.2035200527170673E-4</v>
      </c>
      <c r="I60" s="34">
        <f t="shared" si="51"/>
        <v>-2.2035200527170673E-4</v>
      </c>
      <c r="K60" s="44"/>
      <c r="P60" s="34">
        <f t="shared" si="20"/>
        <v>-5.8540127331817154E-3</v>
      </c>
      <c r="Q60" s="212">
        <f t="shared" si="21"/>
        <v>29825.909</v>
      </c>
      <c r="R60" s="44">
        <f t="shared" si="42"/>
        <v>3.1738133197195529E-5</v>
      </c>
      <c r="S60" s="166">
        <f t="shared" si="52"/>
        <v>0.1</v>
      </c>
      <c r="T60" s="34">
        <f t="shared" si="50"/>
        <v>3.1738133197195529E-6</v>
      </c>
      <c r="U60" s="45"/>
      <c r="W60" s="1">
        <v>29</v>
      </c>
      <c r="X60" s="34">
        <f t="shared" si="47"/>
        <v>1.0000000000000002E-2</v>
      </c>
      <c r="Z60">
        <f t="shared" si="23"/>
        <v>-11875.5</v>
      </c>
      <c r="AA60">
        <f t="shared" si="24"/>
        <v>4.0342667417010546E-3</v>
      </c>
      <c r="AB60">
        <f t="shared" si="25"/>
        <v>-4.2546187469727614E-3</v>
      </c>
      <c r="AC60">
        <f t="shared" si="26"/>
        <v>-4.2546187469727614E-3</v>
      </c>
      <c r="AD60"/>
      <c r="AE60">
        <f t="shared" si="27"/>
        <v>1.8101780682092071E-6</v>
      </c>
      <c r="AF60" s="145">
        <f t="shared" si="28"/>
        <v>29825.909</v>
      </c>
      <c r="AG60" s="146"/>
      <c r="AH60">
        <f t="shared" si="29"/>
        <v>5.9554442529510549E-3</v>
      </c>
      <c r="AI60">
        <f t="shared" si="30"/>
        <v>0.91417460817811591</v>
      </c>
      <c r="AJ60">
        <f t="shared" si="31"/>
        <v>0.54789205805813979</v>
      </c>
      <c r="AK60">
        <f t="shared" si="32"/>
        <v>-0.13503333706392681</v>
      </c>
      <c r="AL60">
        <f t="shared" si="33"/>
        <v>-2.1369723471086957</v>
      </c>
      <c r="AM60">
        <f t="shared" si="34"/>
        <v>-1.8204792769470457</v>
      </c>
      <c r="AN60">
        <f t="shared" si="48"/>
        <v>16.854389259723344</v>
      </c>
      <c r="AO60">
        <f t="shared" si="48"/>
        <v>16.854389270425617</v>
      </c>
      <c r="AP60">
        <f t="shared" si="48"/>
        <v>16.854389107973446</v>
      </c>
      <c r="AQ60">
        <f t="shared" si="48"/>
        <v>16.854391573876946</v>
      </c>
      <c r="AR60">
        <f t="shared" si="48"/>
        <v>16.854354144738274</v>
      </c>
      <c r="AS60">
        <f t="shared" si="48"/>
        <v>16.854922603399132</v>
      </c>
      <c r="AT60">
        <f t="shared" si="48"/>
        <v>16.846364701150534</v>
      </c>
      <c r="AU60">
        <f t="shared" si="36"/>
        <v>17.000196968634814</v>
      </c>
      <c r="AV60"/>
      <c r="AW60">
        <f>AW59+2000</f>
        <v>34000</v>
      </c>
      <c r="AX60">
        <f t="shared" si="53"/>
        <v>-5.3304308646747352E-2</v>
      </c>
      <c r="AY60">
        <f t="shared" si="54"/>
        <v>-5.3099999999999994E-2</v>
      </c>
      <c r="AZ60" s="7">
        <f t="shared" si="55"/>
        <v>-2.043086467473596E-4</v>
      </c>
      <c r="BA60">
        <f t="shared" si="56"/>
        <v>0.84957836526324271</v>
      </c>
      <c r="BB60">
        <f t="shared" si="57"/>
        <v>-7.6932393061024715E-2</v>
      </c>
      <c r="BC60">
        <f t="shared" si="58"/>
        <v>-2.7938231773040165</v>
      </c>
      <c r="BD60">
        <f t="shared" si="59"/>
        <v>-5.6928572459404228</v>
      </c>
      <c r="BE60">
        <f t="shared" si="60"/>
        <v>22.398277109977737</v>
      </c>
      <c r="BF60">
        <f t="shared" si="61"/>
        <v>22.398277831608439</v>
      </c>
      <c r="BG60">
        <f t="shared" si="62"/>
        <v>22.398272919948909</v>
      </c>
      <c r="BH60">
        <f t="shared" si="63"/>
        <v>22.398306350549475</v>
      </c>
      <c r="BI60">
        <f t="shared" si="64"/>
        <v>22.398078818839799</v>
      </c>
      <c r="BJ60">
        <f t="shared" si="65"/>
        <v>22.399627862120624</v>
      </c>
      <c r="BK60">
        <f t="shared" si="66"/>
        <v>22.389102175707563</v>
      </c>
      <c r="BL60">
        <f t="shared" si="67"/>
        <v>22.461633089248018</v>
      </c>
    </row>
    <row r="61" spans="1:64" s="34" customFormat="1" ht="12.95" customHeight="1">
      <c r="A61" s="34" t="s">
        <v>82</v>
      </c>
      <c r="B61" s="52"/>
      <c r="C61" s="53">
        <v>44869.375</v>
      </c>
      <c r="D61" s="54"/>
      <c r="E61" s="41">
        <f t="shared" si="17"/>
        <v>-11786.469822675836</v>
      </c>
      <c r="F61" s="41">
        <f t="shared" si="41"/>
        <v>-11786.5</v>
      </c>
      <c r="G61" s="41">
        <f t="shared" si="49"/>
        <v>8.4623039947473444E-3</v>
      </c>
      <c r="I61" s="34">
        <f t="shared" si="51"/>
        <v>8.4623039947473444E-3</v>
      </c>
      <c r="K61" s="44"/>
      <c r="P61" s="34">
        <f t="shared" si="20"/>
        <v>-5.7930770450222669E-3</v>
      </c>
      <c r="Q61" s="212">
        <f t="shared" si="21"/>
        <v>29850.875</v>
      </c>
      <c r="R61" s="44">
        <f t="shared" si="42"/>
        <v>2.0321588858902294E-4</v>
      </c>
      <c r="S61" s="166">
        <f t="shared" si="52"/>
        <v>0.1</v>
      </c>
      <c r="T61" s="34">
        <f t="shared" si="50"/>
        <v>2.0321588858902297E-5</v>
      </c>
      <c r="U61" s="45"/>
      <c r="W61" s="1">
        <v>30</v>
      </c>
      <c r="X61" s="34">
        <f t="shared" si="47"/>
        <v>1.0000000000000002E-2</v>
      </c>
      <c r="Z61">
        <f t="shared" si="23"/>
        <v>-11786.5</v>
      </c>
      <c r="AA61">
        <f t="shared" si="24"/>
        <v>4.1860443284365851E-3</v>
      </c>
      <c r="AB61">
        <f t="shared" si="25"/>
        <v>4.2762596663107593E-3</v>
      </c>
      <c r="AC61">
        <f t="shared" si="26"/>
        <v>4.2762596663107593E-3</v>
      </c>
      <c r="AD61"/>
      <c r="AE61">
        <f t="shared" si="27"/>
        <v>1.8286396733716206E-6</v>
      </c>
      <c r="AF61" s="145">
        <f t="shared" si="28"/>
        <v>29850.875</v>
      </c>
      <c r="AG61" s="146"/>
      <c r="AH61">
        <f t="shared" si="29"/>
        <v>6.0231355296865852E-3</v>
      </c>
      <c r="AI61">
        <f t="shared" si="30"/>
        <v>0.91542304297784172</v>
      </c>
      <c r="AJ61">
        <f t="shared" si="31"/>
        <v>0.55558040158960631</v>
      </c>
      <c r="AK61">
        <f t="shared" si="32"/>
        <v>-0.13581877020821531</v>
      </c>
      <c r="AL61">
        <f t="shared" si="33"/>
        <v>-2.1277538405872005</v>
      </c>
      <c r="AM61">
        <f t="shared" si="34"/>
        <v>-1.8007596199495299</v>
      </c>
      <c r="AN61">
        <f t="shared" ref="AN61:AT70" si="68">$AU61+$AB$7*SIN(AO61)</f>
        <v>16.864336530963769</v>
      </c>
      <c r="AO61">
        <f t="shared" si="68"/>
        <v>16.86433654029651</v>
      </c>
      <c r="AP61">
        <f t="shared" si="68"/>
        <v>16.864336395436435</v>
      </c>
      <c r="AQ61">
        <f t="shared" si="68"/>
        <v>16.86433864391709</v>
      </c>
      <c r="AR61">
        <f t="shared" si="68"/>
        <v>16.864303744876057</v>
      </c>
      <c r="AS61">
        <f t="shared" si="68"/>
        <v>16.864845731072332</v>
      </c>
      <c r="AT61">
        <f t="shared" si="68"/>
        <v>16.856502560686469</v>
      </c>
      <c r="AU61">
        <f t="shared" si="36"/>
        <v>17.010792336853896</v>
      </c>
      <c r="AV61"/>
      <c r="AW61">
        <f t="shared" ref="AW61:AW67" si="69">AW60+2000</f>
        <v>36000</v>
      </c>
      <c r="AX61">
        <f t="shared" ref="AX61:AX67" si="70">AB$3+AB$4*AW61+AB$5*AW61^2+AZ61</f>
        <v>-5.7959493327945998E-2</v>
      </c>
      <c r="AY61">
        <f t="shared" ref="AY61:AY67" si="71">AB$3+AB$4*AW61+AB$5*AW61^2</f>
        <v>-5.9639999999999999E-2</v>
      </c>
      <c r="AZ61" s="7">
        <f t="shared" ref="AZ61:AZ67" si="72">$AB$6*($AB$11/BA61*BB61+$AB$12)</f>
        <v>1.6805066720539991E-3</v>
      </c>
      <c r="BA61">
        <f t="shared" ref="BA61:BA67" si="73">1+$AB$7*COS(BC61)</f>
        <v>0.86185848596716941</v>
      </c>
      <c r="BB61">
        <f t="shared" ref="BB61:BB67" si="74">SIN(BC61+$AB$9)</f>
        <v>0.10389097702275328</v>
      </c>
      <c r="BC61">
        <f t="shared" ref="BC61:BC67" si="75">2*ATAN(BD61)</f>
        <v>-2.6127359138509401</v>
      </c>
      <c r="BD61">
        <f t="shared" ref="BD61:BD67" si="76">SQRT((1+$AB$7)/(1-$AB$7))*TAN(BE61/2)</f>
        <v>-3.6931860606532472</v>
      </c>
      <c r="BE61">
        <f t="shared" ref="BE61:BE67" si="77">$BL61+$AB$7*SIN(BF61)</f>
        <v>22.607271174954644</v>
      </c>
      <c r="BF61">
        <f t="shared" ref="BF61:BF67" si="78">$BL61+$AB$7*SIN(BG61)</f>
        <v>22.607271677301487</v>
      </c>
      <c r="BG61">
        <f t="shared" ref="BG61:BG67" si="79">$BL61+$AB$7*SIN(BH61)</f>
        <v>22.607267830263716</v>
      </c>
      <c r="BH61">
        <f t="shared" ref="BH61:BH67" si="80">$BL61+$AB$7*SIN(BI61)</f>
        <v>22.607297291648784</v>
      </c>
      <c r="BI61">
        <f t="shared" ref="BI61:BI67" si="81">$BL61+$AB$7*SIN(BJ61)</f>
        <v>22.607071686131917</v>
      </c>
      <c r="BJ61">
        <f t="shared" ref="BJ61:BJ67" si="82">$BL61+$AB$7*SIN(BK61)</f>
        <v>22.608800218629852</v>
      </c>
      <c r="BK61">
        <f t="shared" ref="BK61:BK67" si="83">$BL61+$AB$7*SIN(BL61)</f>
        <v>22.595609927882215</v>
      </c>
      <c r="BL61">
        <f t="shared" ref="BL61:BL67" si="84">$AB$9+$AB$18*(AW61-AB$15)</f>
        <v>22.699731251474617</v>
      </c>
    </row>
    <row r="62" spans="1:64" s="34" customFormat="1" ht="12.95" customHeight="1">
      <c r="A62" s="34" t="s">
        <v>74</v>
      </c>
      <c r="B62" s="55"/>
      <c r="C62" s="53">
        <v>44880.73</v>
      </c>
      <c r="D62" s="54" t="s">
        <v>75</v>
      </c>
      <c r="E62" s="41">
        <f t="shared" si="17"/>
        <v>-11745.976888837205</v>
      </c>
      <c r="F62" s="41">
        <f t="shared" si="41"/>
        <v>-11746</v>
      </c>
      <c r="G62" s="41">
        <f t="shared" si="49"/>
        <v>6.4808160022948869E-3</v>
      </c>
      <c r="H62" s="1"/>
      <c r="I62" s="34">
        <f t="shared" si="51"/>
        <v>6.4808160022948869E-3</v>
      </c>
      <c r="J62" s="1"/>
      <c r="K62" s="44"/>
      <c r="P62" s="34">
        <f t="shared" si="20"/>
        <v>-5.7654790023064506E-3</v>
      </c>
      <c r="Q62" s="212">
        <f t="shared" si="21"/>
        <v>29862.230000000003</v>
      </c>
      <c r="R62" s="44">
        <f t="shared" si="42"/>
        <v>1.4997174133972368E-4</v>
      </c>
      <c r="S62" s="166">
        <f t="shared" si="52"/>
        <v>0.1</v>
      </c>
      <c r="T62" s="34">
        <f t="shared" si="50"/>
        <v>1.4997174133972369E-5</v>
      </c>
      <c r="U62" s="45"/>
      <c r="W62" s="1">
        <v>31</v>
      </c>
      <c r="X62" s="34">
        <f t="shared" si="47"/>
        <v>1.0000000000000002E-2</v>
      </c>
      <c r="Z62">
        <f t="shared" si="23"/>
        <v>-11746</v>
      </c>
      <c r="AA62">
        <f t="shared" si="24"/>
        <v>4.2547091462730941E-3</v>
      </c>
      <c r="AB62">
        <f t="shared" si="25"/>
        <v>2.2261068560217928E-3</v>
      </c>
      <c r="AC62">
        <f t="shared" si="26"/>
        <v>2.2261068560217928E-3</v>
      </c>
      <c r="AD62"/>
      <c r="AE62">
        <f t="shared" si="27"/>
        <v>4.9555517344272314E-7</v>
      </c>
      <c r="AF62" s="145">
        <f t="shared" si="28"/>
        <v>29862.230000000003</v>
      </c>
      <c r="AG62" s="146"/>
      <c r="AH62">
        <f t="shared" si="29"/>
        <v>6.0537723662730941E-3</v>
      </c>
      <c r="AI62">
        <f t="shared" si="30"/>
        <v>0.91599467474301366</v>
      </c>
      <c r="AJ62">
        <f t="shared" si="31"/>
        <v>0.55907036659463183</v>
      </c>
      <c r="AK62">
        <f t="shared" si="32"/>
        <v>-0.13617307123094466</v>
      </c>
      <c r="AL62">
        <f t="shared" si="33"/>
        <v>-2.1235505459550561</v>
      </c>
      <c r="AM62">
        <f t="shared" si="34"/>
        <v>-1.7918764925494115</v>
      </c>
      <c r="AN62">
        <f t="shared" si="68"/>
        <v>16.868867604682872</v>
      </c>
      <c r="AO62">
        <f t="shared" si="68"/>
        <v>16.868867613439477</v>
      </c>
      <c r="AP62">
        <f t="shared" si="68"/>
        <v>16.868867476106065</v>
      </c>
      <c r="AQ62">
        <f t="shared" si="68"/>
        <v>16.868869629967033</v>
      </c>
      <c r="AR62">
        <f t="shared" si="68"/>
        <v>16.868835851237467</v>
      </c>
      <c r="AS62">
        <f t="shared" si="68"/>
        <v>16.869365901498679</v>
      </c>
      <c r="AT62">
        <f t="shared" si="68"/>
        <v>16.861121587595299</v>
      </c>
      <c r="AU62">
        <f t="shared" si="36"/>
        <v>17.015613824638983</v>
      </c>
      <c r="AV62"/>
      <c r="AW62">
        <f t="shared" si="69"/>
        <v>38000</v>
      </c>
      <c r="AX62">
        <f t="shared" si="70"/>
        <v>-6.3017464465094625E-2</v>
      </c>
      <c r="AY62">
        <f t="shared" si="71"/>
        <v>-6.6540000000000002E-2</v>
      </c>
      <c r="AZ62" s="7">
        <f t="shared" si="72"/>
        <v>3.5225355349053733E-3</v>
      </c>
      <c r="BA62">
        <f t="shared" si="73"/>
        <v>0.87932083452986687</v>
      </c>
      <c r="BB62">
        <f t="shared" si="74"/>
        <v>0.28740383789247864</v>
      </c>
      <c r="BC62">
        <f t="shared" si="75"/>
        <v>-2.4252994818871696</v>
      </c>
      <c r="BD62">
        <f t="shared" si="76"/>
        <v>-2.6717371237743626</v>
      </c>
      <c r="BE62">
        <f t="shared" si="77"/>
        <v>22.819895746348305</v>
      </c>
      <c r="BF62">
        <f t="shared" si="78"/>
        <v>22.819895942443285</v>
      </c>
      <c r="BG62">
        <f t="shared" si="79"/>
        <v>22.819894128899122</v>
      </c>
      <c r="BH62">
        <f t="shared" si="80"/>
        <v>22.819910901227011</v>
      </c>
      <c r="BI62">
        <f t="shared" si="81"/>
        <v>22.819755796229121</v>
      </c>
      <c r="BJ62">
        <f t="shared" si="82"/>
        <v>22.821191158906803</v>
      </c>
      <c r="BK62">
        <f t="shared" si="83"/>
        <v>22.807992561279804</v>
      </c>
      <c r="BL62">
        <f t="shared" si="84"/>
        <v>22.937829413701216</v>
      </c>
    </row>
    <row r="63" spans="1:64" s="34" customFormat="1" ht="12.95" customHeight="1">
      <c r="A63" s="34" t="s">
        <v>74</v>
      </c>
      <c r="B63" s="55"/>
      <c r="C63" s="53">
        <v>44926.576999999997</v>
      </c>
      <c r="D63" s="54" t="s">
        <v>75</v>
      </c>
      <c r="E63" s="41">
        <f t="shared" si="17"/>
        <v>-11582.482433733821</v>
      </c>
      <c r="F63" s="41">
        <f t="shared" si="41"/>
        <v>-11582.5</v>
      </c>
      <c r="G63" s="41">
        <f t="shared" si="49"/>
        <v>4.9259199950029142E-3</v>
      </c>
      <c r="H63" s="1"/>
      <c r="I63" s="34">
        <f t="shared" si="51"/>
        <v>4.9259199950029142E-3</v>
      </c>
      <c r="J63" s="1"/>
      <c r="K63" s="44"/>
      <c r="P63" s="34">
        <f t="shared" si="20"/>
        <v>-5.654898531712969E-3</v>
      </c>
      <c r="Q63" s="212">
        <f t="shared" si="21"/>
        <v>29908.076999999997</v>
      </c>
      <c r="R63" s="44">
        <f t="shared" si="42"/>
        <v>1.1195372069529407E-4</v>
      </c>
      <c r="S63" s="166">
        <f t="shared" si="52"/>
        <v>0.1</v>
      </c>
      <c r="T63" s="34">
        <f t="shared" si="50"/>
        <v>1.1195372069529407E-5</v>
      </c>
      <c r="U63" s="45"/>
      <c r="W63" s="1">
        <v>32</v>
      </c>
      <c r="X63" s="34">
        <f t="shared" si="47"/>
        <v>1.0000000000000002E-2</v>
      </c>
      <c r="Z63">
        <f t="shared" si="23"/>
        <v>-11582.5</v>
      </c>
      <c r="AA63">
        <f t="shared" si="24"/>
        <v>4.5293324686971025E-3</v>
      </c>
      <c r="AB63">
        <f t="shared" si="25"/>
        <v>3.9658752630581176E-4</v>
      </c>
      <c r="AC63">
        <f t="shared" si="26"/>
        <v>3.9658752630581176E-4</v>
      </c>
      <c r="AD63"/>
      <c r="AE63">
        <f t="shared" si="27"/>
        <v>1.5728166602136294E-8</v>
      </c>
      <c r="AF63" s="145">
        <f t="shared" si="28"/>
        <v>29908.076999999997</v>
      </c>
      <c r="AG63" s="146"/>
      <c r="AH63">
        <f t="shared" si="29"/>
        <v>6.176376249947102E-3</v>
      </c>
      <c r="AI63">
        <f t="shared" si="30"/>
        <v>0.91832474975482681</v>
      </c>
      <c r="AJ63">
        <f t="shared" si="31"/>
        <v>0.57310244698578428</v>
      </c>
      <c r="AK63">
        <f t="shared" si="32"/>
        <v>-0.13758326023680476</v>
      </c>
      <c r="AL63">
        <f t="shared" si="33"/>
        <v>-2.1065279716537124</v>
      </c>
      <c r="AM63">
        <f t="shared" si="34"/>
        <v>-1.7565745267935062</v>
      </c>
      <c r="AN63">
        <f t="shared" si="68"/>
        <v>16.88718864319361</v>
      </c>
      <c r="AO63">
        <f t="shared" si="68"/>
        <v>16.887188649900221</v>
      </c>
      <c r="AP63">
        <f t="shared" si="68"/>
        <v>16.887188540068426</v>
      </c>
      <c r="AQ63">
        <f t="shared" si="68"/>
        <v>16.887190338748791</v>
      </c>
      <c r="AR63">
        <f t="shared" si="68"/>
        <v>16.887160883319574</v>
      </c>
      <c r="AS63">
        <f t="shared" si="68"/>
        <v>16.887643514217181</v>
      </c>
      <c r="AT63">
        <f t="shared" si="68"/>
        <v>16.879805332829275</v>
      </c>
      <c r="AU63">
        <f t="shared" si="36"/>
        <v>17.035078349401012</v>
      </c>
      <c r="AV63"/>
      <c r="AW63">
        <f t="shared" si="69"/>
        <v>40000</v>
      </c>
      <c r="AX63">
        <f t="shared" si="70"/>
        <v>-6.8557666039092954E-2</v>
      </c>
      <c r="AY63">
        <f t="shared" si="71"/>
        <v>-7.3799999999999991E-2</v>
      </c>
      <c r="AZ63" s="7">
        <f t="shared" si="72"/>
        <v>5.2423339609070337E-3</v>
      </c>
      <c r="BA63">
        <f t="shared" si="73"/>
        <v>0.90211695065178565</v>
      </c>
      <c r="BB63">
        <f t="shared" si="74"/>
        <v>0.468615883636535</v>
      </c>
      <c r="BC63">
        <f t="shared" si="75"/>
        <v>-2.2290913694323828</v>
      </c>
      <c r="BD63">
        <f t="shared" si="76"/>
        <v>-2.0375408968422253</v>
      </c>
      <c r="BE63">
        <f t="shared" si="77"/>
        <v>23.03743634810969</v>
      </c>
      <c r="BF63">
        <f t="shared" si="78"/>
        <v>23.037436383108307</v>
      </c>
      <c r="BG63">
        <f t="shared" si="79"/>
        <v>23.037435946313835</v>
      </c>
      <c r="BH63">
        <f t="shared" si="80"/>
        <v>23.037441397678752</v>
      </c>
      <c r="BI63">
        <f t="shared" si="81"/>
        <v>23.03737336620329</v>
      </c>
      <c r="BJ63">
        <f t="shared" si="82"/>
        <v>23.038222953451502</v>
      </c>
      <c r="BK63">
        <f t="shared" si="83"/>
        <v>23.027701033996557</v>
      </c>
      <c r="BL63">
        <f t="shared" si="84"/>
        <v>23.175927575927819</v>
      </c>
    </row>
    <row r="64" spans="1:64" ht="12.95" customHeight="1">
      <c r="A64" s="34" t="s">
        <v>84</v>
      </c>
      <c r="B64" s="52" t="s">
        <v>62</v>
      </c>
      <c r="C64" s="53">
        <v>45175.46</v>
      </c>
      <c r="D64" s="54"/>
      <c r="E64" s="41">
        <f t="shared" si="17"/>
        <v>-10694.943653235629</v>
      </c>
      <c r="F64" s="41">
        <f t="shared" si="41"/>
        <v>-10695</v>
      </c>
      <c r="G64" s="41">
        <f t="shared" si="49"/>
        <v>1.5800719993421808E-2</v>
      </c>
      <c r="H64" s="34"/>
      <c r="I64" s="34">
        <f t="shared" si="51"/>
        <v>1.5800719993421808E-2</v>
      </c>
      <c r="J64" s="34"/>
      <c r="K64" s="44"/>
      <c r="L64" s="34"/>
      <c r="M64" s="34"/>
      <c r="N64" s="34"/>
      <c r="O64" s="34"/>
      <c r="P64" s="34">
        <f t="shared" si="20"/>
        <v>-5.0779719205021803E-3</v>
      </c>
      <c r="Q64" s="212">
        <f t="shared" si="21"/>
        <v>30156.959999999999</v>
      </c>
      <c r="R64" s="44">
        <f t="shared" ref="R64:R95" si="85">(P64-G64)^2</f>
        <v>4.35919776036555E-4</v>
      </c>
      <c r="S64" s="166">
        <f t="shared" si="52"/>
        <v>0.1</v>
      </c>
      <c r="T64" s="34">
        <f t="shared" si="50"/>
        <v>4.3591977603655502E-5</v>
      </c>
      <c r="U64" s="45"/>
      <c r="V64" s="34"/>
      <c r="W64" s="1">
        <v>33</v>
      </c>
      <c r="X64" s="34">
        <f t="shared" si="47"/>
        <v>1.0000000000000002E-2</v>
      </c>
      <c r="Y64" s="34"/>
      <c r="Z64">
        <f t="shared" si="23"/>
        <v>-10695</v>
      </c>
      <c r="AA64">
        <f t="shared" si="24"/>
        <v>5.9458649825456962E-3</v>
      </c>
      <c r="AB64">
        <f t="shared" si="25"/>
        <v>9.8548550108761117E-3</v>
      </c>
      <c r="AC64">
        <f t="shared" si="26"/>
        <v>9.8548550108761117E-3</v>
      </c>
      <c r="AE64">
        <f t="shared" si="27"/>
        <v>9.7118167285390023E-6</v>
      </c>
      <c r="AF64" s="145">
        <f t="shared" si="28"/>
        <v>30156.959999999999</v>
      </c>
      <c r="AG64" s="146"/>
      <c r="AH64">
        <f t="shared" si="29"/>
        <v>6.8097011075456968E-3</v>
      </c>
      <c r="AI64">
        <f t="shared" si="30"/>
        <v>0.93159384481822138</v>
      </c>
      <c r="AJ64">
        <f t="shared" si="31"/>
        <v>0.64746265824782945</v>
      </c>
      <c r="AK64">
        <f t="shared" si="32"/>
        <v>-0.14463954484595984</v>
      </c>
      <c r="AL64">
        <f t="shared" si="33"/>
        <v>-2.0125644046918403</v>
      </c>
      <c r="AM64">
        <f t="shared" si="34"/>
        <v>-1.579140444786588</v>
      </c>
      <c r="AN64">
        <f t="shared" si="68"/>
        <v>16.987474319735092</v>
      </c>
      <c r="AO64">
        <f t="shared" si="68"/>
        <v>16.987474320862361</v>
      </c>
      <c r="AP64">
        <f t="shared" si="68"/>
        <v>16.987474296329523</v>
      </c>
      <c r="AQ64">
        <f t="shared" si="68"/>
        <v>16.987474830240153</v>
      </c>
      <c r="AR64">
        <f t="shared" si="68"/>
        <v>16.987463210904945</v>
      </c>
      <c r="AS64">
        <f t="shared" si="68"/>
        <v>16.987716180796262</v>
      </c>
      <c r="AT64">
        <f t="shared" si="68"/>
        <v>16.982256066987681</v>
      </c>
      <c r="AU64">
        <f t="shared" si="36"/>
        <v>17.140734408889063</v>
      </c>
      <c r="AW64">
        <f t="shared" si="69"/>
        <v>42000</v>
      </c>
      <c r="AX64">
        <f t="shared" si="70"/>
        <v>-7.4667168348621665E-2</v>
      </c>
      <c r="AY64">
        <f t="shared" si="71"/>
        <v>-8.1420000000000006E-2</v>
      </c>
      <c r="AZ64" s="7">
        <f t="shared" si="72"/>
        <v>6.752831651378334E-3</v>
      </c>
      <c r="BA64">
        <f t="shared" si="73"/>
        <v>0.9303071299093163</v>
      </c>
      <c r="BB64">
        <f t="shared" si="74"/>
        <v>0.64064298255831886</v>
      </c>
      <c r="BC64">
        <f t="shared" si="75"/>
        <v>-2.0214793268901765</v>
      </c>
      <c r="BD64">
        <f t="shared" si="76"/>
        <v>-1.5948239068238383</v>
      </c>
      <c r="BE64">
        <f t="shared" si="77"/>
        <v>23.261206839439076</v>
      </c>
      <c r="BF64">
        <f t="shared" si="78"/>
        <v>23.261206840811674</v>
      </c>
      <c r="BG64">
        <f t="shared" si="79"/>
        <v>23.26120681185148</v>
      </c>
      <c r="BH64">
        <f t="shared" si="80"/>
        <v>23.261207422877707</v>
      </c>
      <c r="BI64">
        <f t="shared" si="81"/>
        <v>23.261194531194558</v>
      </c>
      <c r="BJ64">
        <f t="shared" si="82"/>
        <v>23.261466638951923</v>
      </c>
      <c r="BK64">
        <f t="shared" si="83"/>
        <v>23.255772955216344</v>
      </c>
      <c r="BL64">
        <f t="shared" si="84"/>
        <v>23.414025738154422</v>
      </c>
    </row>
    <row r="65" spans="1:64" s="34" customFormat="1" ht="12.95" customHeight="1">
      <c r="A65" s="34" t="s">
        <v>84</v>
      </c>
      <c r="B65" s="52" t="s">
        <v>62</v>
      </c>
      <c r="C65" s="53">
        <v>45191.43</v>
      </c>
      <c r="D65" s="54"/>
      <c r="E65" s="41">
        <f t="shared" si="17"/>
        <v>-10637.993221407994</v>
      </c>
      <c r="F65" s="41">
        <f t="shared" si="41"/>
        <v>-10638</v>
      </c>
      <c r="G65" s="41">
        <f t="shared" si="49"/>
        <v>1.900848001241684E-3</v>
      </c>
      <c r="I65" s="34">
        <f t="shared" si="51"/>
        <v>1.900848001241684E-3</v>
      </c>
      <c r="K65" s="44"/>
      <c r="P65" s="34">
        <f t="shared" si="20"/>
        <v>-5.0422645182539938E-3</v>
      </c>
      <c r="Q65" s="212">
        <f t="shared" si="21"/>
        <v>30172.93</v>
      </c>
      <c r="R65" s="44">
        <f t="shared" si="85"/>
        <v>4.8206811458377616E-5</v>
      </c>
      <c r="S65" s="166">
        <f t="shared" si="52"/>
        <v>0.1</v>
      </c>
      <c r="T65" s="34">
        <f t="shared" si="50"/>
        <v>4.8206811458377621E-6</v>
      </c>
      <c r="U65" s="45"/>
      <c r="W65" s="1">
        <v>34</v>
      </c>
      <c r="X65" s="34">
        <f t="shared" si="47"/>
        <v>1.0000000000000002E-2</v>
      </c>
      <c r="Z65">
        <f t="shared" si="23"/>
        <v>-10638</v>
      </c>
      <c r="AA65">
        <f t="shared" si="24"/>
        <v>6.0324416385834729E-3</v>
      </c>
      <c r="AB65">
        <f t="shared" si="25"/>
        <v>-4.131593637341789E-3</v>
      </c>
      <c r="AC65">
        <f t="shared" si="26"/>
        <v>-4.131593637341789E-3</v>
      </c>
      <c r="AD65"/>
      <c r="AE65">
        <f t="shared" si="27"/>
        <v>1.7070065984123157E-6</v>
      </c>
      <c r="AF65" s="145">
        <f t="shared" si="28"/>
        <v>30172.93</v>
      </c>
      <c r="AG65" s="146"/>
      <c r="AH65">
        <f t="shared" si="29"/>
        <v>6.8483986185834721E-3</v>
      </c>
      <c r="AI65">
        <f t="shared" si="30"/>
        <v>0.93248156261560877</v>
      </c>
      <c r="AJ65">
        <f t="shared" si="31"/>
        <v>0.65212106260161795</v>
      </c>
      <c r="AK65">
        <f t="shared" si="32"/>
        <v>-0.14505606024282489</v>
      </c>
      <c r="AL65">
        <f t="shared" si="33"/>
        <v>-2.0064357993333197</v>
      </c>
      <c r="AM65">
        <f t="shared" si="34"/>
        <v>-1.5684862597503593</v>
      </c>
      <c r="AN65">
        <f t="shared" si="68"/>
        <v>16.993965100566715</v>
      </c>
      <c r="AO65">
        <f t="shared" si="68"/>
        <v>16.99396510154715</v>
      </c>
      <c r="AP65">
        <f t="shared" si="68"/>
        <v>16.993965079737205</v>
      </c>
      <c r="AQ65">
        <f t="shared" si="68"/>
        <v>16.99396556490289</v>
      </c>
      <c r="AR65">
        <f t="shared" si="68"/>
        <v>16.993954772505486</v>
      </c>
      <c r="AS65">
        <f t="shared" si="68"/>
        <v>16.994194940954536</v>
      </c>
      <c r="AT65">
        <f t="shared" si="68"/>
        <v>16.988896132086204</v>
      </c>
      <c r="AU65">
        <f t="shared" si="36"/>
        <v>17.147520206512525</v>
      </c>
      <c r="AV65"/>
      <c r="AW65">
        <f t="shared" si="69"/>
        <v>44000</v>
      </c>
      <c r="AX65">
        <f t="shared" si="70"/>
        <v>-8.1440490562278617E-2</v>
      </c>
      <c r="AY65">
        <f t="shared" si="71"/>
        <v>-8.9400000000000007E-2</v>
      </c>
      <c r="AZ65" s="7">
        <f t="shared" si="72"/>
        <v>7.9595094377213887E-3</v>
      </c>
      <c r="BA65">
        <f t="shared" si="73"/>
        <v>0.96370218524963047</v>
      </c>
      <c r="BB65">
        <f t="shared" si="74"/>
        <v>0.7938806707148085</v>
      </c>
      <c r="BC65">
        <f t="shared" si="75"/>
        <v>-1.7996501109700116</v>
      </c>
      <c r="BD65">
        <f t="shared" si="76"/>
        <v>-1.2597055611541443</v>
      </c>
      <c r="BE65">
        <f t="shared" si="77"/>
        <v>23.492509448021526</v>
      </c>
      <c r="BF65">
        <f t="shared" si="78"/>
        <v>23.49250944802148</v>
      </c>
      <c r="BG65">
        <f t="shared" si="79"/>
        <v>23.492509448025533</v>
      </c>
      <c r="BH65">
        <f t="shared" si="80"/>
        <v>23.492509447660268</v>
      </c>
      <c r="BI65">
        <f t="shared" si="81"/>
        <v>23.492509480564927</v>
      </c>
      <c r="BJ65">
        <f t="shared" si="82"/>
        <v>23.492506516442745</v>
      </c>
      <c r="BK65">
        <f t="shared" si="83"/>
        <v>23.492774039751417</v>
      </c>
      <c r="BL65">
        <f t="shared" si="84"/>
        <v>23.652123900381021</v>
      </c>
    </row>
    <row r="66" spans="1:64" s="34" customFormat="1" ht="12.95" customHeight="1">
      <c r="A66" s="34" t="s">
        <v>84</v>
      </c>
      <c r="B66" s="52"/>
      <c r="C66" s="53">
        <v>45195.5</v>
      </c>
      <c r="D66" s="54"/>
      <c r="E66" s="41">
        <f t="shared" si="17"/>
        <v>-10623.479241599702</v>
      </c>
      <c r="F66" s="41">
        <f t="shared" si="41"/>
        <v>-10623.5</v>
      </c>
      <c r="G66" s="41">
        <f t="shared" si="49"/>
        <v>5.8210559946019202E-3</v>
      </c>
      <c r="I66" s="34">
        <f t="shared" si="51"/>
        <v>5.8210559946019202E-3</v>
      </c>
      <c r="K66" s="44"/>
      <c r="P66" s="34">
        <f t="shared" si="20"/>
        <v>-5.033206975028578E-3</v>
      </c>
      <c r="Q66" s="212">
        <f t="shared" si="21"/>
        <v>30177</v>
      </c>
      <c r="R66" s="44">
        <f t="shared" si="85"/>
        <v>1.1781502461389187E-4</v>
      </c>
      <c r="S66" s="166">
        <f t="shared" si="52"/>
        <v>0.1</v>
      </c>
      <c r="T66" s="34">
        <f t="shared" si="50"/>
        <v>1.1781502461389188E-5</v>
      </c>
      <c r="U66" s="45"/>
      <c r="W66" s="1">
        <v>35</v>
      </c>
      <c r="X66" s="34">
        <f t="shared" si="47"/>
        <v>1.0000000000000002E-2</v>
      </c>
      <c r="Z66">
        <f t="shared" si="23"/>
        <v>-10623.5</v>
      </c>
      <c r="AA66">
        <f t="shared" si="24"/>
        <v>6.0543787562570735E-3</v>
      </c>
      <c r="AB66">
        <f t="shared" si="25"/>
        <v>-2.3332276165515323E-4</v>
      </c>
      <c r="AC66">
        <f t="shared" si="26"/>
        <v>-2.3332276165515323E-4</v>
      </c>
      <c r="AD66"/>
      <c r="AE66">
        <f t="shared" si="27"/>
        <v>5.4439511106387445E-9</v>
      </c>
      <c r="AF66" s="145">
        <f t="shared" si="28"/>
        <v>30177</v>
      </c>
      <c r="AG66" s="146"/>
      <c r="AH66">
        <f t="shared" si="29"/>
        <v>6.8582026075070732E-3</v>
      </c>
      <c r="AI66">
        <f t="shared" si="30"/>
        <v>0.93270806227240532</v>
      </c>
      <c r="AJ66">
        <f t="shared" si="31"/>
        <v>0.65330360652366481</v>
      </c>
      <c r="AK66">
        <f t="shared" si="32"/>
        <v>-0.14516127278604832</v>
      </c>
      <c r="AL66">
        <f t="shared" si="33"/>
        <v>-2.004874902825549</v>
      </c>
      <c r="AM66">
        <f t="shared" si="34"/>
        <v>-1.5657890935042835</v>
      </c>
      <c r="AN66">
        <f t="shared" si="68"/>
        <v>16.995617251651055</v>
      </c>
      <c r="AO66">
        <f t="shared" si="68"/>
        <v>16.99561725259672</v>
      </c>
      <c r="AP66">
        <f t="shared" si="68"/>
        <v>16.9956172314409</v>
      </c>
      <c r="AQ66">
        <f t="shared" si="68"/>
        <v>16.995617704727046</v>
      </c>
      <c r="AR66">
        <f t="shared" si="68"/>
        <v>16.995607116817627</v>
      </c>
      <c r="AS66">
        <f t="shared" si="68"/>
        <v>16.995844071675403</v>
      </c>
      <c r="AT66">
        <f t="shared" si="68"/>
        <v>16.990586436564101</v>
      </c>
      <c r="AU66">
        <f t="shared" si="36"/>
        <v>17.149246418188667</v>
      </c>
      <c r="AV66"/>
      <c r="AW66">
        <f t="shared" si="69"/>
        <v>46000</v>
      </c>
      <c r="AX66">
        <f t="shared" si="70"/>
        <v>-8.8977144078825413E-2</v>
      </c>
      <c r="AY66">
        <f t="shared" si="71"/>
        <v>-9.7739999999999994E-2</v>
      </c>
      <c r="AZ66" s="7">
        <f t="shared" si="72"/>
        <v>8.7628559211745775E-3</v>
      </c>
      <c r="BA66">
        <f t="shared" si="73"/>
        <v>1.001607429533893</v>
      </c>
      <c r="BB66">
        <f t="shared" si="74"/>
        <v>0.91522460155346619</v>
      </c>
      <c r="BC66">
        <f t="shared" si="75"/>
        <v>-1.5607497232011953</v>
      </c>
      <c r="BD66">
        <f t="shared" si="76"/>
        <v>-0.99000352762161947</v>
      </c>
      <c r="BE66">
        <f t="shared" si="77"/>
        <v>23.732544766104589</v>
      </c>
      <c r="BF66">
        <f t="shared" si="78"/>
        <v>23.732544766195765</v>
      </c>
      <c r="BG66">
        <f t="shared" si="79"/>
        <v>23.732544769552224</v>
      </c>
      <c r="BH66">
        <f t="shared" si="80"/>
        <v>23.732544893116021</v>
      </c>
      <c r="BI66">
        <f t="shared" si="81"/>
        <v>23.732549441898978</v>
      </c>
      <c r="BJ66">
        <f t="shared" si="82"/>
        <v>23.732716813798014</v>
      </c>
      <c r="BK66">
        <f t="shared" si="83"/>
        <v>23.73876618847768</v>
      </c>
      <c r="BL66">
        <f t="shared" si="84"/>
        <v>23.89022206260762</v>
      </c>
    </row>
    <row r="67" spans="1:64" s="34" customFormat="1" ht="12.95" customHeight="1">
      <c r="A67" s="34" t="s">
        <v>84</v>
      </c>
      <c r="B67" s="52"/>
      <c r="C67" s="53">
        <v>45197.455999999998</v>
      </c>
      <c r="D67" s="54"/>
      <c r="E67" s="41">
        <f t="shared" si="17"/>
        <v>-10616.503972679555</v>
      </c>
      <c r="F67" s="41">
        <f t="shared" si="41"/>
        <v>-10616.5</v>
      </c>
      <c r="G67" s="41">
        <f t="shared" si="49"/>
        <v>-1.1140160058857873E-3</v>
      </c>
      <c r="I67" s="34">
        <f t="shared" si="51"/>
        <v>-1.1140160058857873E-3</v>
      </c>
      <c r="K67" s="44"/>
      <c r="P67" s="34">
        <f t="shared" si="20"/>
        <v>-5.0288381304542402E-3</v>
      </c>
      <c r="Q67" s="212">
        <f t="shared" si="21"/>
        <v>30178.955999999998</v>
      </c>
      <c r="R67" s="44">
        <f t="shared" si="85"/>
        <v>1.5325832267010656E-5</v>
      </c>
      <c r="S67" s="166">
        <f t="shared" si="52"/>
        <v>0.1</v>
      </c>
      <c r="T67" s="34">
        <f t="shared" si="50"/>
        <v>1.5325832267010658E-6</v>
      </c>
      <c r="U67" s="45"/>
      <c r="W67" s="1">
        <v>36</v>
      </c>
      <c r="X67" s="34">
        <f t="shared" si="47"/>
        <v>1.0000000000000002E-2</v>
      </c>
      <c r="Z67">
        <f t="shared" si="23"/>
        <v>-10616.5</v>
      </c>
      <c r="AA67">
        <f t="shared" si="24"/>
        <v>6.0649564689432799E-3</v>
      </c>
      <c r="AB67">
        <f t="shared" si="25"/>
        <v>-7.1789724748290672E-3</v>
      </c>
      <c r="AC67">
        <f t="shared" si="26"/>
        <v>-7.1789724748290672E-3</v>
      </c>
      <c r="AD67"/>
      <c r="AE67">
        <f t="shared" si="27"/>
        <v>5.1537645794353386E-6</v>
      </c>
      <c r="AF67" s="145">
        <f t="shared" si="28"/>
        <v>30178.955999999998</v>
      </c>
      <c r="AG67" s="146"/>
      <c r="AH67">
        <f t="shared" si="29"/>
        <v>6.8629297201932794E-3</v>
      </c>
      <c r="AI67">
        <f t="shared" si="30"/>
        <v>0.93281750507101535</v>
      </c>
      <c r="AJ67">
        <f t="shared" si="31"/>
        <v>0.65387412570171</v>
      </c>
      <c r="AK67">
        <f t="shared" si="32"/>
        <v>-0.14521195672229253</v>
      </c>
      <c r="AL67">
        <f t="shared" si="33"/>
        <v>-2.0041210950891197</v>
      </c>
      <c r="AM67">
        <f t="shared" si="34"/>
        <v>-1.564488903372157</v>
      </c>
      <c r="AN67">
        <f t="shared" si="68"/>
        <v>16.996414985499992</v>
      </c>
      <c r="AO67">
        <f t="shared" si="68"/>
        <v>16.996414986429226</v>
      </c>
      <c r="AP67">
        <f t="shared" si="68"/>
        <v>16.996414965583757</v>
      </c>
      <c r="AQ67">
        <f t="shared" si="68"/>
        <v>16.996415433209208</v>
      </c>
      <c r="AR67">
        <f t="shared" si="68"/>
        <v>16.996404943170173</v>
      </c>
      <c r="AS67">
        <f t="shared" si="68"/>
        <v>16.996640352928392</v>
      </c>
      <c r="AT67">
        <f t="shared" si="68"/>
        <v>16.991402614825791</v>
      </c>
      <c r="AU67">
        <f t="shared" si="36"/>
        <v>17.150079761756459</v>
      </c>
      <c r="AV67"/>
      <c r="AW67">
        <f t="shared" si="69"/>
        <v>48000</v>
      </c>
      <c r="AX67">
        <f t="shared" si="70"/>
        <v>-9.7375022972005634E-2</v>
      </c>
      <c r="AY67">
        <f t="shared" si="71"/>
        <v>-0.10643999999999999</v>
      </c>
      <c r="AZ67" s="7">
        <f t="shared" si="72"/>
        <v>9.0649770279943552E-3</v>
      </c>
      <c r="BA67">
        <f t="shared" si="73"/>
        <v>1.0424574640314328</v>
      </c>
      <c r="BB67">
        <f t="shared" si="74"/>
        <v>0.98782532175052151</v>
      </c>
      <c r="BC67">
        <f t="shared" si="75"/>
        <v>-1.3022199189370856</v>
      </c>
      <c r="BD67">
        <f t="shared" si="76"/>
        <v>-0.76195729589450967</v>
      </c>
      <c r="BE67">
        <f t="shared" si="77"/>
        <v>23.982245621231286</v>
      </c>
      <c r="BF67">
        <f t="shared" si="78"/>
        <v>23.982245633652617</v>
      </c>
      <c r="BG67">
        <f t="shared" si="79"/>
        <v>23.982245823913988</v>
      </c>
      <c r="BH67">
        <f t="shared" si="80"/>
        <v>23.982248738196109</v>
      </c>
      <c r="BI67">
        <f t="shared" si="81"/>
        <v>23.982293374626639</v>
      </c>
      <c r="BJ67">
        <f t="shared" si="82"/>
        <v>23.982976489817446</v>
      </c>
      <c r="BK67">
        <f t="shared" si="83"/>
        <v>23.993303995675522</v>
      </c>
      <c r="BL67">
        <f t="shared" si="84"/>
        <v>24.128320224834219</v>
      </c>
    </row>
    <row r="68" spans="1:64" ht="12.95" customHeight="1">
      <c r="A68" s="34" t="s">
        <v>74</v>
      </c>
      <c r="B68" s="55"/>
      <c r="C68" s="53">
        <v>45291.686999999998</v>
      </c>
      <c r="D68" s="54" t="s">
        <v>75</v>
      </c>
      <c r="E68" s="41">
        <f t="shared" si="17"/>
        <v>-10280.467896189299</v>
      </c>
      <c r="F68" s="41">
        <f t="shared" si="41"/>
        <v>-10280.5</v>
      </c>
      <c r="G68" s="41">
        <f t="shared" si="49"/>
        <v>9.0025279932888225E-3</v>
      </c>
      <c r="H68" s="34"/>
      <c r="I68" s="34">
        <f t="shared" si="51"/>
        <v>9.0025279932888225E-3</v>
      </c>
      <c r="K68" s="44"/>
      <c r="L68" s="34"/>
      <c r="M68" s="34"/>
      <c r="N68" s="34"/>
      <c r="O68" s="34"/>
      <c r="P68" s="34">
        <f t="shared" si="20"/>
        <v>-4.8220147908859855E-3</v>
      </c>
      <c r="Q68" s="212">
        <f t="shared" si="21"/>
        <v>30273.186999999998</v>
      </c>
      <c r="R68" s="44">
        <f t="shared" si="85"/>
        <v>1.9111798319147974E-4</v>
      </c>
      <c r="S68" s="166">
        <f t="shared" si="52"/>
        <v>0.1</v>
      </c>
      <c r="T68" s="34">
        <f t="shared" si="50"/>
        <v>1.9111798319147974E-5</v>
      </c>
      <c r="U68" s="45"/>
      <c r="V68" s="34"/>
      <c r="W68" s="1">
        <v>37</v>
      </c>
      <c r="X68" s="34">
        <f t="shared" si="47"/>
        <v>1.0000000000000002E-2</v>
      </c>
      <c r="Y68" s="34"/>
      <c r="Z68">
        <f t="shared" si="23"/>
        <v>-10280.5</v>
      </c>
      <c r="AA68">
        <f t="shared" si="24"/>
        <v>6.5629380161228964E-3</v>
      </c>
      <c r="AB68">
        <f t="shared" si="25"/>
        <v>2.4395899771659261E-3</v>
      </c>
      <c r="AC68">
        <f t="shared" si="26"/>
        <v>2.4395899771659261E-3</v>
      </c>
      <c r="AE68">
        <f t="shared" si="27"/>
        <v>5.9515992566884436E-7</v>
      </c>
      <c r="AF68" s="145">
        <f t="shared" si="28"/>
        <v>30273.186999999998</v>
      </c>
      <c r="AG68" s="146"/>
      <c r="AH68">
        <f t="shared" si="29"/>
        <v>7.0852686273728963E-3</v>
      </c>
      <c r="AI68">
        <f t="shared" si="30"/>
        <v>0.93814554524496419</v>
      </c>
      <c r="AJ68">
        <f t="shared" si="31"/>
        <v>0.68097026302894426</v>
      </c>
      <c r="AK68">
        <f t="shared" si="32"/>
        <v>-0.14756024677045382</v>
      </c>
      <c r="AL68">
        <f t="shared" si="33"/>
        <v>-1.9677279400561791</v>
      </c>
      <c r="AM68">
        <f t="shared" si="34"/>
        <v>-1.5034838963108728</v>
      </c>
      <c r="AN68">
        <f t="shared" si="68"/>
        <v>17.034817318619293</v>
      </c>
      <c r="AO68">
        <f t="shared" si="68"/>
        <v>17.034817318989994</v>
      </c>
      <c r="AP68">
        <f t="shared" si="68"/>
        <v>17.034817309397454</v>
      </c>
      <c r="AQ68">
        <f t="shared" si="68"/>
        <v>17.034817557620791</v>
      </c>
      <c r="AR68">
        <f t="shared" si="68"/>
        <v>17.034811134497442</v>
      </c>
      <c r="AS68">
        <f t="shared" si="68"/>
        <v>17.03497739511441</v>
      </c>
      <c r="AT68">
        <f t="shared" si="68"/>
        <v>17.03070896288461</v>
      </c>
      <c r="AU68">
        <f t="shared" si="36"/>
        <v>17.190080253010528</v>
      </c>
    </row>
    <row r="69" spans="1:64" ht="12.95" customHeight="1">
      <c r="A69" s="34" t="s">
        <v>84</v>
      </c>
      <c r="B69" s="52"/>
      <c r="C69" s="53">
        <v>45561.446000000004</v>
      </c>
      <c r="D69" s="54"/>
      <c r="E69" s="41">
        <f t="shared" si="17"/>
        <v>-9318.4834541485998</v>
      </c>
      <c r="F69" s="41">
        <f t="shared" si="41"/>
        <v>-9318.5</v>
      </c>
      <c r="G69" s="41">
        <f t="shared" si="49"/>
        <v>4.6397760015679523E-3</v>
      </c>
      <c r="H69" s="34"/>
      <c r="I69" s="34">
        <f t="shared" si="51"/>
        <v>4.6397760015679523E-3</v>
      </c>
      <c r="J69" s="34"/>
      <c r="K69" s="44"/>
      <c r="L69" s="34"/>
      <c r="M69" s="34"/>
      <c r="N69" s="34"/>
      <c r="O69" s="34"/>
      <c r="P69" s="34">
        <f t="shared" si="20"/>
        <v>-4.2610767722411633E-3</v>
      </c>
      <c r="Q69" s="212">
        <f t="shared" si="21"/>
        <v>30542.946000000004</v>
      </c>
      <c r="R69" s="44">
        <f t="shared" si="85"/>
        <v>7.9225180101025417E-5</v>
      </c>
      <c r="S69" s="166">
        <f t="shared" si="52"/>
        <v>0.1</v>
      </c>
      <c r="T69" s="34">
        <f t="shared" si="50"/>
        <v>7.9225180101025417E-6</v>
      </c>
      <c r="U69" s="45"/>
      <c r="V69" s="34"/>
      <c r="W69" s="1">
        <v>38</v>
      </c>
      <c r="X69" s="34">
        <f t="shared" si="47"/>
        <v>1.0000000000000002E-2</v>
      </c>
      <c r="Y69" s="34"/>
      <c r="Z69">
        <f t="shared" si="23"/>
        <v>-9318.5</v>
      </c>
      <c r="AA69">
        <f t="shared" si="24"/>
        <v>7.87970763962767E-3</v>
      </c>
      <c r="AB69">
        <f t="shared" si="25"/>
        <v>-3.2399316380597176E-3</v>
      </c>
      <c r="AC69">
        <f t="shared" si="26"/>
        <v>-3.2399316380597176E-3</v>
      </c>
      <c r="AE69">
        <f t="shared" si="27"/>
        <v>1.0497157019300326E-6</v>
      </c>
      <c r="AF69" s="145">
        <f t="shared" si="28"/>
        <v>30542.946000000004</v>
      </c>
      <c r="AG69" s="146"/>
      <c r="AH69">
        <f t="shared" si="29"/>
        <v>7.66903754087767E-3</v>
      </c>
      <c r="AI69">
        <f t="shared" si="30"/>
        <v>0.95419295053821473</v>
      </c>
      <c r="AJ69">
        <f t="shared" si="31"/>
        <v>0.75500491650120349</v>
      </c>
      <c r="AK69">
        <f t="shared" si="32"/>
        <v>-0.15330268823346038</v>
      </c>
      <c r="AL69">
        <f t="shared" si="33"/>
        <v>-1.8611530754721644</v>
      </c>
      <c r="AM69">
        <f t="shared" si="34"/>
        <v>-1.3424881966085782</v>
      </c>
      <c r="AN69">
        <f t="shared" si="68"/>
        <v>17.146013130024439</v>
      </c>
      <c r="AO69">
        <f t="shared" si="68"/>
        <v>17.146013130030358</v>
      </c>
      <c r="AP69">
        <f t="shared" si="68"/>
        <v>17.146013129750841</v>
      </c>
      <c r="AQ69">
        <f t="shared" si="68"/>
        <v>17.146013142949872</v>
      </c>
      <c r="AR69">
        <f t="shared" si="68"/>
        <v>17.1460125196825</v>
      </c>
      <c r="AS69">
        <f t="shared" si="68"/>
        <v>17.146041953973302</v>
      </c>
      <c r="AT69">
        <f t="shared" si="68"/>
        <v>17.144658906804136</v>
      </c>
      <c r="AU69">
        <f t="shared" si="36"/>
        <v>17.304605469041523</v>
      </c>
    </row>
    <row r="70" spans="1:64" ht="12.95" customHeight="1">
      <c r="A70" s="34" t="s">
        <v>84</v>
      </c>
      <c r="B70" s="52" t="s">
        <v>69</v>
      </c>
      <c r="C70" s="53">
        <v>45566.487000000001</v>
      </c>
      <c r="D70" s="54"/>
      <c r="E70" s="41">
        <f t="shared" si="17"/>
        <v>-9300.5068024990742</v>
      </c>
      <c r="F70" s="41">
        <f t="shared" si="41"/>
        <v>-9300.5</v>
      </c>
      <c r="G70" s="41">
        <f t="shared" si="49"/>
        <v>-1.907552003103774E-3</v>
      </c>
      <c r="H70" s="34"/>
      <c r="I70" s="34">
        <f t="shared" si="51"/>
        <v>-1.907552003103774E-3</v>
      </c>
      <c r="J70" s="34"/>
      <c r="K70" s="44"/>
      <c r="L70" s="34"/>
      <c r="M70" s="34"/>
      <c r="N70" s="34"/>
      <c r="O70" s="34"/>
      <c r="P70" s="34">
        <f t="shared" si="20"/>
        <v>-4.251022050478578E-3</v>
      </c>
      <c r="Q70" s="212">
        <f t="shared" si="21"/>
        <v>30547.987000000001</v>
      </c>
      <c r="R70" s="44">
        <f t="shared" si="85"/>
        <v>5.4918518629428662E-6</v>
      </c>
      <c r="S70" s="166">
        <f t="shared" si="52"/>
        <v>0.1</v>
      </c>
      <c r="T70" s="34">
        <f t="shared" si="50"/>
        <v>5.4918518629428669E-7</v>
      </c>
      <c r="U70" s="45"/>
      <c r="V70" s="34"/>
      <c r="W70" s="1">
        <v>39</v>
      </c>
      <c r="X70" s="34">
        <f t="shared" si="47"/>
        <v>1.0000000000000002E-2</v>
      </c>
      <c r="Y70" s="34"/>
      <c r="Z70">
        <f t="shared" si="23"/>
        <v>-9300.5</v>
      </c>
      <c r="AA70">
        <f t="shared" si="24"/>
        <v>7.9027575193803875E-3</v>
      </c>
      <c r="AB70">
        <f t="shared" si="25"/>
        <v>-9.8103095224841615E-3</v>
      </c>
      <c r="AC70">
        <f t="shared" si="26"/>
        <v>-9.8103095224841615E-3</v>
      </c>
      <c r="AE70">
        <f t="shared" si="27"/>
        <v>9.6242172926943423E-6</v>
      </c>
      <c r="AF70" s="145">
        <f t="shared" si="28"/>
        <v>30547.987000000001</v>
      </c>
      <c r="AG70" s="146"/>
      <c r="AH70">
        <f t="shared" si="29"/>
        <v>7.6791660306303883E-3</v>
      </c>
      <c r="AI70">
        <f t="shared" si="30"/>
        <v>0.95450411338990504</v>
      </c>
      <c r="AJ70">
        <f t="shared" si="31"/>
        <v>0.75633389073034474</v>
      </c>
      <c r="AK70">
        <f t="shared" si="32"/>
        <v>-0.15339532033788184</v>
      </c>
      <c r="AL70">
        <f t="shared" si="33"/>
        <v>-1.8591239606019567</v>
      </c>
      <c r="AM70">
        <f t="shared" si="34"/>
        <v>-1.3396489942291063</v>
      </c>
      <c r="AN70">
        <f t="shared" si="68"/>
        <v>17.148111916574599</v>
      </c>
      <c r="AO70">
        <f t="shared" si="68"/>
        <v>17.14811191657985</v>
      </c>
      <c r="AP70">
        <f t="shared" si="68"/>
        <v>17.148111916327938</v>
      </c>
      <c r="AQ70">
        <f t="shared" si="68"/>
        <v>17.148111928413304</v>
      </c>
      <c r="AR70">
        <f t="shared" si="68"/>
        <v>17.148111348619835</v>
      </c>
      <c r="AS70">
        <f t="shared" si="68"/>
        <v>17.148139167005422</v>
      </c>
      <c r="AT70">
        <f t="shared" si="68"/>
        <v>17.146811018055402</v>
      </c>
      <c r="AU70">
        <f t="shared" si="36"/>
        <v>17.306748352501561</v>
      </c>
    </row>
    <row r="71" spans="1:64" s="34" customFormat="1" ht="12.95" customHeight="1">
      <c r="A71" s="34" t="s">
        <v>84</v>
      </c>
      <c r="B71" s="52" t="s">
        <v>62</v>
      </c>
      <c r="C71" s="53">
        <v>45573.374000000003</v>
      </c>
      <c r="D71" s="54"/>
      <c r="E71" s="41">
        <f t="shared" si="17"/>
        <v>-9275.9471516539252</v>
      </c>
      <c r="F71" s="41">
        <f t="shared" si="41"/>
        <v>-9276</v>
      </c>
      <c r="G71" s="41">
        <f t="shared" si="49"/>
        <v>1.481969599990407E-2</v>
      </c>
      <c r="I71" s="34">
        <f t="shared" si="51"/>
        <v>1.481969599990407E-2</v>
      </c>
      <c r="K71" s="44"/>
      <c r="P71" s="34">
        <f t="shared" si="20"/>
        <v>-4.2373624882183925E-3</v>
      </c>
      <c r="Q71" s="212">
        <f t="shared" si="21"/>
        <v>30554.874000000003</v>
      </c>
      <c r="R71" s="44">
        <f t="shared" si="85"/>
        <v>3.6317147821972036E-4</v>
      </c>
      <c r="S71" s="166">
        <f t="shared" si="52"/>
        <v>0.1</v>
      </c>
      <c r="T71" s="34">
        <f t="shared" si="50"/>
        <v>3.6317147821972034E-5</v>
      </c>
      <c r="U71" s="45"/>
      <c r="W71" s="1">
        <v>40</v>
      </c>
      <c r="X71" s="34">
        <f t="shared" si="47"/>
        <v>1.0000000000000002E-2</v>
      </c>
      <c r="Z71">
        <f t="shared" si="23"/>
        <v>-9276</v>
      </c>
      <c r="AA71">
        <f t="shared" si="24"/>
        <v>7.9340350256675955E-3</v>
      </c>
      <c r="AB71">
        <f t="shared" si="25"/>
        <v>6.8856609742364745E-3</v>
      </c>
      <c r="AC71">
        <f t="shared" si="26"/>
        <v>6.8856609742364745E-3</v>
      </c>
      <c r="AD71"/>
      <c r="AE71">
        <f t="shared" si="27"/>
        <v>4.7412327052123198E-6</v>
      </c>
      <c r="AF71" s="145">
        <f t="shared" si="28"/>
        <v>30554.874000000003</v>
      </c>
      <c r="AG71" s="146"/>
      <c r="AH71">
        <f t="shared" si="29"/>
        <v>7.6929029456675969E-3</v>
      </c>
      <c r="AI71">
        <f t="shared" si="30"/>
        <v>0.95492826808635467</v>
      </c>
      <c r="AJ71">
        <f t="shared" si="31"/>
        <v>0.75813915520663777</v>
      </c>
      <c r="AK71">
        <f t="shared" si="32"/>
        <v>-0.1535204839176339</v>
      </c>
      <c r="AL71">
        <f t="shared" si="33"/>
        <v>-1.8563599815527307</v>
      </c>
      <c r="AM71">
        <f t="shared" si="34"/>
        <v>-1.3357939388965805</v>
      </c>
      <c r="AN71">
        <f t="shared" ref="AN71:AT80" si="86">$AU71+$AB$7*SIN(AO71)</f>
        <v>17.150969698709755</v>
      </c>
      <c r="AO71">
        <f t="shared" si="86"/>
        <v>17.150969698714192</v>
      </c>
      <c r="AP71">
        <f t="shared" si="86"/>
        <v>17.150969698496517</v>
      </c>
      <c r="AQ71">
        <f t="shared" si="86"/>
        <v>17.150969709171804</v>
      </c>
      <c r="AR71">
        <f t="shared" si="86"/>
        <v>17.15096918563783</v>
      </c>
      <c r="AS71">
        <f t="shared" si="86"/>
        <v>17.150994863135487</v>
      </c>
      <c r="AT71">
        <f t="shared" si="86"/>
        <v>17.149741460704824</v>
      </c>
      <c r="AU71">
        <f t="shared" si="36"/>
        <v>17.309665054988837</v>
      </c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:64" ht="12.95" customHeight="1">
      <c r="A72" s="34" t="s">
        <v>84</v>
      </c>
      <c r="B72" s="52" t="s">
        <v>62</v>
      </c>
      <c r="C72" s="53">
        <v>45576.451000000001</v>
      </c>
      <c r="D72" s="54"/>
      <c r="E72" s="41">
        <f t="shared" si="17"/>
        <v>-9264.9742976317921</v>
      </c>
      <c r="F72" s="41">
        <f t="shared" si="41"/>
        <v>-9265</v>
      </c>
      <c r="G72" s="41">
        <f t="shared" si="49"/>
        <v>7.2074400013661943E-3</v>
      </c>
      <c r="H72" s="34"/>
      <c r="I72" s="34">
        <f t="shared" si="51"/>
        <v>7.2074400013661943E-3</v>
      </c>
      <c r="J72" s="34"/>
      <c r="K72" s="44"/>
      <c r="L72" s="34"/>
      <c r="M72" s="34"/>
      <c r="N72" s="34"/>
      <c r="O72" s="34"/>
      <c r="P72" s="34">
        <f t="shared" si="20"/>
        <v>-4.2312393860301466E-3</v>
      </c>
      <c r="Q72" s="212">
        <f t="shared" si="21"/>
        <v>30557.951000000001</v>
      </c>
      <c r="R72" s="44">
        <f t="shared" si="85"/>
        <v>1.3084338612764592E-4</v>
      </c>
      <c r="S72" s="166">
        <f t="shared" si="52"/>
        <v>0.1</v>
      </c>
      <c r="T72" s="34">
        <f t="shared" si="50"/>
        <v>1.3084338612764593E-5</v>
      </c>
      <c r="U72" s="45"/>
      <c r="V72" s="34"/>
      <c r="W72" s="1">
        <v>41</v>
      </c>
      <c r="X72" s="34">
        <f t="shared" si="47"/>
        <v>1.0000000000000002E-2</v>
      </c>
      <c r="Y72" s="34"/>
      <c r="Z72">
        <f t="shared" si="23"/>
        <v>-9265</v>
      </c>
      <c r="AA72">
        <f t="shared" si="24"/>
        <v>7.948041962953593E-3</v>
      </c>
      <c r="AB72">
        <f t="shared" si="25"/>
        <v>-7.406019615873987E-4</v>
      </c>
      <c r="AC72">
        <f t="shared" si="26"/>
        <v>-7.406019615873987E-4</v>
      </c>
      <c r="AE72">
        <f t="shared" si="27"/>
        <v>5.4849126550710274E-8</v>
      </c>
      <c r="AF72" s="145">
        <f t="shared" si="28"/>
        <v>30557.951000000001</v>
      </c>
      <c r="AG72" s="146"/>
      <c r="AH72">
        <f t="shared" si="29"/>
        <v>7.6990520879535937E-3</v>
      </c>
      <c r="AI72">
        <f t="shared" si="30"/>
        <v>0.95511893985641572</v>
      </c>
      <c r="AJ72">
        <f t="shared" si="31"/>
        <v>0.75894831948923047</v>
      </c>
      <c r="AK72">
        <f t="shared" si="32"/>
        <v>-0.15357633424583353</v>
      </c>
      <c r="AL72">
        <f t="shared" si="33"/>
        <v>-1.855118211959023</v>
      </c>
      <c r="AM72">
        <f t="shared" si="34"/>
        <v>-1.3340666135162855</v>
      </c>
      <c r="AN72">
        <f t="shared" si="86"/>
        <v>17.152253197777455</v>
      </c>
      <c r="AO72">
        <f t="shared" si="86"/>
        <v>17.152253197781562</v>
      </c>
      <c r="AP72">
        <f t="shared" si="86"/>
        <v>17.152253197578069</v>
      </c>
      <c r="AQ72">
        <f t="shared" si="86"/>
        <v>17.152253207658443</v>
      </c>
      <c r="AR72">
        <f t="shared" si="86"/>
        <v>17.152252708311526</v>
      </c>
      <c r="AS72">
        <f t="shared" si="86"/>
        <v>17.152277446590748</v>
      </c>
      <c r="AT72">
        <f t="shared" si="86"/>
        <v>17.151057612199757</v>
      </c>
      <c r="AU72">
        <f t="shared" si="36"/>
        <v>17.310974594881081</v>
      </c>
      <c r="BI72">
        <f>$BL72+$AB$7*SIN(BJ72)</f>
        <v>18.33547434872176</v>
      </c>
      <c r="BJ72">
        <f>$BL72+$AB$7*SIN(BK72)</f>
        <v>18.336820901554958</v>
      </c>
      <c r="BK72">
        <f>$BL72+$AB$7*SIN(BL72)</f>
        <v>18.34645283972046</v>
      </c>
      <c r="BL72">
        <f>$AB$9+$AB$18*(AW72-AB$15)</f>
        <v>18.41396433139581</v>
      </c>
    </row>
    <row r="73" spans="1:64" ht="12.95" customHeight="1">
      <c r="A73" s="34" t="s">
        <v>84</v>
      </c>
      <c r="B73" s="52"/>
      <c r="C73" s="53">
        <v>45577.442999999999</v>
      </c>
      <c r="D73" s="54"/>
      <c r="E73" s="41">
        <f t="shared" si="17"/>
        <v>-9261.4367379340511</v>
      </c>
      <c r="F73" s="41">
        <f t="shared" si="41"/>
        <v>-9261.5</v>
      </c>
      <c r="G73" s="41">
        <f t="shared" si="49"/>
        <v>1.7739903996698558E-2</v>
      </c>
      <c r="H73" s="34"/>
      <c r="I73" s="34">
        <f t="shared" si="51"/>
        <v>1.7739903996698558E-2</v>
      </c>
      <c r="J73" s="34"/>
      <c r="K73" s="44"/>
      <c r="L73" s="34"/>
      <c r="M73" s="34"/>
      <c r="N73" s="34"/>
      <c r="O73" s="34"/>
      <c r="P73" s="34">
        <f t="shared" si="20"/>
        <v>-4.2292923949929766E-3</v>
      </c>
      <c r="Q73" s="212">
        <f t="shared" si="21"/>
        <v>30558.942999999999</v>
      </c>
      <c r="R73" s="44">
        <f t="shared" si="85"/>
        <v>4.8264559009671246E-4</v>
      </c>
      <c r="S73" s="166">
        <f t="shared" si="52"/>
        <v>0.1</v>
      </c>
      <c r="T73" s="34">
        <f t="shared" si="50"/>
        <v>4.8264559009671246E-5</v>
      </c>
      <c r="U73" s="45"/>
      <c r="V73" s="34"/>
      <c r="W73" s="1">
        <v>42</v>
      </c>
      <c r="X73" s="34">
        <f t="shared" si="47"/>
        <v>1.0000000000000002E-2</v>
      </c>
      <c r="Y73" s="34"/>
      <c r="Z73">
        <f t="shared" si="23"/>
        <v>-9261.5</v>
      </c>
      <c r="AA73">
        <f t="shared" si="24"/>
        <v>7.9524940297362803E-3</v>
      </c>
      <c r="AB73">
        <f t="shared" si="25"/>
        <v>9.787409966962278E-3</v>
      </c>
      <c r="AC73">
        <f t="shared" si="26"/>
        <v>9.787409966962278E-3</v>
      </c>
      <c r="AE73">
        <f t="shared" si="27"/>
        <v>9.5793393861392542E-6</v>
      </c>
      <c r="AF73" s="145">
        <f t="shared" si="28"/>
        <v>30558.942999999999</v>
      </c>
      <c r="AG73" s="146"/>
      <c r="AH73">
        <f t="shared" si="29"/>
        <v>7.7010062309862811E-3</v>
      </c>
      <c r="AI73">
        <f t="shared" si="30"/>
        <v>0.95517963864961786</v>
      </c>
      <c r="AJ73">
        <f t="shared" si="31"/>
        <v>0.75920560318396979</v>
      </c>
      <c r="AK73">
        <f t="shared" si="32"/>
        <v>-0.15359405980838312</v>
      </c>
      <c r="AL73">
        <f t="shared" si="33"/>
        <v>-1.8547229994412351</v>
      </c>
      <c r="AM73">
        <f t="shared" si="34"/>
        <v>-1.3335174654925235</v>
      </c>
      <c r="AN73">
        <f t="shared" si="86"/>
        <v>17.152661637594505</v>
      </c>
      <c r="AO73">
        <f t="shared" si="86"/>
        <v>17.152661637598513</v>
      </c>
      <c r="AP73">
        <f t="shared" si="86"/>
        <v>17.152661637399383</v>
      </c>
      <c r="AQ73">
        <f t="shared" si="86"/>
        <v>17.15266164729529</v>
      </c>
      <c r="AR73">
        <f t="shared" si="86"/>
        <v>17.152661155506824</v>
      </c>
      <c r="AS73">
        <f t="shared" si="86"/>
        <v>17.15268559780651</v>
      </c>
      <c r="AT73">
        <f t="shared" si="86"/>
        <v>17.151476445187207</v>
      </c>
      <c r="AU73">
        <f t="shared" si="36"/>
        <v>17.31139126666498</v>
      </c>
    </row>
    <row r="74" spans="1:64" s="34" customFormat="1" ht="12.95" customHeight="1">
      <c r="A74" s="34" t="s">
        <v>85</v>
      </c>
      <c r="B74" s="52" t="s">
        <v>62</v>
      </c>
      <c r="C74" s="53">
        <v>45605.334999999999</v>
      </c>
      <c r="D74" s="54"/>
      <c r="E74" s="41">
        <f t="shared" si="17"/>
        <v>-9161.9714001421762</v>
      </c>
      <c r="F74" s="41">
        <f t="shared" si="41"/>
        <v>-9162</v>
      </c>
      <c r="G74" s="41">
        <f t="shared" si="49"/>
        <v>8.0199519943562336E-3</v>
      </c>
      <c r="I74" s="34">
        <f t="shared" si="51"/>
        <v>8.0199519943562336E-3</v>
      </c>
      <c r="K74" s="44"/>
      <c r="P74" s="34">
        <f t="shared" si="20"/>
        <v>-4.1741984337220206E-3</v>
      </c>
      <c r="Q74" s="212">
        <f t="shared" si="21"/>
        <v>30586.834999999999</v>
      </c>
      <c r="R74" s="44">
        <f t="shared" si="85"/>
        <v>1.4869730466260107E-4</v>
      </c>
      <c r="S74" s="166">
        <f t="shared" si="52"/>
        <v>0.1</v>
      </c>
      <c r="T74" s="34">
        <f t="shared" si="50"/>
        <v>1.4869730466260107E-5</v>
      </c>
      <c r="U74" s="45"/>
      <c r="W74" s="1">
        <v>43</v>
      </c>
      <c r="X74" s="34">
        <f t="shared" si="47"/>
        <v>1.0000000000000002E-2</v>
      </c>
      <c r="Z74">
        <f t="shared" si="23"/>
        <v>-9162</v>
      </c>
      <c r="AA74">
        <f t="shared" si="24"/>
        <v>8.0781111789049731E-3</v>
      </c>
      <c r="AB74">
        <f t="shared" si="25"/>
        <v>-5.8159184548739473E-5</v>
      </c>
      <c r="AC74">
        <f t="shared" si="26"/>
        <v>-5.8159184548739473E-5</v>
      </c>
      <c r="AD74"/>
      <c r="AE74">
        <f t="shared" si="27"/>
        <v>3.3824907473743365E-10</v>
      </c>
      <c r="AF74" s="145">
        <f t="shared" si="28"/>
        <v>30586.834999999999</v>
      </c>
      <c r="AG74" s="146"/>
      <c r="AH74">
        <f t="shared" si="29"/>
        <v>7.7560721589049735E-3</v>
      </c>
      <c r="AI74">
        <f t="shared" si="30"/>
        <v>0.95691135796741178</v>
      </c>
      <c r="AJ74">
        <f t="shared" si="31"/>
        <v>0.76648358922567505</v>
      </c>
      <c r="AK74">
        <f t="shared" si="32"/>
        <v>-0.15408883453315972</v>
      </c>
      <c r="AL74">
        <f t="shared" si="33"/>
        <v>-1.8434665983569691</v>
      </c>
      <c r="AM74">
        <f t="shared" si="34"/>
        <v>-1.3179971322898398</v>
      </c>
      <c r="AN74">
        <f t="shared" si="86"/>
        <v>17.164283880973343</v>
      </c>
      <c r="AO74">
        <f t="shared" si="86"/>
        <v>17.164283880975194</v>
      </c>
      <c r="AP74">
        <f t="shared" si="86"/>
        <v>17.164283880873818</v>
      </c>
      <c r="AQ74">
        <f t="shared" si="86"/>
        <v>17.164283886420915</v>
      </c>
      <c r="AR74">
        <f t="shared" si="86"/>
        <v>17.164283582905309</v>
      </c>
      <c r="AS74">
        <f t="shared" si="86"/>
        <v>17.164300191270627</v>
      </c>
      <c r="AT74">
        <f t="shared" si="86"/>
        <v>17.163394880825965</v>
      </c>
      <c r="AU74">
        <f t="shared" si="36"/>
        <v>17.323236650235753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1:64" s="34" customFormat="1" ht="12.95" customHeight="1">
      <c r="A75" s="34" t="s">
        <v>85</v>
      </c>
      <c r="B75" s="52"/>
      <c r="C75" s="53">
        <v>45605.476000000002</v>
      </c>
      <c r="D75" s="54"/>
      <c r="E75" s="41">
        <f t="shared" si="17"/>
        <v>-9161.4685816770616</v>
      </c>
      <c r="F75" s="41">
        <f t="shared" si="41"/>
        <v>-9161.5</v>
      </c>
      <c r="G75" s="41">
        <f t="shared" si="49"/>
        <v>8.8103040034184232E-3</v>
      </c>
      <c r="I75" s="34">
        <f t="shared" si="51"/>
        <v>8.8103040034184232E-3</v>
      </c>
      <c r="K75" s="44"/>
      <c r="P75" s="34">
        <f t="shared" si="20"/>
        <v>-4.1739228296452831E-3</v>
      </c>
      <c r="Q75" s="212">
        <f t="shared" si="21"/>
        <v>30586.976000000002</v>
      </c>
      <c r="R75" s="44">
        <f t="shared" si="85"/>
        <v>1.6859014645245158E-4</v>
      </c>
      <c r="S75" s="166">
        <f t="shared" si="52"/>
        <v>0.1</v>
      </c>
      <c r="T75" s="34">
        <f t="shared" si="50"/>
        <v>1.685901464524516E-5</v>
      </c>
      <c r="U75" s="45"/>
      <c r="W75" s="1">
        <v>44</v>
      </c>
      <c r="X75" s="34">
        <f t="shared" si="47"/>
        <v>1.0000000000000002E-2</v>
      </c>
      <c r="Z75">
        <f t="shared" si="23"/>
        <v>-9161.5</v>
      </c>
      <c r="AA75">
        <f t="shared" si="24"/>
        <v>8.0787377812552436E-3</v>
      </c>
      <c r="AB75">
        <f t="shared" si="25"/>
        <v>7.3156622216317968E-4</v>
      </c>
      <c r="AC75">
        <f t="shared" si="26"/>
        <v>7.3156622216317968E-4</v>
      </c>
      <c r="AD75"/>
      <c r="AE75">
        <f t="shared" si="27"/>
        <v>5.3518913741010673E-8</v>
      </c>
      <c r="AF75" s="145">
        <f t="shared" si="28"/>
        <v>30586.976000000002</v>
      </c>
      <c r="AG75" s="146"/>
      <c r="AH75">
        <f t="shared" si="29"/>
        <v>7.7563464825052431E-3</v>
      </c>
      <c r="AI75">
        <f t="shared" si="30"/>
        <v>0.95692008993534095</v>
      </c>
      <c r="AJ75">
        <f t="shared" si="31"/>
        <v>0.76651998377468544</v>
      </c>
      <c r="AK75">
        <f t="shared" si="32"/>
        <v>-0.15409127603086714</v>
      </c>
      <c r="AL75">
        <f t="shared" si="33"/>
        <v>-1.8434099304045122</v>
      </c>
      <c r="AM75">
        <f t="shared" si="34"/>
        <v>-1.3179195817937066</v>
      </c>
      <c r="AN75">
        <f t="shared" si="86"/>
        <v>17.164342337427385</v>
      </c>
      <c r="AO75">
        <f t="shared" si="86"/>
        <v>17.164342337429229</v>
      </c>
      <c r="AP75">
        <f t="shared" si="86"/>
        <v>17.164342337328229</v>
      </c>
      <c r="AQ75">
        <f t="shared" si="86"/>
        <v>17.164342342857502</v>
      </c>
      <c r="AR75">
        <f t="shared" si="86"/>
        <v>17.164342040163334</v>
      </c>
      <c r="AS75">
        <f t="shared" si="86"/>
        <v>17.16435861200306</v>
      </c>
      <c r="AT75">
        <f t="shared" si="86"/>
        <v>17.163454829106257</v>
      </c>
      <c r="AU75">
        <f t="shared" si="36"/>
        <v>17.32329617477631</v>
      </c>
      <c r="AV75"/>
      <c r="AW75"/>
      <c r="AX75"/>
      <c r="AY75"/>
      <c r="AZ75"/>
      <c r="BA75"/>
      <c r="BB75"/>
      <c r="BC75"/>
      <c r="BD75"/>
      <c r="BE75"/>
      <c r="BF75"/>
      <c r="BG75"/>
      <c r="BH75"/>
      <c r="BI75">
        <f>$BL75+$AB$7*SIN(BJ75)</f>
        <v>18.33547434872176</v>
      </c>
      <c r="BJ75">
        <f>$BL75+$AB$7*SIN(BK75)</f>
        <v>18.336820901554958</v>
      </c>
      <c r="BK75">
        <f>$BL75+$AB$7*SIN(BL75)</f>
        <v>18.34645283972046</v>
      </c>
      <c r="BL75">
        <f>$AB$9+$AB$18*(AW75-AB$15)</f>
        <v>18.41396433139581</v>
      </c>
    </row>
    <row r="76" spans="1:64" s="34" customFormat="1" ht="12.95" customHeight="1">
      <c r="A76" s="34" t="s">
        <v>85</v>
      </c>
      <c r="B76" s="52" t="s">
        <v>62</v>
      </c>
      <c r="C76" s="53">
        <v>45621.317000000003</v>
      </c>
      <c r="D76" s="54"/>
      <c r="E76" s="41">
        <f t="shared" si="17"/>
        <v>-9104.9781752536728</v>
      </c>
      <c r="F76" s="41">
        <f t="shared" si="41"/>
        <v>-9105</v>
      </c>
      <c r="G76" s="41">
        <f t="shared" si="49"/>
        <v>6.1200799973448738E-3</v>
      </c>
      <c r="I76" s="34">
        <f t="shared" si="51"/>
        <v>6.1200799973448738E-3</v>
      </c>
      <c r="K76" s="44"/>
      <c r="P76" s="34">
        <f t="shared" si="20"/>
        <v>-4.1428600814738346E-3</v>
      </c>
      <c r="Q76" s="212">
        <f t="shared" si="21"/>
        <v>30602.817000000003</v>
      </c>
      <c r="R76" s="44">
        <f t="shared" si="85"/>
        <v>1.0532793906142335E-4</v>
      </c>
      <c r="S76" s="166">
        <f t="shared" si="52"/>
        <v>0.1</v>
      </c>
      <c r="T76" s="34">
        <f t="shared" si="50"/>
        <v>1.0532793906142336E-5</v>
      </c>
      <c r="U76" s="45"/>
      <c r="W76" s="1">
        <v>45</v>
      </c>
      <c r="X76" s="34">
        <f t="shared" si="47"/>
        <v>1.0000000000000002E-2</v>
      </c>
      <c r="Z76">
        <f t="shared" si="23"/>
        <v>-9105</v>
      </c>
      <c r="AA76">
        <f t="shared" si="24"/>
        <v>8.1492439497456663E-3</v>
      </c>
      <c r="AB76">
        <f t="shared" si="25"/>
        <v>-2.0291639524007924E-3</v>
      </c>
      <c r="AC76">
        <f t="shared" si="26"/>
        <v>-2.0291639524007924E-3</v>
      </c>
      <c r="AD76"/>
      <c r="AE76">
        <f t="shared" si="27"/>
        <v>4.1175063457228054E-7</v>
      </c>
      <c r="AF76" s="145">
        <f t="shared" si="28"/>
        <v>30602.817000000003</v>
      </c>
      <c r="AG76" s="146"/>
      <c r="AH76">
        <f t="shared" si="29"/>
        <v>7.7871900747456665E-3</v>
      </c>
      <c r="AI76">
        <f t="shared" si="30"/>
        <v>0.95790871656467846</v>
      </c>
      <c r="AJ76">
        <f t="shared" si="31"/>
        <v>0.77062093745410931</v>
      </c>
      <c r="AK76">
        <f t="shared" si="32"/>
        <v>-0.15436425706350362</v>
      </c>
      <c r="AL76">
        <f t="shared" si="33"/>
        <v>-1.8369997795850905</v>
      </c>
      <c r="AM76">
        <f t="shared" si="34"/>
        <v>-1.3091844399716421</v>
      </c>
      <c r="AN76">
        <f t="shared" si="86"/>
        <v>17.170951356931198</v>
      </c>
      <c r="AO76">
        <f t="shared" si="86"/>
        <v>17.17095135693231</v>
      </c>
      <c r="AP76">
        <f t="shared" si="86"/>
        <v>17.170951356867874</v>
      </c>
      <c r="AQ76">
        <f t="shared" si="86"/>
        <v>17.170951360610548</v>
      </c>
      <c r="AR76">
        <f t="shared" si="86"/>
        <v>17.170951143214776</v>
      </c>
      <c r="AS76">
        <f t="shared" si="86"/>
        <v>17.170963771525045</v>
      </c>
      <c r="AT76">
        <f t="shared" si="86"/>
        <v>17.170232632233645</v>
      </c>
      <c r="AU76">
        <f t="shared" si="36"/>
        <v>17.330022447859211</v>
      </c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1:64" s="34" customFormat="1" ht="12.95" customHeight="1">
      <c r="A77" s="34" t="s">
        <v>85</v>
      </c>
      <c r="B77" s="52"/>
      <c r="C77" s="53">
        <v>45621.457999999999</v>
      </c>
      <c r="D77" s="54"/>
      <c r="E77" s="41">
        <f t="shared" si="17"/>
        <v>-9104.4753567885837</v>
      </c>
      <c r="F77" s="41">
        <f t="shared" si="41"/>
        <v>-9104.5</v>
      </c>
      <c r="G77" s="41">
        <f t="shared" si="49"/>
        <v>6.9104319991311058E-3</v>
      </c>
      <c r="I77" s="34">
        <f t="shared" si="51"/>
        <v>6.9104319991311058E-3</v>
      </c>
      <c r="K77" s="44"/>
      <c r="P77" s="34">
        <f t="shared" si="20"/>
        <v>-4.142585902397097E-3</v>
      </c>
      <c r="Q77" s="212">
        <f t="shared" si="21"/>
        <v>30602.957999999999</v>
      </c>
      <c r="R77" s="44">
        <f t="shared" si="85"/>
        <v>1.2216920473150293E-4</v>
      </c>
      <c r="S77" s="166">
        <f t="shared" si="52"/>
        <v>0.1</v>
      </c>
      <c r="T77" s="34">
        <f t="shared" si="50"/>
        <v>1.2216920473150293E-5</v>
      </c>
      <c r="U77" s="45"/>
      <c r="W77" s="1">
        <v>46</v>
      </c>
      <c r="X77" s="34">
        <f t="shared" si="47"/>
        <v>1.0000000000000002E-2</v>
      </c>
      <c r="Z77">
        <f t="shared" si="23"/>
        <v>-9104.5</v>
      </c>
      <c r="AA77">
        <f t="shared" si="24"/>
        <v>8.1498652407352504E-3</v>
      </c>
      <c r="AB77">
        <f t="shared" si="25"/>
        <v>-1.2394332416041445E-3</v>
      </c>
      <c r="AC77">
        <f t="shared" si="26"/>
        <v>-1.2394332416041445E-3</v>
      </c>
      <c r="AD77"/>
      <c r="AE77">
        <f t="shared" si="27"/>
        <v>1.5361947603933579E-7</v>
      </c>
      <c r="AF77" s="145">
        <f t="shared" si="28"/>
        <v>30602.957999999999</v>
      </c>
      <c r="AG77" s="146"/>
      <c r="AH77">
        <f t="shared" si="29"/>
        <v>7.7874616519852495E-3</v>
      </c>
      <c r="AI77">
        <f t="shared" si="30"/>
        <v>0.95791748238314989</v>
      </c>
      <c r="AJ77">
        <f t="shared" si="31"/>
        <v>0.77065712566702527</v>
      </c>
      <c r="AK77">
        <f t="shared" si="32"/>
        <v>-0.15436664701621106</v>
      </c>
      <c r="AL77">
        <f t="shared" si="33"/>
        <v>-1.8369429934431576</v>
      </c>
      <c r="AM77">
        <f t="shared" si="34"/>
        <v>-1.3091073850663359</v>
      </c>
      <c r="AN77">
        <f t="shared" si="86"/>
        <v>17.17100987431332</v>
      </c>
      <c r="AO77">
        <f t="shared" si="86"/>
        <v>17.171009874314425</v>
      </c>
      <c r="AP77">
        <f t="shared" si="86"/>
        <v>17.171009874250263</v>
      </c>
      <c r="AQ77">
        <f t="shared" si="86"/>
        <v>17.171009877979042</v>
      </c>
      <c r="AR77">
        <f t="shared" si="86"/>
        <v>17.171009661273199</v>
      </c>
      <c r="AS77">
        <f t="shared" si="86"/>
        <v>17.171022256314767</v>
      </c>
      <c r="AT77">
        <f t="shared" si="86"/>
        <v>17.170292645067125</v>
      </c>
      <c r="AU77">
        <f t="shared" si="36"/>
        <v>17.330081972399768</v>
      </c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64" s="34" customFormat="1" ht="12.95" customHeight="1">
      <c r="A78" s="34" t="s">
        <v>85</v>
      </c>
      <c r="B78" s="52"/>
      <c r="C78" s="53">
        <v>45640.244500000001</v>
      </c>
      <c r="D78" s="54"/>
      <c r="E78" s="41">
        <f t="shared" si="17"/>
        <v>-9037.4810369683037</v>
      </c>
      <c r="F78" s="41">
        <f t="shared" si="41"/>
        <v>-9037.5</v>
      </c>
      <c r="G78" s="41">
        <f t="shared" si="49"/>
        <v>5.3176000001258217E-3</v>
      </c>
      <c r="I78" s="34">
        <f t="shared" si="51"/>
        <v>5.3176000001258217E-3</v>
      </c>
      <c r="K78" s="44"/>
      <c r="P78" s="34">
        <f t="shared" si="20"/>
        <v>-4.1059589686141418E-3</v>
      </c>
      <c r="Q78" s="212">
        <f t="shared" si="21"/>
        <v>30621.744500000001</v>
      </c>
      <c r="R78" s="44">
        <f t="shared" si="85"/>
        <v>8.8803463637319411E-5</v>
      </c>
      <c r="S78" s="166">
        <f t="shared" si="52"/>
        <v>0.1</v>
      </c>
      <c r="T78" s="34">
        <f t="shared" si="50"/>
        <v>8.8803463637319407E-6</v>
      </c>
      <c r="U78" s="45"/>
      <c r="W78" s="1">
        <v>47</v>
      </c>
      <c r="X78" s="34">
        <f t="shared" si="47"/>
        <v>1.0000000000000002E-2</v>
      </c>
      <c r="Z78">
        <f t="shared" si="23"/>
        <v>-9037.5</v>
      </c>
      <c r="AA78">
        <f t="shared" si="24"/>
        <v>8.2326953653065228E-3</v>
      </c>
      <c r="AB78">
        <f t="shared" si="25"/>
        <v>-2.9150953651807011E-3</v>
      </c>
      <c r="AC78">
        <f t="shared" si="26"/>
        <v>-2.9150953651807011E-3</v>
      </c>
      <c r="AD78"/>
      <c r="AE78">
        <f t="shared" si="27"/>
        <v>8.4977809880980051E-7</v>
      </c>
      <c r="AF78" s="145">
        <f t="shared" si="28"/>
        <v>30621.744500000001</v>
      </c>
      <c r="AG78" s="146"/>
      <c r="AH78">
        <f t="shared" si="29"/>
        <v>7.8236336465565236E-3</v>
      </c>
      <c r="AI78">
        <f t="shared" si="30"/>
        <v>0.95909477502156315</v>
      </c>
      <c r="AJ78">
        <f t="shared" si="31"/>
        <v>0.77548976818086945</v>
      </c>
      <c r="AK78">
        <f t="shared" si="32"/>
        <v>-0.15468278045556158</v>
      </c>
      <c r="AL78">
        <f t="shared" si="33"/>
        <v>-1.829324231918023</v>
      </c>
      <c r="AM78">
        <f t="shared" si="34"/>
        <v>-1.2988208796528224</v>
      </c>
      <c r="AN78">
        <f t="shared" si="86"/>
        <v>17.178856054347815</v>
      </c>
      <c r="AO78">
        <f t="shared" si="86"/>
        <v>17.178856054348358</v>
      </c>
      <c r="AP78">
        <f t="shared" si="86"/>
        <v>17.178856054314238</v>
      </c>
      <c r="AQ78">
        <f t="shared" si="86"/>
        <v>17.178856056452393</v>
      </c>
      <c r="AR78">
        <f t="shared" si="86"/>
        <v>17.178855922466056</v>
      </c>
      <c r="AS78">
        <f t="shared" si="86"/>
        <v>17.178864318997771</v>
      </c>
      <c r="AT78">
        <f t="shared" si="86"/>
        <v>17.178339484957434</v>
      </c>
      <c r="AU78">
        <f t="shared" si="36"/>
        <v>17.338058260834359</v>
      </c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79" spans="1:64" s="34" customFormat="1" ht="12.95" customHeight="1">
      <c r="A79" s="34" t="s">
        <v>85</v>
      </c>
      <c r="B79" s="52"/>
      <c r="C79" s="53">
        <v>45646.274599999997</v>
      </c>
      <c r="D79" s="54"/>
      <c r="E79" s="41">
        <f t="shared" si="17"/>
        <v>-9015.9771672774095</v>
      </c>
      <c r="F79" s="41">
        <f t="shared" si="41"/>
        <v>-9016</v>
      </c>
      <c r="G79" s="41">
        <f t="shared" si="49"/>
        <v>6.4027359912870452E-3</v>
      </c>
      <c r="I79" s="34">
        <f t="shared" si="51"/>
        <v>6.4027359912870452E-3</v>
      </c>
      <c r="K79" s="44"/>
      <c r="P79" s="34">
        <f t="shared" si="20"/>
        <v>-4.0942531183143869E-3</v>
      </c>
      <c r="Q79" s="212">
        <f t="shared" si="21"/>
        <v>30627.774599999997</v>
      </c>
      <c r="R79" s="44">
        <f t="shared" si="85"/>
        <v>1.1018678036709106E-4</v>
      </c>
      <c r="S79" s="166">
        <f t="shared" si="52"/>
        <v>0.1</v>
      </c>
      <c r="T79" s="34">
        <f t="shared" si="50"/>
        <v>1.1018678036709107E-5</v>
      </c>
      <c r="U79" s="45"/>
      <c r="W79" s="1">
        <v>48</v>
      </c>
      <c r="X79" s="34">
        <f t="shared" si="47"/>
        <v>1.0000000000000002E-2</v>
      </c>
      <c r="Z79">
        <f t="shared" si="23"/>
        <v>-9016</v>
      </c>
      <c r="AA79">
        <f t="shared" si="24"/>
        <v>8.2590969118998686E-3</v>
      </c>
      <c r="AB79">
        <f t="shared" si="25"/>
        <v>-1.8563609206128234E-3</v>
      </c>
      <c r="AC79">
        <f t="shared" si="26"/>
        <v>-1.8563609206128234E-3</v>
      </c>
      <c r="AD79"/>
      <c r="AE79">
        <f t="shared" si="27"/>
        <v>3.4460758675784895E-7</v>
      </c>
      <c r="AF79" s="145">
        <f t="shared" si="28"/>
        <v>30627.774599999997</v>
      </c>
      <c r="AG79" s="146"/>
      <c r="AH79">
        <f t="shared" si="29"/>
        <v>7.8351484318998684E-3</v>
      </c>
      <c r="AI79">
        <f t="shared" si="30"/>
        <v>0.95947368435346736</v>
      </c>
      <c r="AJ79">
        <f t="shared" si="31"/>
        <v>0.77703351565107159</v>
      </c>
      <c r="AK79">
        <f t="shared" si="32"/>
        <v>-0.15478248524984214</v>
      </c>
      <c r="AL79">
        <f t="shared" si="33"/>
        <v>-1.8268754327502543</v>
      </c>
      <c r="AM79">
        <f t="shared" si="34"/>
        <v>-1.2955362186028552</v>
      </c>
      <c r="AN79">
        <f t="shared" si="86"/>
        <v>17.181375903346783</v>
      </c>
      <c r="AO79">
        <f t="shared" si="86"/>
        <v>17.181375903347202</v>
      </c>
      <c r="AP79">
        <f t="shared" si="86"/>
        <v>17.181375903320252</v>
      </c>
      <c r="AQ79">
        <f t="shared" si="86"/>
        <v>17.181375905052686</v>
      </c>
      <c r="AR79">
        <f t="shared" si="86"/>
        <v>17.181375793690766</v>
      </c>
      <c r="AS79">
        <f t="shared" si="86"/>
        <v>17.181382952364832</v>
      </c>
      <c r="AT79">
        <f t="shared" si="86"/>
        <v>17.180923833643543</v>
      </c>
      <c r="AU79">
        <f t="shared" si="36"/>
        <v>17.340617816078293</v>
      </c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</row>
    <row r="80" spans="1:64" s="34" customFormat="1" ht="12.95" customHeight="1">
      <c r="A80" s="34" t="s">
        <v>85</v>
      </c>
      <c r="B80" s="52" t="s">
        <v>62</v>
      </c>
      <c r="C80" s="56">
        <v>45651.321900000003</v>
      </c>
      <c r="D80" s="54"/>
      <c r="E80" s="41">
        <f t="shared" si="17"/>
        <v>-8997.9780492709015</v>
      </c>
      <c r="F80" s="41">
        <f t="shared" si="41"/>
        <v>-8998</v>
      </c>
      <c r="G80" s="41">
        <f t="shared" si="49"/>
        <v>6.1554080020869151E-3</v>
      </c>
      <c r="I80" s="34">
        <f t="shared" si="51"/>
        <v>6.1554080020869151E-3</v>
      </c>
      <c r="K80" s="44"/>
      <c r="P80" s="34">
        <f t="shared" si="20"/>
        <v>-4.0844706465518014E-3</v>
      </c>
      <c r="Q80" s="212">
        <f t="shared" si="21"/>
        <v>30632.821900000003</v>
      </c>
      <c r="R80" s="44">
        <f t="shared" si="85"/>
        <v>1.0485511473884707E-4</v>
      </c>
      <c r="S80" s="166">
        <f t="shared" si="52"/>
        <v>0.1</v>
      </c>
      <c r="T80" s="34">
        <f t="shared" si="50"/>
        <v>1.0485511473884708E-5</v>
      </c>
      <c r="U80" s="45"/>
      <c r="W80" s="1">
        <v>49</v>
      </c>
      <c r="X80" s="34">
        <f t="shared" si="47"/>
        <v>1.0000000000000002E-2</v>
      </c>
      <c r="Z80">
        <f t="shared" si="23"/>
        <v>-8998</v>
      </c>
      <c r="AA80">
        <f t="shared" si="24"/>
        <v>8.2811337590339186E-3</v>
      </c>
      <c r="AB80">
        <f t="shared" si="25"/>
        <v>-2.1257257569470035E-3</v>
      </c>
      <c r="AC80">
        <f t="shared" si="26"/>
        <v>-2.1257257569470035E-3</v>
      </c>
      <c r="AD80"/>
      <c r="AE80">
        <f t="shared" si="27"/>
        <v>4.5187099937479112E-7</v>
      </c>
      <c r="AF80" s="145">
        <f t="shared" si="28"/>
        <v>30632.821900000003</v>
      </c>
      <c r="AG80" s="146"/>
      <c r="AH80">
        <f t="shared" si="29"/>
        <v>7.8447539390339195E-3</v>
      </c>
      <c r="AI80">
        <f t="shared" si="30"/>
        <v>0.95979132835501757</v>
      </c>
      <c r="AJ80">
        <f t="shared" si="31"/>
        <v>0.7783233071446336</v>
      </c>
      <c r="AK80">
        <f t="shared" si="32"/>
        <v>-0.15486530510267943</v>
      </c>
      <c r="AL80">
        <f t="shared" si="33"/>
        <v>-1.8248237863311518</v>
      </c>
      <c r="AM80">
        <f t="shared" si="34"/>
        <v>-1.2927922849616917</v>
      </c>
      <c r="AN80">
        <f t="shared" si="86"/>
        <v>17.183486310323069</v>
      </c>
      <c r="AO80">
        <f t="shared" si="86"/>
        <v>17.183486310323403</v>
      </c>
      <c r="AP80">
        <f t="shared" si="86"/>
        <v>17.183486310301667</v>
      </c>
      <c r="AQ80">
        <f t="shared" si="86"/>
        <v>17.183486311729474</v>
      </c>
      <c r="AR80">
        <f t="shared" si="86"/>
        <v>17.183486217922486</v>
      </c>
      <c r="AS80">
        <f t="shared" si="86"/>
        <v>17.183492381244896</v>
      </c>
      <c r="AT80">
        <f t="shared" si="86"/>
        <v>17.18308827901097</v>
      </c>
      <c r="AU80">
        <f t="shared" si="36"/>
        <v>17.342760699538335</v>
      </c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</row>
    <row r="81" spans="1:64" s="34" customFormat="1" ht="12.95" customHeight="1">
      <c r="A81" s="34" t="s">
        <v>74</v>
      </c>
      <c r="B81" s="55"/>
      <c r="C81" s="57">
        <v>45701.648999999998</v>
      </c>
      <c r="D81" s="54" t="s">
        <v>75</v>
      </c>
      <c r="E81" s="41">
        <f t="shared" si="17"/>
        <v>-8818.507161504338</v>
      </c>
      <c r="F81" s="41">
        <f t="shared" si="41"/>
        <v>-8818.5</v>
      </c>
      <c r="G81" s="41">
        <f t="shared" si="49"/>
        <v>-2.0082240080228075E-3</v>
      </c>
      <c r="H81" s="1"/>
      <c r="I81" s="34">
        <f t="shared" si="51"/>
        <v>-2.0082240080228075E-3</v>
      </c>
      <c r="J81" s="1"/>
      <c r="K81" s="44"/>
      <c r="P81" s="34">
        <f t="shared" si="20"/>
        <v>-3.9878039455026899E-3</v>
      </c>
      <c r="Q81" s="212">
        <f t="shared" si="21"/>
        <v>30683.148999999998</v>
      </c>
      <c r="R81" s="44">
        <f t="shared" si="85"/>
        <v>3.9187367288728544E-6</v>
      </c>
      <c r="S81" s="166">
        <f t="shared" si="52"/>
        <v>0.1</v>
      </c>
      <c r="T81" s="34">
        <f t="shared" si="50"/>
        <v>3.9187367288728544E-7</v>
      </c>
      <c r="U81" s="45"/>
      <c r="W81" s="1">
        <v>50</v>
      </c>
      <c r="X81" s="34">
        <f t="shared" ref="X81:X112" si="87">+S81*S81</f>
        <v>1.0000000000000002E-2</v>
      </c>
      <c r="Z81">
        <f t="shared" si="23"/>
        <v>-8818.5</v>
      </c>
      <c r="AA81">
        <f t="shared" si="24"/>
        <v>8.4975443644294268E-3</v>
      </c>
      <c r="AB81">
        <f t="shared" si="25"/>
        <v>-1.0505768372452234E-2</v>
      </c>
      <c r="AC81">
        <f t="shared" si="26"/>
        <v>-1.0505768372452234E-2</v>
      </c>
      <c r="AD81"/>
      <c r="AE81">
        <f t="shared" si="27"/>
        <v>1.1037116909561767E-5</v>
      </c>
      <c r="AF81" s="145">
        <f t="shared" si="28"/>
        <v>30683.148999999998</v>
      </c>
      <c r="AG81" s="146"/>
      <c r="AH81">
        <f t="shared" si="29"/>
        <v>7.9387917656794267E-3</v>
      </c>
      <c r="AI81">
        <f t="shared" si="30"/>
        <v>0.96297961302904056</v>
      </c>
      <c r="AJ81">
        <f t="shared" si="31"/>
        <v>0.79105097962783655</v>
      </c>
      <c r="AK81">
        <f t="shared" si="32"/>
        <v>-0.1556582504993565</v>
      </c>
      <c r="AL81">
        <f t="shared" si="33"/>
        <v>-1.8042896105062594</v>
      </c>
      <c r="AM81">
        <f t="shared" si="34"/>
        <v>-1.2657240225873794</v>
      </c>
      <c r="AN81">
        <f t="shared" ref="AN81:AT90" si="88">$AU81+$AB$7*SIN(AO81)</f>
        <v>17.204570133759223</v>
      </c>
      <c r="AO81">
        <f t="shared" si="88"/>
        <v>17.204570133759191</v>
      </c>
      <c r="AP81">
        <f t="shared" si="88"/>
        <v>17.20457013376204</v>
      </c>
      <c r="AQ81">
        <f t="shared" si="88"/>
        <v>17.204570133521646</v>
      </c>
      <c r="AR81">
        <f t="shared" si="88"/>
        <v>17.204570153792183</v>
      </c>
      <c r="AS81">
        <f t="shared" si="88"/>
        <v>17.204568444577134</v>
      </c>
      <c r="AT81">
        <f t="shared" si="88"/>
        <v>17.204712704192684</v>
      </c>
      <c r="AU81">
        <f t="shared" si="36"/>
        <v>17.364130009598171</v>
      </c>
      <c r="AV81"/>
      <c r="AW81"/>
      <c r="AX81"/>
      <c r="AY81"/>
      <c r="AZ81"/>
      <c r="BA81"/>
      <c r="BB81"/>
      <c r="BC81"/>
      <c r="BD81"/>
      <c r="BE81"/>
      <c r="BF81"/>
      <c r="BG81"/>
      <c r="BH81"/>
      <c r="BI81">
        <f>$BL81+$AB$7*SIN(BJ81)</f>
        <v>18.33547434872176</v>
      </c>
      <c r="BJ81">
        <f>$BL81+$AB$7*SIN(BK81)</f>
        <v>18.336820901554958</v>
      </c>
      <c r="BK81">
        <f>$BL81+$AB$7*SIN(BL81)</f>
        <v>18.34645283972046</v>
      </c>
      <c r="BL81">
        <f>$AB$9+$AB$18*(AW81-AB$15)</f>
        <v>18.41396433139581</v>
      </c>
    </row>
    <row r="82" spans="1:64" s="34" customFormat="1" ht="12.95" customHeight="1">
      <c r="A82" s="34" t="s">
        <v>86</v>
      </c>
      <c r="B82" s="52"/>
      <c r="C82" s="53">
        <v>45925.444000000003</v>
      </c>
      <c r="D82" s="54"/>
      <c r="E82" s="41">
        <f t="shared" si="17"/>
        <v>-8020.4344069104263</v>
      </c>
      <c r="F82" s="41">
        <f t="shared" si="41"/>
        <v>-8020.5</v>
      </c>
      <c r="G82" s="41">
        <f t="shared" si="49"/>
        <v>1.8393568003375549E-2</v>
      </c>
      <c r="I82" s="34">
        <f t="shared" si="51"/>
        <v>1.8393568003375549E-2</v>
      </c>
      <c r="K82" s="44"/>
      <c r="P82" s="34">
        <f t="shared" si="20"/>
        <v>-3.5775556140280867E-3</v>
      </c>
      <c r="Q82" s="212">
        <f t="shared" si="21"/>
        <v>30906.944000000003</v>
      </c>
      <c r="R82" s="44">
        <f t="shared" si="85"/>
        <v>4.827302730112319E-4</v>
      </c>
      <c r="S82" s="166">
        <f t="shared" si="52"/>
        <v>0.1</v>
      </c>
      <c r="T82" s="34">
        <f t="shared" si="50"/>
        <v>4.8273027301123192E-5</v>
      </c>
      <c r="U82" s="45"/>
      <c r="W82" s="1">
        <v>51</v>
      </c>
      <c r="X82" s="34">
        <f t="shared" si="87"/>
        <v>1.0000000000000002E-2</v>
      </c>
      <c r="Z82">
        <f t="shared" si="23"/>
        <v>-8020.5</v>
      </c>
      <c r="AA82">
        <f t="shared" si="24"/>
        <v>9.3843866330237946E-3</v>
      </c>
      <c r="AB82">
        <f t="shared" si="25"/>
        <v>9.0091813703517543E-3</v>
      </c>
      <c r="AC82">
        <f t="shared" si="26"/>
        <v>9.0091813703517543E-3</v>
      </c>
      <c r="AD82"/>
      <c r="AE82">
        <f t="shared" si="27"/>
        <v>8.1165348963893121E-6</v>
      </c>
      <c r="AF82" s="145">
        <f t="shared" si="28"/>
        <v>30906.944000000003</v>
      </c>
      <c r="AG82" s="146"/>
      <c r="AH82">
        <f t="shared" si="29"/>
        <v>8.3167055442737951E-3</v>
      </c>
      <c r="AI82">
        <f t="shared" si="30"/>
        <v>0.97759140160273061</v>
      </c>
      <c r="AJ82">
        <f t="shared" si="31"/>
        <v>0.84443133905343459</v>
      </c>
      <c r="AK82">
        <f t="shared" si="32"/>
        <v>-0.1584230245825079</v>
      </c>
      <c r="AL82">
        <f t="shared" si="33"/>
        <v>-1.7113120162182371</v>
      </c>
      <c r="AM82">
        <f t="shared" si="34"/>
        <v>-1.1514020697305247</v>
      </c>
      <c r="AN82">
        <f t="shared" si="88"/>
        <v>17.299164483931122</v>
      </c>
      <c r="AO82">
        <f t="shared" si="88"/>
        <v>17.299164483931122</v>
      </c>
      <c r="AP82">
        <f t="shared" si="88"/>
        <v>17.299164483931431</v>
      </c>
      <c r="AQ82">
        <f t="shared" si="88"/>
        <v>17.299164484025887</v>
      </c>
      <c r="AR82">
        <f t="shared" si="88"/>
        <v>17.299164512959635</v>
      </c>
      <c r="AS82">
        <f t="shared" si="88"/>
        <v>17.299173374020732</v>
      </c>
      <c r="AT82">
        <f t="shared" si="88"/>
        <v>17.30172684020237</v>
      </c>
      <c r="AU82">
        <f t="shared" si="36"/>
        <v>17.459131176326586</v>
      </c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3" spans="1:64" ht="12.95" customHeight="1">
      <c r="A83" s="34" t="s">
        <v>86</v>
      </c>
      <c r="B83" s="52"/>
      <c r="C83" s="53">
        <v>45932.440999999999</v>
      </c>
      <c r="D83" s="54"/>
      <c r="E83" s="41">
        <f t="shared" si="17"/>
        <v>-7995.482486340753</v>
      </c>
      <c r="F83" s="41">
        <f t="shared" si="41"/>
        <v>-7995.5</v>
      </c>
      <c r="G83" s="41">
        <f t="shared" si="49"/>
        <v>4.9111679982161149E-3</v>
      </c>
      <c r="H83" s="34"/>
      <c r="I83" s="34">
        <f t="shared" si="51"/>
        <v>4.9111679982161149E-3</v>
      </c>
      <c r="J83" s="34"/>
      <c r="K83" s="44"/>
      <c r="L83" s="34"/>
      <c r="M83" s="34"/>
      <c r="N83" s="34"/>
      <c r="O83" s="34"/>
      <c r="P83" s="34">
        <f t="shared" si="20"/>
        <v>-3.5652175976911629E-3</v>
      </c>
      <c r="Q83" s="212">
        <f t="shared" si="21"/>
        <v>30913.940999999999</v>
      </c>
      <c r="R83" s="44">
        <f t="shared" si="85"/>
        <v>7.1849112770504384E-5</v>
      </c>
      <c r="S83" s="166">
        <f t="shared" si="52"/>
        <v>0.1</v>
      </c>
      <c r="T83" s="34">
        <f t="shared" si="50"/>
        <v>7.1849112770504389E-6</v>
      </c>
      <c r="U83" s="45"/>
      <c r="V83" s="34"/>
      <c r="W83" s="1">
        <v>52</v>
      </c>
      <c r="X83" s="34">
        <f t="shared" si="87"/>
        <v>1.0000000000000002E-2</v>
      </c>
      <c r="Y83" s="34"/>
      <c r="Z83">
        <f t="shared" si="23"/>
        <v>-7995.5</v>
      </c>
      <c r="AA83">
        <f t="shared" si="24"/>
        <v>9.4101417497583269E-3</v>
      </c>
      <c r="AB83">
        <f t="shared" si="25"/>
        <v>-4.498973751542212E-3</v>
      </c>
      <c r="AC83">
        <f t="shared" si="26"/>
        <v>-4.498973751542212E-3</v>
      </c>
      <c r="AE83">
        <f t="shared" si="27"/>
        <v>2.0240764817065804E-6</v>
      </c>
      <c r="AF83" s="145">
        <f t="shared" si="28"/>
        <v>30913.940999999999</v>
      </c>
      <c r="AG83" s="146"/>
      <c r="AH83">
        <f t="shared" si="29"/>
        <v>8.3274426610083271E-3</v>
      </c>
      <c r="AI83">
        <f t="shared" si="30"/>
        <v>0.97806020594061605</v>
      </c>
      <c r="AJ83">
        <f t="shared" si="31"/>
        <v>0.84601244441248458</v>
      </c>
      <c r="AK83">
        <f t="shared" si="32"/>
        <v>-0.15848862872973513</v>
      </c>
      <c r="AL83">
        <f t="shared" si="33"/>
        <v>-1.7083534377562295</v>
      </c>
      <c r="AM83">
        <f t="shared" si="34"/>
        <v>-1.1479674946878318</v>
      </c>
      <c r="AN83">
        <f t="shared" si="88"/>
        <v>17.302151174639317</v>
      </c>
      <c r="AO83">
        <f t="shared" si="88"/>
        <v>17.302151174639317</v>
      </c>
      <c r="AP83">
        <f t="shared" si="88"/>
        <v>17.302151174639864</v>
      </c>
      <c r="AQ83">
        <f t="shared" si="88"/>
        <v>17.302151174785404</v>
      </c>
      <c r="AR83">
        <f t="shared" si="88"/>
        <v>17.302151213676009</v>
      </c>
      <c r="AS83">
        <f t="shared" si="88"/>
        <v>17.302161603486866</v>
      </c>
      <c r="AT83">
        <f t="shared" si="88"/>
        <v>17.304789191547592</v>
      </c>
      <c r="AU83">
        <f t="shared" si="36"/>
        <v>17.462107403354416</v>
      </c>
    </row>
    <row r="84" spans="1:64" s="34" customFormat="1" ht="12.95" customHeight="1">
      <c r="A84" s="34" t="s">
        <v>86</v>
      </c>
      <c r="B84" s="52" t="s">
        <v>62</v>
      </c>
      <c r="C84" s="53">
        <v>45933.428</v>
      </c>
      <c r="D84" s="54"/>
      <c r="E84" s="41">
        <f t="shared" si="17"/>
        <v>-7991.962757085028</v>
      </c>
      <c r="F84" s="41">
        <f t="shared" si="41"/>
        <v>-7992</v>
      </c>
      <c r="G84" s="41">
        <f t="shared" si="49"/>
        <v>1.0443631996167824E-2</v>
      </c>
      <c r="I84" s="34">
        <f t="shared" si="51"/>
        <v>1.0443631996167824E-2</v>
      </c>
      <c r="K84" s="44"/>
      <c r="P84" s="34">
        <f t="shared" si="20"/>
        <v>-3.5634927691539941E-3</v>
      </c>
      <c r="Q84" s="212">
        <f t="shared" si="21"/>
        <v>30914.928</v>
      </c>
      <c r="R84" s="44">
        <f t="shared" si="85"/>
        <v>1.9619954419129178E-4</v>
      </c>
      <c r="S84" s="166">
        <f t="shared" si="52"/>
        <v>0.1</v>
      </c>
      <c r="T84" s="34">
        <f t="shared" si="50"/>
        <v>1.9619954419129181E-5</v>
      </c>
      <c r="U84" s="45"/>
      <c r="W84" s="1">
        <v>53</v>
      </c>
      <c r="X84" s="34">
        <f t="shared" si="87"/>
        <v>1.0000000000000002E-2</v>
      </c>
      <c r="Z84">
        <f t="shared" si="23"/>
        <v>-7992</v>
      </c>
      <c r="AA84">
        <f t="shared" si="24"/>
        <v>9.413737460810194E-3</v>
      </c>
      <c r="AB84">
        <f t="shared" si="25"/>
        <v>1.0298945353576297E-3</v>
      </c>
      <c r="AC84">
        <f t="shared" si="26"/>
        <v>1.0298945353576297E-3</v>
      </c>
      <c r="AD84"/>
      <c r="AE84">
        <f t="shared" si="27"/>
        <v>1.060682753959508E-7</v>
      </c>
      <c r="AF84" s="145">
        <f t="shared" si="28"/>
        <v>30914.928</v>
      </c>
      <c r="AG84" s="146"/>
      <c r="AH84">
        <f t="shared" si="29"/>
        <v>8.3289403408101943E-3</v>
      </c>
      <c r="AI84">
        <f t="shared" si="30"/>
        <v>0.97812588986239868</v>
      </c>
      <c r="AJ84">
        <f t="shared" si="31"/>
        <v>0.84623332920369088</v>
      </c>
      <c r="AK84">
        <f t="shared" si="32"/>
        <v>-0.15849770757234341</v>
      </c>
      <c r="AL84">
        <f t="shared" si="33"/>
        <v>-1.7079390102978809</v>
      </c>
      <c r="AM84">
        <f t="shared" si="34"/>
        <v>-1.1474873228345477</v>
      </c>
      <c r="AN84">
        <f t="shared" si="88"/>
        <v>17.302569425639575</v>
      </c>
      <c r="AO84">
        <f t="shared" si="88"/>
        <v>17.302569425639575</v>
      </c>
      <c r="AP84">
        <f t="shared" si="88"/>
        <v>17.302569425640161</v>
      </c>
      <c r="AQ84">
        <f t="shared" si="88"/>
        <v>17.302569425794143</v>
      </c>
      <c r="AR84">
        <f t="shared" si="88"/>
        <v>17.30256946621731</v>
      </c>
      <c r="AS84">
        <f t="shared" si="88"/>
        <v>17.302580075783244</v>
      </c>
      <c r="AT84">
        <f t="shared" si="88"/>
        <v>17.305218031955807</v>
      </c>
      <c r="AU84">
        <f t="shared" si="36"/>
        <v>17.462524075138315</v>
      </c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5" spans="1:64" ht="12.95" customHeight="1">
      <c r="A85" s="34" t="s">
        <v>86</v>
      </c>
      <c r="B85" s="52" t="s">
        <v>62</v>
      </c>
      <c r="C85" s="53">
        <v>45942.406999999999</v>
      </c>
      <c r="D85" s="54"/>
      <c r="E85" s="41">
        <f t="shared" ref="E85:E148" si="89">+(C85-C$7)/C$8</f>
        <v>-7959.942849296659</v>
      </c>
      <c r="F85" s="41">
        <f t="shared" si="41"/>
        <v>-7960</v>
      </c>
      <c r="G85" s="41">
        <f t="shared" ref="G85:G116" si="90">+C85-(C$7+F85*C$8)</f>
        <v>1.6026159995817579E-2</v>
      </c>
      <c r="H85" s="34"/>
      <c r="I85" s="34">
        <f t="shared" si="51"/>
        <v>1.6026159995817579E-2</v>
      </c>
      <c r="J85" s="34"/>
      <c r="K85" s="44"/>
      <c r="L85" s="34"/>
      <c r="M85" s="34"/>
      <c r="N85" s="34"/>
      <c r="O85" s="34"/>
      <c r="P85" s="34">
        <f t="shared" ref="P85:P148" si="91">E$11*F$11+E$12*F$12*F85+E$13*F$13*F85^2</f>
        <v>-3.5477513082427317E-3</v>
      </c>
      <c r="Q85" s="212">
        <f t="shared" ref="Q85:Q148" si="92">C85-15018.5</f>
        <v>30923.906999999999</v>
      </c>
      <c r="R85" s="44">
        <f t="shared" si="85"/>
        <v>3.8313800373922002E-4</v>
      </c>
      <c r="S85" s="166">
        <f t="shared" si="52"/>
        <v>0.1</v>
      </c>
      <c r="T85" s="34">
        <f t="shared" ref="T85:T116" si="93">R85*S85</f>
        <v>3.8313800373922002E-5</v>
      </c>
      <c r="U85" s="45"/>
      <c r="V85" s="34"/>
      <c r="W85" s="1">
        <v>54</v>
      </c>
      <c r="X85" s="34">
        <f t="shared" si="87"/>
        <v>1.0000000000000002E-2</v>
      </c>
      <c r="Y85" s="34"/>
      <c r="Z85">
        <f t="shared" ref="Z85:Z148" si="94">F85</f>
        <v>-7960</v>
      </c>
      <c r="AA85">
        <f t="shared" ref="AA85:AA148" si="95">AB$3+AB$4*Z85+AB$5*Z85^2+AH85</f>
        <v>9.4464984450592128E-3</v>
      </c>
      <c r="AB85">
        <f t="shared" ref="AB85:AB148" si="96">+G85-AA85</f>
        <v>6.5796615507583665E-3</v>
      </c>
      <c r="AC85">
        <f t="shared" ref="AC85:AC148" si="97">+G85-AA85</f>
        <v>6.5796615507583665E-3</v>
      </c>
      <c r="AE85">
        <f t="shared" ref="AE85:AE148" si="98">+(G85-AA85)^2*S85</f>
        <v>4.3291946122527999E-6</v>
      </c>
      <c r="AF85" s="145">
        <f t="shared" ref="AF85:AF148" si="99">+C85-15018.5</f>
        <v>30923.906999999999</v>
      </c>
      <c r="AG85" s="146"/>
      <c r="AH85">
        <f t="shared" ref="AH85:AH148" si="100">$AB$6*($AB$11/AI85*AJ85+$AB$12)</f>
        <v>8.3425704450592122E-3</v>
      </c>
      <c r="AI85">
        <f t="shared" ref="AI85:AI148" si="101">1+$AB$7*COS(AL85)</f>
        <v>0.97872701096892956</v>
      </c>
      <c r="AJ85">
        <f t="shared" ref="AJ85:AJ148" si="102">SIN(AL85+$AB$9)</f>
        <v>0.84824747144642854</v>
      </c>
      <c r="AK85">
        <f t="shared" ref="AK85:AK148" si="103">$AB$7*SIN(AL85)</f>
        <v>-0.15857950667625359</v>
      </c>
      <c r="AL85">
        <f t="shared" ref="AL85:AL148" si="104">2*ATAN(AM85)</f>
        <v>-1.7041473762141284</v>
      </c>
      <c r="AM85">
        <f t="shared" ref="AM85:AM148" si="105">SQRT((1+$AB$7)/(1-$AB$7))*TAN(AN85/2)</f>
        <v>-1.1431047606999216</v>
      </c>
      <c r="AN85">
        <f t="shared" si="88"/>
        <v>17.30639473793692</v>
      </c>
      <c r="AO85">
        <f t="shared" si="88"/>
        <v>17.306394737936923</v>
      </c>
      <c r="AP85">
        <f t="shared" si="88"/>
        <v>17.306394737938021</v>
      </c>
      <c r="AQ85">
        <f t="shared" si="88"/>
        <v>17.306394738185997</v>
      </c>
      <c r="AR85">
        <f t="shared" si="88"/>
        <v>17.306394794275292</v>
      </c>
      <c r="AS85">
        <f t="shared" si="88"/>
        <v>17.306407478182447</v>
      </c>
      <c r="AT85">
        <f t="shared" si="88"/>
        <v>17.309140124604522</v>
      </c>
      <c r="AU85">
        <f t="shared" ref="AU85:AU148" si="106">$AB$9+$AB$18*(F85-AB$15)</f>
        <v>17.46633364573394</v>
      </c>
      <c r="BI85">
        <f>$BL85+$AB$7*SIN(BJ85)</f>
        <v>18.33547434872176</v>
      </c>
      <c r="BJ85">
        <f>$BL85+$AB$7*SIN(BK85)</f>
        <v>18.336820901554958</v>
      </c>
      <c r="BK85">
        <f>$BL85+$AB$7*SIN(BL85)</f>
        <v>18.34645283972046</v>
      </c>
      <c r="BL85">
        <f>$AB$9+$AB$18*(AW85-AB$15)</f>
        <v>18.41396433139581</v>
      </c>
    </row>
    <row r="86" spans="1:64" ht="12.95" customHeight="1">
      <c r="A86" s="34" t="s">
        <v>74</v>
      </c>
      <c r="B86" s="55"/>
      <c r="C86" s="53">
        <v>45945.769</v>
      </c>
      <c r="D86" s="54" t="s">
        <v>75</v>
      </c>
      <c r="E86" s="41">
        <f t="shared" si="89"/>
        <v>-7947.9536600790916</v>
      </c>
      <c r="F86" s="41">
        <f t="shared" si="41"/>
        <v>-7948</v>
      </c>
      <c r="G86" s="41">
        <f t="shared" si="90"/>
        <v>1.2994607997825369E-2</v>
      </c>
      <c r="I86" s="34">
        <f t="shared" ref="I86:I114" si="107">G86</f>
        <v>1.2994607997825369E-2</v>
      </c>
      <c r="K86" s="44"/>
      <c r="L86" s="34"/>
      <c r="M86" s="34"/>
      <c r="N86" s="34"/>
      <c r="O86" s="34"/>
      <c r="P86" s="34">
        <f t="shared" si="91"/>
        <v>-3.5418614604010084E-3</v>
      </c>
      <c r="Q86" s="212">
        <f t="shared" si="92"/>
        <v>30927.269</v>
      </c>
      <c r="R86" s="44">
        <f t="shared" si="85"/>
        <v>2.7345482214285381E-4</v>
      </c>
      <c r="S86" s="166">
        <f t="shared" ref="S86:S114" si="108">S$12</f>
        <v>0.1</v>
      </c>
      <c r="T86" s="34">
        <f t="shared" si="93"/>
        <v>2.7345482214285382E-5</v>
      </c>
      <c r="U86" s="45"/>
      <c r="V86" s="34"/>
      <c r="W86" s="1">
        <v>55</v>
      </c>
      <c r="X86" s="34">
        <f t="shared" si="87"/>
        <v>1.0000000000000002E-2</v>
      </c>
      <c r="Y86" s="34"/>
      <c r="Z86">
        <f t="shared" si="94"/>
        <v>-7948</v>
      </c>
      <c r="AA86">
        <f t="shared" si="95"/>
        <v>9.4587307349761618E-3</v>
      </c>
      <c r="AB86">
        <f t="shared" si="96"/>
        <v>3.5358772628492074E-3</v>
      </c>
      <c r="AC86">
        <f t="shared" si="97"/>
        <v>3.5358772628492074E-3</v>
      </c>
      <c r="AE86">
        <f t="shared" si="98"/>
        <v>1.2502428017934006E-6</v>
      </c>
      <c r="AF86" s="145">
        <f t="shared" si="99"/>
        <v>30927.269</v>
      </c>
      <c r="AG86" s="146"/>
      <c r="AH86">
        <f t="shared" si="100"/>
        <v>8.3476524149761616E-3</v>
      </c>
      <c r="AI86">
        <f t="shared" si="101"/>
        <v>0.97895270133876677</v>
      </c>
      <c r="AJ86">
        <f t="shared" si="102"/>
        <v>0.84900026747505042</v>
      </c>
      <c r="AK86">
        <f t="shared" si="103"/>
        <v>-0.15860961893613151</v>
      </c>
      <c r="AL86">
        <f t="shared" si="104"/>
        <v>-1.7027243114648933</v>
      </c>
      <c r="AM86">
        <f t="shared" si="105"/>
        <v>-1.1414648107447813</v>
      </c>
      <c r="AN86">
        <f t="shared" si="88"/>
        <v>17.307829836261732</v>
      </c>
      <c r="AO86">
        <f t="shared" si="88"/>
        <v>17.307829836261739</v>
      </c>
      <c r="AP86">
        <f t="shared" si="88"/>
        <v>17.307829836263096</v>
      </c>
      <c r="AQ86">
        <f t="shared" si="88"/>
        <v>17.307829836554969</v>
      </c>
      <c r="AR86">
        <f t="shared" si="88"/>
        <v>17.307829899315461</v>
      </c>
      <c r="AS86">
        <f t="shared" si="88"/>
        <v>17.307843391342729</v>
      </c>
      <c r="AT86">
        <f t="shared" si="88"/>
        <v>17.310611497589317</v>
      </c>
      <c r="AU86">
        <f t="shared" si="106"/>
        <v>17.467762234707301</v>
      </c>
    </row>
    <row r="87" spans="1:64" s="34" customFormat="1" ht="12.95" customHeight="1">
      <c r="A87" s="34" t="s">
        <v>74</v>
      </c>
      <c r="B87" s="55"/>
      <c r="C87" s="53">
        <v>45956.71</v>
      </c>
      <c r="D87" s="54" t="s">
        <v>75</v>
      </c>
      <c r="E87" s="41">
        <f t="shared" si="89"/>
        <v>-7908.9370868401411</v>
      </c>
      <c r="F87" s="41">
        <f t="shared" si="41"/>
        <v>-7909</v>
      </c>
      <c r="G87" s="41">
        <f t="shared" si="90"/>
        <v>1.7642063998209778E-2</v>
      </c>
      <c r="I87" s="34">
        <f t="shared" si="107"/>
        <v>1.7642063998209778E-2</v>
      </c>
      <c r="J87" s="1"/>
      <c r="K87" s="44"/>
      <c r="P87" s="34">
        <f t="shared" si="91"/>
        <v>-3.5227691799154075E-3</v>
      </c>
      <c r="Q87" s="212">
        <f t="shared" si="92"/>
        <v>30938.21</v>
      </c>
      <c r="R87" s="44">
        <f t="shared" si="85"/>
        <v>4.4795016345786862E-4</v>
      </c>
      <c r="S87" s="166">
        <f t="shared" si="108"/>
        <v>0.1</v>
      </c>
      <c r="T87" s="34">
        <f t="shared" si="93"/>
        <v>4.4795016345786867E-5</v>
      </c>
      <c r="U87" s="45"/>
      <c r="W87" s="1">
        <v>56</v>
      </c>
      <c r="X87" s="34">
        <f t="shared" si="87"/>
        <v>1.0000000000000002E-2</v>
      </c>
      <c r="Z87">
        <f t="shared" si="94"/>
        <v>-7909</v>
      </c>
      <c r="AA87">
        <f t="shared" si="95"/>
        <v>9.4982853817507096E-3</v>
      </c>
      <c r="AB87">
        <f t="shared" si="96"/>
        <v>8.1437786164590686E-3</v>
      </c>
      <c r="AC87">
        <f t="shared" si="97"/>
        <v>8.1437786164590686E-3</v>
      </c>
      <c r="AD87"/>
      <c r="AE87">
        <f t="shared" si="98"/>
        <v>6.6321130153895986E-6</v>
      </c>
      <c r="AF87" s="145">
        <f t="shared" si="99"/>
        <v>30938.21</v>
      </c>
      <c r="AG87" s="146"/>
      <c r="AH87">
        <f t="shared" si="100"/>
        <v>8.3640580267507099E-3</v>
      </c>
      <c r="AI87">
        <f t="shared" si="101"/>
        <v>0.97968720709727108</v>
      </c>
      <c r="AJ87">
        <f t="shared" si="102"/>
        <v>0.85143735213951866</v>
      </c>
      <c r="AK87">
        <f t="shared" si="103"/>
        <v>-0.15870535732763041</v>
      </c>
      <c r="AL87">
        <f t="shared" si="104"/>
        <v>-1.698094813952296</v>
      </c>
      <c r="AM87">
        <f t="shared" si="105"/>
        <v>-1.1361481171079326</v>
      </c>
      <c r="AN87">
        <f t="shared" si="88"/>
        <v>17.312496192879323</v>
      </c>
      <c r="AO87">
        <f t="shared" si="88"/>
        <v>17.312496192879337</v>
      </c>
      <c r="AP87">
        <f t="shared" si="88"/>
        <v>17.312496192881888</v>
      </c>
      <c r="AQ87">
        <f t="shared" si="88"/>
        <v>17.312496193354775</v>
      </c>
      <c r="AR87">
        <f t="shared" si="88"/>
        <v>17.312496280977822</v>
      </c>
      <c r="AS87">
        <f t="shared" si="88"/>
        <v>17.312512513047409</v>
      </c>
      <c r="AT87">
        <f t="shared" si="88"/>
        <v>17.315395674330635</v>
      </c>
      <c r="AU87">
        <f t="shared" si="106"/>
        <v>17.47240514887072</v>
      </c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8" spans="1:64" s="34" customFormat="1" ht="12.95" customHeight="1">
      <c r="A88" s="34" t="s">
        <v>74</v>
      </c>
      <c r="B88" s="55"/>
      <c r="C88" s="53">
        <v>45959.654999999999</v>
      </c>
      <c r="D88" s="54" t="s">
        <v>75</v>
      </c>
      <c r="E88" s="41">
        <f t="shared" si="89"/>
        <v>-7898.4349564874574</v>
      </c>
      <c r="F88" s="41">
        <f t="shared" si="41"/>
        <v>-7898.5</v>
      </c>
      <c r="G88" s="41">
        <f t="shared" si="90"/>
        <v>1.8239455996081233E-2</v>
      </c>
      <c r="H88" s="1"/>
      <c r="I88" s="34">
        <f t="shared" si="107"/>
        <v>1.8239455996081233E-2</v>
      </c>
      <c r="J88" s="1"/>
      <c r="K88" s="44"/>
      <c r="P88" s="34">
        <f t="shared" si="91"/>
        <v>-3.5176419443038996E-3</v>
      </c>
      <c r="Q88" s="212">
        <f t="shared" si="92"/>
        <v>30941.154999999999</v>
      </c>
      <c r="R88" s="44">
        <f t="shared" si="85"/>
        <v>4.7337131078751106E-4</v>
      </c>
      <c r="S88" s="166">
        <f t="shared" si="108"/>
        <v>0.1</v>
      </c>
      <c r="T88" s="34">
        <f t="shared" si="93"/>
        <v>4.7337131078751109E-5</v>
      </c>
      <c r="U88" s="45"/>
      <c r="W88" s="1">
        <v>57</v>
      </c>
      <c r="X88" s="34">
        <f t="shared" si="87"/>
        <v>1.0000000000000002E-2</v>
      </c>
      <c r="Z88">
        <f t="shared" si="94"/>
        <v>-7898.5</v>
      </c>
      <c r="AA88">
        <f t="shared" si="95"/>
        <v>9.5088823035524381E-3</v>
      </c>
      <c r="AB88">
        <f t="shared" si="96"/>
        <v>8.7305736925287949E-3</v>
      </c>
      <c r="AC88">
        <f t="shared" si="97"/>
        <v>8.7305736925287949E-3</v>
      </c>
      <c r="AD88"/>
      <c r="AE88">
        <f t="shared" si="98"/>
        <v>7.622291700067588E-6</v>
      </c>
      <c r="AF88" s="145">
        <f t="shared" si="99"/>
        <v>30941.154999999999</v>
      </c>
      <c r="AG88" s="146"/>
      <c r="AH88">
        <f t="shared" si="100"/>
        <v>8.3684459048024382E-3</v>
      </c>
      <c r="AI88">
        <f t="shared" si="101"/>
        <v>0.97988522215818719</v>
      </c>
      <c r="AJ88">
        <f t="shared" si="102"/>
        <v>0.85209099609955263</v>
      </c>
      <c r="AK88">
        <f t="shared" si="103"/>
        <v>-0.158730575858511</v>
      </c>
      <c r="AL88">
        <f t="shared" si="104"/>
        <v>-1.6968472234023246</v>
      </c>
      <c r="AM88">
        <f t="shared" si="105"/>
        <v>-1.1347201184626408</v>
      </c>
      <c r="AN88">
        <f t="shared" si="88"/>
        <v>17.313753117959415</v>
      </c>
      <c r="AO88">
        <f t="shared" si="88"/>
        <v>17.313753117959433</v>
      </c>
      <c r="AP88">
        <f t="shared" si="88"/>
        <v>17.313753117962413</v>
      </c>
      <c r="AQ88">
        <f t="shared" si="88"/>
        <v>17.313753118495232</v>
      </c>
      <c r="AR88">
        <f t="shared" si="88"/>
        <v>17.313753213678293</v>
      </c>
      <c r="AS88">
        <f t="shared" si="88"/>
        <v>17.313770213095502</v>
      </c>
      <c r="AT88">
        <f t="shared" si="88"/>
        <v>17.316684300327957</v>
      </c>
      <c r="AU88">
        <f t="shared" si="106"/>
        <v>17.473655164222407</v>
      </c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</row>
    <row r="89" spans="1:64" s="34" customFormat="1" ht="12.95" customHeight="1">
      <c r="A89" s="34" t="s">
        <v>74</v>
      </c>
      <c r="B89" s="55"/>
      <c r="C89" s="53">
        <v>45962.591</v>
      </c>
      <c r="D89" s="54" t="s">
        <v>75</v>
      </c>
      <c r="E89" s="41">
        <f t="shared" si="89"/>
        <v>-7887.9649209304125</v>
      </c>
      <c r="F89" s="41">
        <f t="shared" si="41"/>
        <v>-7888</v>
      </c>
      <c r="G89" s="41">
        <f t="shared" si="90"/>
        <v>9.8368479957571253E-3</v>
      </c>
      <c r="I89" s="34">
        <f t="shared" si="107"/>
        <v>9.8368479957571253E-3</v>
      </c>
      <c r="J89" s="1"/>
      <c r="K89" s="44"/>
      <c r="P89" s="34">
        <f t="shared" si="91"/>
        <v>-3.5125202211923915E-3</v>
      </c>
      <c r="Q89" s="212">
        <f t="shared" si="92"/>
        <v>30944.091</v>
      </c>
      <c r="R89" s="44">
        <f t="shared" si="85"/>
        <v>1.7820563179170195E-4</v>
      </c>
      <c r="S89" s="166">
        <f t="shared" si="108"/>
        <v>0.1</v>
      </c>
      <c r="T89" s="34">
        <f t="shared" si="93"/>
        <v>1.7820563179170195E-5</v>
      </c>
      <c r="U89" s="45"/>
      <c r="W89" s="1">
        <v>58</v>
      </c>
      <c r="X89" s="34">
        <f t="shared" si="87"/>
        <v>1.0000000000000002E-2</v>
      </c>
      <c r="Z89">
        <f t="shared" si="94"/>
        <v>-7888</v>
      </c>
      <c r="AA89">
        <f t="shared" si="95"/>
        <v>9.5194569649085341E-3</v>
      </c>
      <c r="AB89">
        <f t="shared" si="96"/>
        <v>3.1739103084859124E-4</v>
      </c>
      <c r="AC89">
        <f t="shared" si="97"/>
        <v>3.1739103084859124E-4</v>
      </c>
      <c r="AD89"/>
      <c r="AE89">
        <f t="shared" si="98"/>
        <v>1.007370664631314E-8</v>
      </c>
      <c r="AF89" s="145">
        <f t="shared" si="99"/>
        <v>30944.091</v>
      </c>
      <c r="AG89" s="146"/>
      <c r="AH89">
        <f t="shared" si="100"/>
        <v>8.3728214449085344E-3</v>
      </c>
      <c r="AI89">
        <f t="shared" si="101"/>
        <v>0.98008334861475277</v>
      </c>
      <c r="AJ89">
        <f t="shared" si="102"/>
        <v>0.85274357729494021</v>
      </c>
      <c r="AK89">
        <f t="shared" si="103"/>
        <v>-0.1587555573754775</v>
      </c>
      <c r="AL89">
        <f t="shared" si="104"/>
        <v>-1.6955991283826886</v>
      </c>
      <c r="AM89">
        <f t="shared" si="105"/>
        <v>-1.1332935637630686</v>
      </c>
      <c r="AN89">
        <f t="shared" si="88"/>
        <v>17.315010297135888</v>
      </c>
      <c r="AO89">
        <f t="shared" si="88"/>
        <v>17.31501029713591</v>
      </c>
      <c r="AP89">
        <f t="shared" si="88"/>
        <v>17.315010297139377</v>
      </c>
      <c r="AQ89">
        <f t="shared" si="88"/>
        <v>17.315010297737381</v>
      </c>
      <c r="AR89">
        <f t="shared" si="88"/>
        <v>17.315010400862406</v>
      </c>
      <c r="AS89">
        <f t="shared" si="88"/>
        <v>17.315028180180114</v>
      </c>
      <c r="AT89">
        <f t="shared" si="88"/>
        <v>17.317973171598254</v>
      </c>
      <c r="AU89">
        <f t="shared" si="106"/>
        <v>17.474905179574098</v>
      </c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</row>
    <row r="90" spans="1:64" s="34" customFormat="1" ht="12.95" customHeight="1">
      <c r="A90" s="34" t="s">
        <v>74</v>
      </c>
      <c r="B90" s="55"/>
      <c r="C90" s="53">
        <v>45964.593000000001</v>
      </c>
      <c r="D90" s="54" t="s">
        <v>75</v>
      </c>
      <c r="E90" s="41">
        <f t="shared" si="89"/>
        <v>-7880.8256119436292</v>
      </c>
      <c r="F90" s="41">
        <f t="shared" si="41"/>
        <v>-7881</v>
      </c>
      <c r="G90" s="41">
        <f t="shared" si="90"/>
        <v>4.8901775997364894E-2</v>
      </c>
      <c r="I90" s="34">
        <f t="shared" si="107"/>
        <v>4.8901775997364894E-2</v>
      </c>
      <c r="J90" s="1"/>
      <c r="K90" s="44"/>
      <c r="P90" s="34">
        <f t="shared" si="91"/>
        <v>-3.5091088016180527E-3</v>
      </c>
      <c r="Q90" s="212">
        <f t="shared" si="92"/>
        <v>30946.093000000001</v>
      </c>
      <c r="R90" s="44">
        <f t="shared" si="85"/>
        <v>2.7469008454122619E-3</v>
      </c>
      <c r="S90" s="166">
        <f t="shared" si="108"/>
        <v>0.1</v>
      </c>
      <c r="T90" s="34">
        <f t="shared" si="93"/>
        <v>2.7469008454122619E-4</v>
      </c>
      <c r="U90" s="45"/>
      <c r="W90" s="1">
        <v>59</v>
      </c>
      <c r="X90" s="34">
        <f t="shared" si="87"/>
        <v>1.0000000000000002E-2</v>
      </c>
      <c r="Z90">
        <f t="shared" si="94"/>
        <v>-7881</v>
      </c>
      <c r="AA90">
        <f t="shared" si="95"/>
        <v>9.5264943650993049E-3</v>
      </c>
      <c r="AB90">
        <f t="shared" si="96"/>
        <v>3.9375281632265585E-2</v>
      </c>
      <c r="AC90">
        <f t="shared" si="97"/>
        <v>3.9375281632265585E-2</v>
      </c>
      <c r="AD90"/>
      <c r="AE90">
        <f t="shared" si="98"/>
        <v>1.5504128036202317E-4</v>
      </c>
      <c r="AF90" s="145">
        <f t="shared" si="99"/>
        <v>30946.093000000001</v>
      </c>
      <c r="AG90" s="146"/>
      <c r="AH90">
        <f t="shared" si="100"/>
        <v>8.3757316100993053E-3</v>
      </c>
      <c r="AI90">
        <f t="shared" si="101"/>
        <v>0.98021549470212255</v>
      </c>
      <c r="AJ90">
        <f t="shared" si="102"/>
        <v>0.85317803980263018</v>
      </c>
      <c r="AK90">
        <f t="shared" si="103"/>
        <v>-0.15877207988219547</v>
      </c>
      <c r="AL90">
        <f t="shared" si="104"/>
        <v>-1.6947667845849528</v>
      </c>
      <c r="AM90">
        <f t="shared" si="105"/>
        <v>-1.1323433278147685</v>
      </c>
      <c r="AN90">
        <f t="shared" si="88"/>
        <v>17.31584855782204</v>
      </c>
      <c r="AO90">
        <f t="shared" si="88"/>
        <v>17.315848557822065</v>
      </c>
      <c r="AP90">
        <f t="shared" si="88"/>
        <v>17.315848557825888</v>
      </c>
      <c r="AQ90">
        <f t="shared" si="88"/>
        <v>17.31584855847041</v>
      </c>
      <c r="AR90">
        <f t="shared" si="88"/>
        <v>17.315848667106003</v>
      </c>
      <c r="AS90">
        <f t="shared" si="88"/>
        <v>17.31586697332499</v>
      </c>
      <c r="AT90">
        <f t="shared" si="88"/>
        <v>17.318832555344578</v>
      </c>
      <c r="AU90">
        <f t="shared" si="106"/>
        <v>17.475738523141892</v>
      </c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</row>
    <row r="91" spans="1:64" s="34" customFormat="1" ht="12.95" customHeight="1">
      <c r="A91" s="34" t="s">
        <v>74</v>
      </c>
      <c r="B91" s="55"/>
      <c r="C91" s="53">
        <v>45975.53</v>
      </c>
      <c r="D91" s="54" t="s">
        <v>75</v>
      </c>
      <c r="E91" s="41">
        <f t="shared" si="89"/>
        <v>-7841.8233030583015</v>
      </c>
      <c r="F91" s="41">
        <f t="shared" si="41"/>
        <v>-7842</v>
      </c>
      <c r="G91" s="41">
        <f t="shared" si="90"/>
        <v>4.9549231996934395E-2</v>
      </c>
      <c r="I91" s="34">
        <f t="shared" si="107"/>
        <v>4.9549231996934395E-2</v>
      </c>
      <c r="J91" s="1"/>
      <c r="K91" s="44"/>
      <c r="P91" s="34">
        <f t="shared" si="91"/>
        <v>-3.4901471711324518E-3</v>
      </c>
      <c r="Q91" s="212">
        <f t="shared" si="92"/>
        <v>30957.03</v>
      </c>
      <c r="R91" s="44">
        <f t="shared" si="85"/>
        <v>2.8131757425339638E-3</v>
      </c>
      <c r="S91" s="166">
        <f t="shared" si="108"/>
        <v>0.1</v>
      </c>
      <c r="T91" s="34">
        <f t="shared" si="93"/>
        <v>2.8131757425339641E-4</v>
      </c>
      <c r="U91" s="45"/>
      <c r="W91" s="1">
        <v>60</v>
      </c>
      <c r="X91" s="34">
        <f t="shared" si="87"/>
        <v>1.0000000000000002E-2</v>
      </c>
      <c r="Z91">
        <f t="shared" si="94"/>
        <v>-7842</v>
      </c>
      <c r="AA91">
        <f t="shared" si="95"/>
        <v>9.5655213102622295E-3</v>
      </c>
      <c r="AB91">
        <f t="shared" si="96"/>
        <v>3.9983710686672169E-2</v>
      </c>
      <c r="AC91">
        <f t="shared" si="97"/>
        <v>3.9983710686672169E-2</v>
      </c>
      <c r="AD91"/>
      <c r="AE91">
        <f t="shared" si="98"/>
        <v>1.5986971202755024E-4</v>
      </c>
      <c r="AF91" s="145">
        <f t="shared" si="99"/>
        <v>30957.03</v>
      </c>
      <c r="AG91" s="146"/>
      <c r="AH91">
        <f t="shared" si="100"/>
        <v>8.3918446902622301E-3</v>
      </c>
      <c r="AI91">
        <f t="shared" si="101"/>
        <v>0.98095263891789553</v>
      </c>
      <c r="AJ91">
        <f t="shared" si="102"/>
        <v>0.85558991691656305</v>
      </c>
      <c r="AK91">
        <f t="shared" si="103"/>
        <v>-0.1588621982593969</v>
      </c>
      <c r="AL91">
        <f t="shared" si="104"/>
        <v>-1.6901253277704067</v>
      </c>
      <c r="AM91">
        <f t="shared" si="105"/>
        <v>-1.1270608303540433</v>
      </c>
      <c r="AN91">
        <f t="shared" ref="AN91:AT100" si="109">$AU91+$AB$7*SIN(AO91)</f>
        <v>17.320520937811342</v>
      </c>
      <c r="AO91">
        <f t="shared" si="109"/>
        <v>17.320520937811384</v>
      </c>
      <c r="AP91">
        <f t="shared" si="109"/>
        <v>17.320520937817747</v>
      </c>
      <c r="AQ91">
        <f t="shared" si="109"/>
        <v>17.320520938770365</v>
      </c>
      <c r="AR91">
        <f t="shared" si="109"/>
        <v>17.320521081380225</v>
      </c>
      <c r="AS91">
        <f t="shared" si="109"/>
        <v>17.320542425043605</v>
      </c>
      <c r="AT91">
        <f t="shared" si="109"/>
        <v>17.323622544723555</v>
      </c>
      <c r="AU91">
        <f t="shared" si="106"/>
        <v>17.480381437305311</v>
      </c>
      <c r="AV91"/>
      <c r="AW91"/>
      <c r="AX91"/>
      <c r="AY91"/>
      <c r="AZ91"/>
      <c r="BA91"/>
      <c r="BB91"/>
      <c r="BC91"/>
      <c r="BD91"/>
      <c r="BE91"/>
      <c r="BF91"/>
      <c r="BG91"/>
      <c r="BH91"/>
      <c r="BI91">
        <f>$BL91+$AB$7*SIN(BJ91)</f>
        <v>18.33547434872176</v>
      </c>
      <c r="BJ91">
        <f>$BL91+$AB$7*SIN(BK91)</f>
        <v>18.336820901554958</v>
      </c>
      <c r="BK91">
        <f>$BL91+$AB$7*SIN(BL91)</f>
        <v>18.34645283972046</v>
      </c>
      <c r="BL91">
        <f>$AB$9+$AB$18*(AW91-AB$15)</f>
        <v>18.41396433139581</v>
      </c>
    </row>
    <row r="92" spans="1:64" s="34" customFormat="1" ht="12.95" customHeight="1">
      <c r="A92" s="34" t="s">
        <v>74</v>
      </c>
      <c r="B92" s="55"/>
      <c r="C92" s="53">
        <v>46028.625999999997</v>
      </c>
      <c r="D92" s="54" t="s">
        <v>75</v>
      </c>
      <c r="E92" s="41">
        <f t="shared" si="89"/>
        <v>-7652.4782731071609</v>
      </c>
      <c r="F92" s="41">
        <f t="shared" si="41"/>
        <v>-7652.5</v>
      </c>
      <c r="G92" s="41">
        <f t="shared" si="90"/>
        <v>6.0926399964955635E-3</v>
      </c>
      <c r="I92" s="34">
        <f t="shared" si="107"/>
        <v>6.0926399964955635E-3</v>
      </c>
      <c r="J92" s="1"/>
      <c r="K92" s="44"/>
      <c r="P92" s="34">
        <f t="shared" si="91"/>
        <v>-3.3990956135485709E-3</v>
      </c>
      <c r="Q92" s="212">
        <f t="shared" si="92"/>
        <v>31010.125999999997</v>
      </c>
      <c r="R92" s="44">
        <f t="shared" si="85"/>
        <v>9.0093044890979896E-5</v>
      </c>
      <c r="S92" s="166">
        <f t="shared" si="108"/>
        <v>0.1</v>
      </c>
      <c r="T92" s="34">
        <f t="shared" si="93"/>
        <v>9.0093044890979907E-6</v>
      </c>
      <c r="U92" s="45"/>
      <c r="W92" s="1">
        <v>61</v>
      </c>
      <c r="X92" s="34">
        <f t="shared" si="87"/>
        <v>1.0000000000000002E-2</v>
      </c>
      <c r="Z92">
        <f t="shared" si="94"/>
        <v>-7652.5</v>
      </c>
      <c r="AA92">
        <f t="shared" si="95"/>
        <v>9.7507520700131183E-3</v>
      </c>
      <c r="AB92">
        <f t="shared" si="96"/>
        <v>-3.6581120735175547E-3</v>
      </c>
      <c r="AC92">
        <f t="shared" si="97"/>
        <v>-3.6581120735175547E-3</v>
      </c>
      <c r="AD92"/>
      <c r="AE92">
        <f t="shared" si="98"/>
        <v>1.3381783942414903E-6</v>
      </c>
      <c r="AF92" s="145">
        <f t="shared" si="99"/>
        <v>31010.125999999997</v>
      </c>
      <c r="AG92" s="146"/>
      <c r="AH92">
        <f t="shared" si="100"/>
        <v>8.4676861012631197E-3</v>
      </c>
      <c r="AI92">
        <f t="shared" si="101"/>
        <v>0.98455585177856519</v>
      </c>
      <c r="AJ92">
        <f t="shared" si="102"/>
        <v>0.86709559369426092</v>
      </c>
      <c r="AK92">
        <f t="shared" si="103"/>
        <v>-0.1592528752824085</v>
      </c>
      <c r="AL92">
        <f t="shared" si="104"/>
        <v>-1.667472777921414</v>
      </c>
      <c r="AM92">
        <f t="shared" si="105"/>
        <v>-1.1016702079024554</v>
      </c>
      <c r="AN92">
        <f t="shared" si="109"/>
        <v>17.343274092335964</v>
      </c>
      <c r="AO92">
        <f t="shared" si="109"/>
        <v>17.343274092336401</v>
      </c>
      <c r="AP92">
        <f t="shared" si="109"/>
        <v>17.343274092378714</v>
      </c>
      <c r="AQ92">
        <f t="shared" si="109"/>
        <v>17.343274096480741</v>
      </c>
      <c r="AR92">
        <f t="shared" si="109"/>
        <v>17.343274494149398</v>
      </c>
      <c r="AS92">
        <f t="shared" si="109"/>
        <v>17.343313034276562</v>
      </c>
      <c r="AT92">
        <f t="shared" si="109"/>
        <v>17.346945020385583</v>
      </c>
      <c r="AU92">
        <f t="shared" si="106"/>
        <v>17.50294123817628</v>
      </c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3" spans="1:64" s="34" customFormat="1" ht="12.95" customHeight="1">
      <c r="A93" s="34" t="s">
        <v>74</v>
      </c>
      <c r="B93" s="55"/>
      <c r="C93" s="53">
        <v>46028.635999999999</v>
      </c>
      <c r="D93" s="54" t="s">
        <v>75</v>
      </c>
      <c r="E93" s="41">
        <f t="shared" si="89"/>
        <v>-7652.4426122231034</v>
      </c>
      <c r="F93" s="41">
        <f t="shared" si="41"/>
        <v>-7652.5</v>
      </c>
      <c r="G93" s="41">
        <f t="shared" si="90"/>
        <v>1.6092639998532832E-2</v>
      </c>
      <c r="I93" s="34">
        <f t="shared" si="107"/>
        <v>1.6092639998532832E-2</v>
      </c>
      <c r="J93" s="1"/>
      <c r="K93" s="44"/>
      <c r="P93" s="34">
        <f t="shared" si="91"/>
        <v>-3.3990956135485709E-3</v>
      </c>
      <c r="Q93" s="212">
        <f t="shared" si="92"/>
        <v>31010.135999999999</v>
      </c>
      <c r="R93" s="44">
        <f t="shared" si="85"/>
        <v>3.7992775717128239E-4</v>
      </c>
      <c r="S93" s="166">
        <f t="shared" si="108"/>
        <v>0.1</v>
      </c>
      <c r="T93" s="34">
        <f t="shared" si="93"/>
        <v>3.7992775717128239E-5</v>
      </c>
      <c r="U93" s="45"/>
      <c r="W93" s="1">
        <v>62</v>
      </c>
      <c r="X93" s="34">
        <f t="shared" si="87"/>
        <v>1.0000000000000002E-2</v>
      </c>
      <c r="Z93">
        <f t="shared" si="94"/>
        <v>-7652.5</v>
      </c>
      <c r="AA93">
        <f t="shared" si="95"/>
        <v>9.7507520700131183E-3</v>
      </c>
      <c r="AB93">
        <f t="shared" si="96"/>
        <v>6.3418879285197134E-3</v>
      </c>
      <c r="AC93">
        <f t="shared" si="97"/>
        <v>6.3418879285197134E-3</v>
      </c>
      <c r="AD93"/>
      <c r="AE93">
        <f t="shared" si="98"/>
        <v>4.0219542497904064E-6</v>
      </c>
      <c r="AF93" s="145">
        <f t="shared" si="99"/>
        <v>31010.135999999999</v>
      </c>
      <c r="AG93" s="146"/>
      <c r="AH93">
        <f t="shared" si="100"/>
        <v>8.4676861012631197E-3</v>
      </c>
      <c r="AI93">
        <f t="shared" si="101"/>
        <v>0.98455585177856519</v>
      </c>
      <c r="AJ93">
        <f t="shared" si="102"/>
        <v>0.86709559369426092</v>
      </c>
      <c r="AK93">
        <f t="shared" si="103"/>
        <v>-0.1592528752824085</v>
      </c>
      <c r="AL93">
        <f t="shared" si="104"/>
        <v>-1.667472777921414</v>
      </c>
      <c r="AM93">
        <f t="shared" si="105"/>
        <v>-1.1016702079024554</v>
      </c>
      <c r="AN93">
        <f t="shared" si="109"/>
        <v>17.343274092335964</v>
      </c>
      <c r="AO93">
        <f t="shared" si="109"/>
        <v>17.343274092336401</v>
      </c>
      <c r="AP93">
        <f t="shared" si="109"/>
        <v>17.343274092378714</v>
      </c>
      <c r="AQ93">
        <f t="shared" si="109"/>
        <v>17.343274096480741</v>
      </c>
      <c r="AR93">
        <f t="shared" si="109"/>
        <v>17.343274494149398</v>
      </c>
      <c r="AS93">
        <f t="shared" si="109"/>
        <v>17.343313034276562</v>
      </c>
      <c r="AT93">
        <f t="shared" si="109"/>
        <v>17.346945020385583</v>
      </c>
      <c r="AU93">
        <f t="shared" si="106"/>
        <v>17.50294123817628</v>
      </c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</row>
    <row r="94" spans="1:64" s="34" customFormat="1" ht="12.95" customHeight="1">
      <c r="A94" s="34" t="s">
        <v>87</v>
      </c>
      <c r="B94" s="52"/>
      <c r="C94" s="53">
        <v>46271.485999999997</v>
      </c>
      <c r="D94" s="54"/>
      <c r="E94" s="41">
        <f t="shared" si="89"/>
        <v>-6786.4180430722045</v>
      </c>
      <c r="F94" s="41">
        <f t="shared" si="41"/>
        <v>-6786.5</v>
      </c>
      <c r="G94" s="41">
        <f t="shared" si="90"/>
        <v>2.2982303991739172E-2</v>
      </c>
      <c r="I94" s="34">
        <f t="shared" si="107"/>
        <v>2.2982303991739172E-2</v>
      </c>
      <c r="K94" s="44"/>
      <c r="P94" s="34">
        <f t="shared" si="91"/>
        <v>-3.0058487776375353E-3</v>
      </c>
      <c r="Q94" s="212">
        <f t="shared" si="92"/>
        <v>31252.985999999997</v>
      </c>
      <c r="R94" s="44">
        <f t="shared" si="85"/>
        <v>6.7538408436446226E-4</v>
      </c>
      <c r="S94" s="166">
        <f t="shared" si="108"/>
        <v>0.1</v>
      </c>
      <c r="T94" s="34">
        <f t="shared" si="93"/>
        <v>6.7538408436446234E-5</v>
      </c>
      <c r="U94" s="45"/>
      <c r="W94" s="1">
        <v>63</v>
      </c>
      <c r="X94" s="34">
        <f t="shared" si="87"/>
        <v>1.0000000000000002E-2</v>
      </c>
      <c r="Z94">
        <f t="shared" si="94"/>
        <v>-6786.5</v>
      </c>
      <c r="AA94">
        <f t="shared" si="95"/>
        <v>1.0502300445628308E-2</v>
      </c>
      <c r="AB94">
        <f t="shared" si="96"/>
        <v>1.2480003546110865E-2</v>
      </c>
      <c r="AC94">
        <f t="shared" si="97"/>
        <v>1.2480003546110865E-2</v>
      </c>
      <c r="AD94"/>
      <c r="AE94">
        <f t="shared" si="98"/>
        <v>1.5575048851093976E-5</v>
      </c>
      <c r="AF94" s="145">
        <f t="shared" si="99"/>
        <v>31252.985999999997</v>
      </c>
      <c r="AG94" s="146"/>
      <c r="AH94">
        <f t="shared" si="100"/>
        <v>8.7604666468783076E-3</v>
      </c>
      <c r="AI94">
        <f t="shared" si="101"/>
        <v>1.0014407476942757</v>
      </c>
      <c r="AJ94">
        <f t="shared" si="102"/>
        <v>0.91480431426378894</v>
      </c>
      <c r="AK94">
        <f t="shared" si="103"/>
        <v>-0.15999351313750643</v>
      </c>
      <c r="AL94">
        <f t="shared" si="104"/>
        <v>-1.561791532011874</v>
      </c>
      <c r="AM94">
        <f t="shared" si="105"/>
        <v>-0.99103550635487603</v>
      </c>
      <c r="AN94">
        <f t="shared" si="109"/>
        <v>17.448332636688139</v>
      </c>
      <c r="AO94">
        <f t="shared" si="109"/>
        <v>17.448332636776311</v>
      </c>
      <c r="AP94">
        <f t="shared" si="109"/>
        <v>17.448332640041667</v>
      </c>
      <c r="AQ94">
        <f t="shared" si="109"/>
        <v>17.448332760972516</v>
      </c>
      <c r="AR94">
        <f t="shared" si="109"/>
        <v>17.448337239525063</v>
      </c>
      <c r="AS94">
        <f t="shared" si="109"/>
        <v>17.448503015798835</v>
      </c>
      <c r="AT94">
        <f t="shared" si="109"/>
        <v>17.454530408765468</v>
      </c>
      <c r="AU94">
        <f t="shared" si="106"/>
        <v>17.606037742420398</v>
      </c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</row>
    <row r="95" spans="1:64" ht="12.95" customHeight="1">
      <c r="A95" s="34" t="s">
        <v>87</v>
      </c>
      <c r="B95" s="52"/>
      <c r="C95" s="53">
        <v>46289.442999999999</v>
      </c>
      <c r="D95" s="54"/>
      <c r="E95" s="41">
        <f t="shared" si="89"/>
        <v>-6722.3817935838588</v>
      </c>
      <c r="F95" s="41">
        <f t="shared" si="41"/>
        <v>-6722.5</v>
      </c>
      <c r="G95" s="41">
        <f t="shared" si="90"/>
        <v>3.3147359994472936E-2</v>
      </c>
      <c r="H95" s="34"/>
      <c r="I95" s="34">
        <f t="shared" si="107"/>
        <v>3.3147359994472936E-2</v>
      </c>
      <c r="J95" s="34"/>
      <c r="K95" s="44"/>
      <c r="L95" s="34"/>
      <c r="M95" s="34"/>
      <c r="N95" s="34"/>
      <c r="O95" s="34"/>
      <c r="P95" s="34">
        <f t="shared" si="91"/>
        <v>-2.9782746558150103E-3</v>
      </c>
      <c r="Q95" s="212">
        <f t="shared" si="92"/>
        <v>31270.942999999999</v>
      </c>
      <c r="R95" s="44">
        <f t="shared" si="85"/>
        <v>1.305061478886085E-3</v>
      </c>
      <c r="S95" s="166">
        <f t="shared" si="108"/>
        <v>0.1</v>
      </c>
      <c r="T95" s="34">
        <f t="shared" si="93"/>
        <v>1.3050614788860852E-4</v>
      </c>
      <c r="U95" s="45"/>
      <c r="V95" s="34"/>
      <c r="W95" s="1">
        <v>64</v>
      </c>
      <c r="X95" s="34">
        <f t="shared" si="87"/>
        <v>1.0000000000000002E-2</v>
      </c>
      <c r="Y95" s="34"/>
      <c r="Z95">
        <f t="shared" si="94"/>
        <v>-6722.5</v>
      </c>
      <c r="AA95">
        <f t="shared" si="95"/>
        <v>1.0551524756347557E-2</v>
      </c>
      <c r="AB95">
        <f t="shared" si="96"/>
        <v>2.2595835238125379E-2</v>
      </c>
      <c r="AC95">
        <f t="shared" si="97"/>
        <v>2.2595835238125379E-2</v>
      </c>
      <c r="AE95">
        <f t="shared" si="98"/>
        <v>5.1057177010850858E-5</v>
      </c>
      <c r="AF95" s="145">
        <f t="shared" si="99"/>
        <v>31270.942999999999</v>
      </c>
      <c r="AG95" s="146"/>
      <c r="AH95">
        <f t="shared" si="100"/>
        <v>8.7784650375975579E-3</v>
      </c>
      <c r="AI95">
        <f t="shared" si="101"/>
        <v>1.0027133256736025</v>
      </c>
      <c r="AJ95">
        <f t="shared" si="102"/>
        <v>0.91798806238999264</v>
      </c>
      <c r="AK95">
        <f t="shared" si="103"/>
        <v>-0.15997699167001789</v>
      </c>
      <c r="AL95">
        <f t="shared" si="104"/>
        <v>-1.5538372284093123</v>
      </c>
      <c r="AM95">
        <f t="shared" si="105"/>
        <v>-0.98318309829722439</v>
      </c>
      <c r="AN95">
        <f t="shared" si="109"/>
        <v>17.456168191346435</v>
      </c>
      <c r="AO95">
        <f t="shared" si="109"/>
        <v>17.456168191459721</v>
      </c>
      <c r="AP95">
        <f t="shared" si="109"/>
        <v>17.456168195471701</v>
      </c>
      <c r="AQ95">
        <f t="shared" si="109"/>
        <v>17.456168337555429</v>
      </c>
      <c r="AR95">
        <f t="shared" si="109"/>
        <v>17.456173369360336</v>
      </c>
      <c r="AS95">
        <f t="shared" si="109"/>
        <v>17.456351476572639</v>
      </c>
      <c r="AT95">
        <f t="shared" si="109"/>
        <v>17.462545831946894</v>
      </c>
      <c r="AU95">
        <f t="shared" si="106"/>
        <v>17.613656883611647</v>
      </c>
    </row>
    <row r="96" spans="1:64" s="34" customFormat="1" ht="12.95" customHeight="1">
      <c r="A96" s="34" t="s">
        <v>87</v>
      </c>
      <c r="B96" s="52"/>
      <c r="C96" s="53">
        <v>46292.514999999999</v>
      </c>
      <c r="D96" s="54"/>
      <c r="E96" s="41">
        <f t="shared" si="89"/>
        <v>-6711.4267700037408</v>
      </c>
      <c r="F96" s="41">
        <f t="shared" ref="F96:F159" si="110">ROUND(2*E96,0)/2</f>
        <v>-6711.5</v>
      </c>
      <c r="G96" s="41">
        <f t="shared" si="90"/>
        <v>2.0535103998554405E-2</v>
      </c>
      <c r="I96" s="34">
        <f t="shared" si="107"/>
        <v>2.0535103998554405E-2</v>
      </c>
      <c r="K96" s="44"/>
      <c r="P96" s="34">
        <f t="shared" si="91"/>
        <v>-2.9735559786267639E-3</v>
      </c>
      <c r="Q96" s="212">
        <f t="shared" si="92"/>
        <v>31274.014999999999</v>
      </c>
      <c r="R96" s="44">
        <f t="shared" ref="R96:R127" si="111">(P96-G96)^2</f>
        <v>5.5265709392271977E-4</v>
      </c>
      <c r="S96" s="166">
        <f t="shared" si="108"/>
        <v>0.1</v>
      </c>
      <c r="T96" s="34">
        <f t="shared" si="93"/>
        <v>5.5265709392271983E-5</v>
      </c>
      <c r="U96" s="45"/>
      <c r="W96" s="1">
        <v>65</v>
      </c>
      <c r="X96" s="34">
        <f t="shared" si="87"/>
        <v>1.0000000000000002E-2</v>
      </c>
      <c r="Z96">
        <f t="shared" si="94"/>
        <v>-6711.5</v>
      </c>
      <c r="AA96">
        <f t="shared" si="95"/>
        <v>1.055989606927534E-2</v>
      </c>
      <c r="AB96">
        <f t="shared" si="96"/>
        <v>9.975207929279065E-3</v>
      </c>
      <c r="AC96">
        <f t="shared" si="97"/>
        <v>9.975207929279065E-3</v>
      </c>
      <c r="AD96"/>
      <c r="AE96">
        <f t="shared" si="98"/>
        <v>9.9504773232351938E-6</v>
      </c>
      <c r="AF96" s="145">
        <f t="shared" si="99"/>
        <v>31274.014999999999</v>
      </c>
      <c r="AG96" s="146"/>
      <c r="AH96">
        <f t="shared" si="100"/>
        <v>8.7815065205253395E-3</v>
      </c>
      <c r="AI96">
        <f t="shared" si="101"/>
        <v>1.0029323607147838</v>
      </c>
      <c r="AJ96">
        <f t="shared" si="102"/>
        <v>0.91853023040547488</v>
      </c>
      <c r="AK96">
        <f t="shared" si="103"/>
        <v>-0.15997312668269753</v>
      </c>
      <c r="AL96">
        <f t="shared" si="104"/>
        <v>-1.5524680461874649</v>
      </c>
      <c r="AM96">
        <f t="shared" si="105"/>
        <v>-0.98183765325007155</v>
      </c>
      <c r="AN96">
        <f t="shared" si="109"/>
        <v>17.45751592996335</v>
      </c>
      <c r="AO96">
        <f t="shared" si="109"/>
        <v>17.457515930081492</v>
      </c>
      <c r="AP96">
        <f t="shared" si="109"/>
        <v>17.457515934234308</v>
      </c>
      <c r="AQ96">
        <f t="shared" si="109"/>
        <v>17.457516080208613</v>
      </c>
      <c r="AR96">
        <f t="shared" si="109"/>
        <v>17.457521211230073</v>
      </c>
      <c r="AS96">
        <f t="shared" si="109"/>
        <v>17.457701475020066</v>
      </c>
      <c r="AT96">
        <f t="shared" si="109"/>
        <v>17.463924366879414</v>
      </c>
      <c r="AU96">
        <f t="shared" si="106"/>
        <v>17.614966423503894</v>
      </c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1:64" ht="12.95" customHeight="1">
      <c r="A97" s="34" t="s">
        <v>87</v>
      </c>
      <c r="B97" s="52"/>
      <c r="C97" s="53">
        <v>46292.523000000001</v>
      </c>
      <c r="D97" s="54"/>
      <c r="E97" s="41">
        <f t="shared" si="89"/>
        <v>-6711.3982412964951</v>
      </c>
      <c r="F97" s="41">
        <f t="shared" si="110"/>
        <v>-6711.5</v>
      </c>
      <c r="G97" s="41">
        <f t="shared" si="90"/>
        <v>2.8535104000184219E-2</v>
      </c>
      <c r="H97" s="34"/>
      <c r="I97" s="34">
        <f t="shared" si="107"/>
        <v>2.8535104000184219E-2</v>
      </c>
      <c r="J97" s="34"/>
      <c r="K97" s="44"/>
      <c r="L97" s="34"/>
      <c r="M97" s="34"/>
      <c r="N97" s="34"/>
      <c r="O97" s="34"/>
      <c r="P97" s="34">
        <f t="shared" si="91"/>
        <v>-2.9735559786267639E-3</v>
      </c>
      <c r="Q97" s="212">
        <f t="shared" si="92"/>
        <v>31274.023000000001</v>
      </c>
      <c r="R97" s="44">
        <f t="shared" si="111"/>
        <v>9.9279565366032496E-4</v>
      </c>
      <c r="S97" s="166">
        <f t="shared" si="108"/>
        <v>0.1</v>
      </c>
      <c r="T97" s="34">
        <f t="shared" si="93"/>
        <v>9.9279565366032496E-5</v>
      </c>
      <c r="U97" s="45"/>
      <c r="V97" s="34"/>
      <c r="W97" s="1">
        <v>66</v>
      </c>
      <c r="X97" s="34">
        <f t="shared" si="87"/>
        <v>1.0000000000000002E-2</v>
      </c>
      <c r="Y97" s="34"/>
      <c r="Z97">
        <f t="shared" si="94"/>
        <v>-6711.5</v>
      </c>
      <c r="AA97">
        <f t="shared" si="95"/>
        <v>1.055989606927534E-2</v>
      </c>
      <c r="AB97">
        <f t="shared" si="96"/>
        <v>1.7975207930908878E-2</v>
      </c>
      <c r="AC97">
        <f t="shared" si="97"/>
        <v>1.7975207930908878E-2</v>
      </c>
      <c r="AE97">
        <f t="shared" si="98"/>
        <v>3.2310810015940946E-5</v>
      </c>
      <c r="AF97" s="145">
        <f t="shared" si="99"/>
        <v>31274.023000000001</v>
      </c>
      <c r="AG97" s="146"/>
      <c r="AH97">
        <f t="shared" si="100"/>
        <v>8.7815065205253395E-3</v>
      </c>
      <c r="AI97">
        <f t="shared" si="101"/>
        <v>1.0029323607147838</v>
      </c>
      <c r="AJ97">
        <f t="shared" si="102"/>
        <v>0.91853023040547488</v>
      </c>
      <c r="AK97">
        <f t="shared" si="103"/>
        <v>-0.15997312668269753</v>
      </c>
      <c r="AL97">
        <f t="shared" si="104"/>
        <v>-1.5524680461874649</v>
      </c>
      <c r="AM97">
        <f t="shared" si="105"/>
        <v>-0.98183765325007155</v>
      </c>
      <c r="AN97">
        <f t="shared" si="109"/>
        <v>17.45751592996335</v>
      </c>
      <c r="AO97">
        <f t="shared" si="109"/>
        <v>17.457515930081492</v>
      </c>
      <c r="AP97">
        <f t="shared" si="109"/>
        <v>17.457515934234308</v>
      </c>
      <c r="AQ97">
        <f t="shared" si="109"/>
        <v>17.457516080208613</v>
      </c>
      <c r="AR97">
        <f t="shared" si="109"/>
        <v>17.457521211230073</v>
      </c>
      <c r="AS97">
        <f t="shared" si="109"/>
        <v>17.457701475020066</v>
      </c>
      <c r="AT97">
        <f t="shared" si="109"/>
        <v>17.463924366879414</v>
      </c>
      <c r="AU97">
        <f t="shared" si="106"/>
        <v>17.614966423503894</v>
      </c>
    </row>
    <row r="98" spans="1:64" ht="12.95" customHeight="1">
      <c r="A98" s="34" t="s">
        <v>87</v>
      </c>
      <c r="B98" s="52"/>
      <c r="C98" s="53">
        <v>46292.525000000001</v>
      </c>
      <c r="D98" s="54"/>
      <c r="E98" s="41">
        <f t="shared" si="89"/>
        <v>-6711.3911091196833</v>
      </c>
      <c r="F98" s="41">
        <f t="shared" si="110"/>
        <v>-6711.5</v>
      </c>
      <c r="G98" s="41">
        <f t="shared" si="90"/>
        <v>3.0535104000591673E-2</v>
      </c>
      <c r="H98" s="34"/>
      <c r="I98" s="34">
        <f t="shared" si="107"/>
        <v>3.0535104000591673E-2</v>
      </c>
      <c r="J98" s="34"/>
      <c r="K98" s="44"/>
      <c r="L98" s="34"/>
      <c r="M98" s="34"/>
      <c r="N98" s="34"/>
      <c r="O98" s="34"/>
      <c r="P98" s="34">
        <f t="shared" si="91"/>
        <v>-2.9735559786267639E-3</v>
      </c>
      <c r="Q98" s="212">
        <f t="shared" si="92"/>
        <v>31274.025000000001</v>
      </c>
      <c r="R98" s="44">
        <f t="shared" si="111"/>
        <v>1.1228302936028755E-3</v>
      </c>
      <c r="S98" s="166">
        <f t="shared" si="108"/>
        <v>0.1</v>
      </c>
      <c r="T98" s="34">
        <f t="shared" si="93"/>
        <v>1.1228302936028755E-4</v>
      </c>
      <c r="U98" s="45"/>
      <c r="V98" s="34"/>
      <c r="W98" s="1">
        <v>67</v>
      </c>
      <c r="X98" s="34">
        <f t="shared" si="87"/>
        <v>1.0000000000000002E-2</v>
      </c>
      <c r="Y98" s="34"/>
      <c r="Z98">
        <f t="shared" si="94"/>
        <v>-6711.5</v>
      </c>
      <c r="AA98">
        <f t="shared" si="95"/>
        <v>1.055989606927534E-2</v>
      </c>
      <c r="AB98">
        <f t="shared" si="96"/>
        <v>1.9975207931316331E-2</v>
      </c>
      <c r="AC98">
        <f t="shared" si="97"/>
        <v>1.9975207931316331E-2</v>
      </c>
      <c r="AE98">
        <f t="shared" si="98"/>
        <v>3.9900893189932289E-5</v>
      </c>
      <c r="AF98" s="145">
        <f t="shared" si="99"/>
        <v>31274.025000000001</v>
      </c>
      <c r="AG98" s="146"/>
      <c r="AH98">
        <f t="shared" si="100"/>
        <v>8.7815065205253395E-3</v>
      </c>
      <c r="AI98">
        <f t="shared" si="101"/>
        <v>1.0029323607147838</v>
      </c>
      <c r="AJ98">
        <f t="shared" si="102"/>
        <v>0.91853023040547488</v>
      </c>
      <c r="AK98">
        <f t="shared" si="103"/>
        <v>-0.15997312668269753</v>
      </c>
      <c r="AL98">
        <f t="shared" si="104"/>
        <v>-1.5524680461874649</v>
      </c>
      <c r="AM98">
        <f t="shared" si="105"/>
        <v>-0.98183765325007155</v>
      </c>
      <c r="AN98">
        <f t="shared" si="109"/>
        <v>17.45751592996335</v>
      </c>
      <c r="AO98">
        <f t="shared" si="109"/>
        <v>17.457515930081492</v>
      </c>
      <c r="AP98">
        <f t="shared" si="109"/>
        <v>17.457515934234308</v>
      </c>
      <c r="AQ98">
        <f t="shared" si="109"/>
        <v>17.457516080208613</v>
      </c>
      <c r="AR98">
        <f t="shared" si="109"/>
        <v>17.457521211230073</v>
      </c>
      <c r="AS98">
        <f t="shared" si="109"/>
        <v>17.457701475020066</v>
      </c>
      <c r="AT98">
        <f t="shared" si="109"/>
        <v>17.463924366879414</v>
      </c>
      <c r="AU98">
        <f t="shared" si="106"/>
        <v>17.614966423503894</v>
      </c>
    </row>
    <row r="99" spans="1:64" s="34" customFormat="1" ht="12.95" customHeight="1">
      <c r="A99" s="34" t="s">
        <v>87</v>
      </c>
      <c r="B99" s="52"/>
      <c r="C99" s="53">
        <v>46292.527000000002</v>
      </c>
      <c r="D99" s="54"/>
      <c r="E99" s="41">
        <f t="shared" si="89"/>
        <v>-6711.3839769428723</v>
      </c>
      <c r="F99" s="41">
        <f t="shared" si="110"/>
        <v>-6711.5</v>
      </c>
      <c r="G99" s="41">
        <f t="shared" si="90"/>
        <v>3.2535104000999127E-2</v>
      </c>
      <c r="I99" s="34">
        <f t="shared" si="107"/>
        <v>3.2535104000999127E-2</v>
      </c>
      <c r="K99" s="44"/>
      <c r="P99" s="34">
        <f t="shared" si="91"/>
        <v>-2.9735559786267639E-3</v>
      </c>
      <c r="Q99" s="212">
        <f t="shared" si="92"/>
        <v>31274.027000000002</v>
      </c>
      <c r="R99" s="44">
        <f t="shared" si="111"/>
        <v>1.2608649335486854E-3</v>
      </c>
      <c r="S99" s="166">
        <f t="shared" si="108"/>
        <v>0.1</v>
      </c>
      <c r="T99" s="34">
        <f t="shared" si="93"/>
        <v>1.2608649335486854E-4</v>
      </c>
      <c r="U99" s="45"/>
      <c r="W99" s="1">
        <v>68</v>
      </c>
      <c r="X99" s="34">
        <f t="shared" si="87"/>
        <v>1.0000000000000002E-2</v>
      </c>
      <c r="Z99">
        <f t="shared" si="94"/>
        <v>-6711.5</v>
      </c>
      <c r="AA99">
        <f t="shared" si="95"/>
        <v>1.055989606927534E-2</v>
      </c>
      <c r="AB99">
        <f t="shared" si="96"/>
        <v>2.1975207931723785E-2</v>
      </c>
      <c r="AC99">
        <f t="shared" si="97"/>
        <v>2.1975207931723785E-2</v>
      </c>
      <c r="AD99"/>
      <c r="AE99">
        <f t="shared" si="98"/>
        <v>4.8290976364249602E-5</v>
      </c>
      <c r="AF99" s="145">
        <f t="shared" si="99"/>
        <v>31274.027000000002</v>
      </c>
      <c r="AG99" s="146"/>
      <c r="AH99">
        <f t="shared" si="100"/>
        <v>8.7815065205253395E-3</v>
      </c>
      <c r="AI99">
        <f t="shared" si="101"/>
        <v>1.0029323607147838</v>
      </c>
      <c r="AJ99">
        <f t="shared" si="102"/>
        <v>0.91853023040547488</v>
      </c>
      <c r="AK99">
        <f t="shared" si="103"/>
        <v>-0.15997312668269753</v>
      </c>
      <c r="AL99">
        <f t="shared" si="104"/>
        <v>-1.5524680461874649</v>
      </c>
      <c r="AM99">
        <f t="shared" si="105"/>
        <v>-0.98183765325007155</v>
      </c>
      <c r="AN99">
        <f t="shared" si="109"/>
        <v>17.45751592996335</v>
      </c>
      <c r="AO99">
        <f t="shared" si="109"/>
        <v>17.457515930081492</v>
      </c>
      <c r="AP99">
        <f t="shared" si="109"/>
        <v>17.457515934234308</v>
      </c>
      <c r="AQ99">
        <f t="shared" si="109"/>
        <v>17.457516080208613</v>
      </c>
      <c r="AR99">
        <f t="shared" si="109"/>
        <v>17.457521211230073</v>
      </c>
      <c r="AS99">
        <f t="shared" si="109"/>
        <v>17.457701475020066</v>
      </c>
      <c r="AT99">
        <f t="shared" si="109"/>
        <v>17.463924366879414</v>
      </c>
      <c r="AU99">
        <f t="shared" si="106"/>
        <v>17.614966423503894</v>
      </c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</row>
    <row r="100" spans="1:64" s="34" customFormat="1" ht="12.95" customHeight="1">
      <c r="A100" s="34" t="s">
        <v>87</v>
      </c>
      <c r="B100" s="52"/>
      <c r="C100" s="53">
        <v>46292.527999999998</v>
      </c>
      <c r="D100" s="54"/>
      <c r="E100" s="41">
        <f t="shared" si="89"/>
        <v>-6711.3804108544791</v>
      </c>
      <c r="F100" s="41">
        <f t="shared" si="110"/>
        <v>-6711.5</v>
      </c>
      <c r="G100" s="41">
        <f t="shared" si="90"/>
        <v>3.3535103997564875E-2</v>
      </c>
      <c r="I100" s="34">
        <f t="shared" si="107"/>
        <v>3.3535103997564875E-2</v>
      </c>
      <c r="K100" s="44"/>
      <c r="P100" s="34">
        <f t="shared" si="91"/>
        <v>-2.9735559786267639E-3</v>
      </c>
      <c r="Q100" s="212">
        <f t="shared" si="92"/>
        <v>31274.027999999998</v>
      </c>
      <c r="R100" s="44">
        <f t="shared" si="111"/>
        <v>1.3328822532571775E-3</v>
      </c>
      <c r="S100" s="166">
        <f t="shared" si="108"/>
        <v>0.1</v>
      </c>
      <c r="T100" s="34">
        <f t="shared" si="93"/>
        <v>1.3328822532571776E-4</v>
      </c>
      <c r="U100" s="45"/>
      <c r="W100" s="1">
        <v>69</v>
      </c>
      <c r="X100" s="34">
        <f t="shared" si="87"/>
        <v>1.0000000000000002E-2</v>
      </c>
      <c r="Z100">
        <f t="shared" si="94"/>
        <v>-6711.5</v>
      </c>
      <c r="AA100">
        <f t="shared" si="95"/>
        <v>1.055989606927534E-2</v>
      </c>
      <c r="AB100">
        <f t="shared" si="96"/>
        <v>2.2975207928289533E-2</v>
      </c>
      <c r="AC100">
        <f t="shared" si="97"/>
        <v>2.2975207928289533E-2</v>
      </c>
      <c r="AD100"/>
      <c r="AE100">
        <f t="shared" si="98"/>
        <v>5.2786017934813823E-5</v>
      </c>
      <c r="AF100" s="145">
        <f t="shared" si="99"/>
        <v>31274.027999999998</v>
      </c>
      <c r="AG100" s="146"/>
      <c r="AH100">
        <f t="shared" si="100"/>
        <v>8.7815065205253395E-3</v>
      </c>
      <c r="AI100">
        <f t="shared" si="101"/>
        <v>1.0029323607147838</v>
      </c>
      <c r="AJ100">
        <f t="shared" si="102"/>
        <v>0.91853023040547488</v>
      </c>
      <c r="AK100">
        <f t="shared" si="103"/>
        <v>-0.15997312668269753</v>
      </c>
      <c r="AL100">
        <f t="shared" si="104"/>
        <v>-1.5524680461874649</v>
      </c>
      <c r="AM100">
        <f t="shared" si="105"/>
        <v>-0.98183765325007155</v>
      </c>
      <c r="AN100">
        <f t="shared" si="109"/>
        <v>17.45751592996335</v>
      </c>
      <c r="AO100">
        <f t="shared" si="109"/>
        <v>17.457515930081492</v>
      </c>
      <c r="AP100">
        <f t="shared" si="109"/>
        <v>17.457515934234308</v>
      </c>
      <c r="AQ100">
        <f t="shared" si="109"/>
        <v>17.457516080208613</v>
      </c>
      <c r="AR100">
        <f t="shared" si="109"/>
        <v>17.457521211230073</v>
      </c>
      <c r="AS100">
        <f t="shared" si="109"/>
        <v>17.457701475020066</v>
      </c>
      <c r="AT100">
        <f t="shared" si="109"/>
        <v>17.463924366879414</v>
      </c>
      <c r="AU100">
        <f t="shared" si="106"/>
        <v>17.614966423503894</v>
      </c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1:64" s="34" customFormat="1" ht="12.95" customHeight="1">
      <c r="A101" s="34" t="s">
        <v>74</v>
      </c>
      <c r="B101" s="55"/>
      <c r="C101" s="53">
        <v>46293.637999999999</v>
      </c>
      <c r="D101" s="54" t="s">
        <v>75</v>
      </c>
      <c r="E101" s="41">
        <f t="shared" si="89"/>
        <v>-6707.4220527249427</v>
      </c>
      <c r="F101" s="41">
        <f t="shared" si="110"/>
        <v>-6707.5</v>
      </c>
      <c r="G101" s="41">
        <f t="shared" si="90"/>
        <v>2.1857919993635733E-2</v>
      </c>
      <c r="I101" s="34">
        <f t="shared" si="107"/>
        <v>2.1857919993635733E-2</v>
      </c>
      <c r="J101" s="1"/>
      <c r="K101" s="44"/>
      <c r="P101" s="34">
        <f t="shared" si="91"/>
        <v>-2.9718415960128565E-3</v>
      </c>
      <c r="Q101" s="212">
        <f t="shared" si="92"/>
        <v>31275.137999999999</v>
      </c>
      <c r="R101" s="44">
        <f t="shared" si="111"/>
        <v>6.1651706059878849E-4</v>
      </c>
      <c r="S101" s="166">
        <f t="shared" si="108"/>
        <v>0.1</v>
      </c>
      <c r="T101" s="34">
        <f t="shared" si="93"/>
        <v>6.1651706059878854E-5</v>
      </c>
      <c r="U101" s="45"/>
      <c r="W101" s="1">
        <v>70</v>
      </c>
      <c r="X101" s="34">
        <f t="shared" si="87"/>
        <v>1.0000000000000002E-2</v>
      </c>
      <c r="Z101">
        <f t="shared" si="94"/>
        <v>-6707.5</v>
      </c>
      <c r="AA101">
        <f t="shared" si="95"/>
        <v>1.0562933692612745E-2</v>
      </c>
      <c r="AB101">
        <f t="shared" si="96"/>
        <v>1.1294986301022988E-2</v>
      </c>
      <c r="AC101">
        <f t="shared" si="97"/>
        <v>1.1294986301022988E-2</v>
      </c>
      <c r="AD101"/>
      <c r="AE101">
        <f t="shared" si="98"/>
        <v>1.2757671554029696E-5</v>
      </c>
      <c r="AF101" s="145">
        <f t="shared" si="99"/>
        <v>31275.137999999999</v>
      </c>
      <c r="AG101" s="146"/>
      <c r="AH101">
        <f t="shared" si="100"/>
        <v>8.7826087238627448E-3</v>
      </c>
      <c r="AI101">
        <f t="shared" si="101"/>
        <v>1.0030120322060847</v>
      </c>
      <c r="AJ101">
        <f t="shared" si="102"/>
        <v>0.91872701410926783</v>
      </c>
      <c r="AK101">
        <f t="shared" si="103"/>
        <v>-0.15997164643145206</v>
      </c>
      <c r="AL101">
        <f t="shared" si="104"/>
        <v>-1.5519700134246317</v>
      </c>
      <c r="AM101">
        <f t="shared" si="105"/>
        <v>-0.98134870332277757</v>
      </c>
      <c r="AN101">
        <f t="shared" ref="AN101:AT110" si="112">$AU101+$AB$7*SIN(AO101)</f>
        <v>17.458006089726357</v>
      </c>
      <c r="AO101">
        <f t="shared" si="112"/>
        <v>17.458006089846307</v>
      </c>
      <c r="AP101">
        <f t="shared" si="112"/>
        <v>17.458006094051289</v>
      </c>
      <c r="AQ101">
        <f t="shared" si="112"/>
        <v>17.458006241459444</v>
      </c>
      <c r="AR101">
        <f t="shared" si="112"/>
        <v>17.458011408863143</v>
      </c>
      <c r="AS101">
        <f t="shared" si="112"/>
        <v>17.458192459544925</v>
      </c>
      <c r="AT101">
        <f t="shared" si="112"/>
        <v>17.464425716535789</v>
      </c>
      <c r="AU101">
        <f t="shared" si="106"/>
        <v>17.61544261982835</v>
      </c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2" spans="1:64" s="34" customFormat="1" ht="12.95" customHeight="1">
      <c r="A102" s="34" t="s">
        <v>88</v>
      </c>
      <c r="B102" s="52"/>
      <c r="C102" s="53">
        <v>46318.311999999998</v>
      </c>
      <c r="D102" s="54"/>
      <c r="E102" s="41">
        <f t="shared" si="89"/>
        <v>-6619.4323874203155</v>
      </c>
      <c r="F102" s="41">
        <f t="shared" si="110"/>
        <v>-6619.5</v>
      </c>
      <c r="G102" s="41">
        <f t="shared" si="90"/>
        <v>1.8959871995321009E-2</v>
      </c>
      <c r="I102" s="34">
        <f t="shared" si="107"/>
        <v>1.8959871995321009E-2</v>
      </c>
      <c r="K102" s="44"/>
      <c r="P102" s="34">
        <f t="shared" si="91"/>
        <v>-2.9343275785068852E-3</v>
      </c>
      <c r="Q102" s="212">
        <f t="shared" si="92"/>
        <v>31299.811999999998</v>
      </c>
      <c r="R102" s="44">
        <f t="shared" si="111"/>
        <v>4.7935597497860555E-4</v>
      </c>
      <c r="S102" s="166">
        <f t="shared" si="108"/>
        <v>0.1</v>
      </c>
      <c r="T102" s="34">
        <f t="shared" si="93"/>
        <v>4.7935597497860556E-5</v>
      </c>
      <c r="U102" s="45"/>
      <c r="W102" s="1">
        <v>71</v>
      </c>
      <c r="X102" s="34">
        <f t="shared" si="87"/>
        <v>1.0000000000000002E-2</v>
      </c>
      <c r="Z102">
        <f t="shared" si="94"/>
        <v>-6619.5</v>
      </c>
      <c r="AA102">
        <f t="shared" si="95"/>
        <v>1.062888399119994E-2</v>
      </c>
      <c r="AB102">
        <f t="shared" si="96"/>
        <v>8.330988004121069E-3</v>
      </c>
      <c r="AC102">
        <f t="shared" si="97"/>
        <v>8.330988004121069E-3</v>
      </c>
      <c r="AD102"/>
      <c r="AE102">
        <f t="shared" si="98"/>
        <v>6.9405361124809152E-6</v>
      </c>
      <c r="AF102" s="145">
        <f t="shared" si="99"/>
        <v>31299.811999999998</v>
      </c>
      <c r="AG102" s="146"/>
      <c r="AH102">
        <f t="shared" si="100"/>
        <v>8.8063441024499398E-3</v>
      </c>
      <c r="AI102">
        <f t="shared" si="101"/>
        <v>1.0047677879516557</v>
      </c>
      <c r="AJ102">
        <f t="shared" si="102"/>
        <v>0.9230062326475722</v>
      </c>
      <c r="AK102">
        <f t="shared" si="103"/>
        <v>-0.15992894734239968</v>
      </c>
      <c r="AL102">
        <f t="shared" si="104"/>
        <v>-1.5409932403237223</v>
      </c>
      <c r="AM102">
        <f t="shared" si="105"/>
        <v>-0.97063236285798971</v>
      </c>
      <c r="AN102">
        <f t="shared" si="112"/>
        <v>17.468799466292932</v>
      </c>
      <c r="AO102">
        <f t="shared" si="112"/>
        <v>17.468799466458844</v>
      </c>
      <c r="AP102">
        <f t="shared" si="112"/>
        <v>17.468799471948302</v>
      </c>
      <c r="AQ102">
        <f t="shared" si="112"/>
        <v>17.468799653575871</v>
      </c>
      <c r="AR102">
        <f t="shared" si="112"/>
        <v>17.468805662920509</v>
      </c>
      <c r="AS102">
        <f t="shared" si="112"/>
        <v>17.469004382843448</v>
      </c>
      <c r="AT102">
        <f t="shared" si="112"/>
        <v>17.475464062786187</v>
      </c>
      <c r="AU102">
        <f t="shared" si="106"/>
        <v>17.625918938966318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</row>
    <row r="103" spans="1:64" ht="12.95" customHeight="1">
      <c r="A103" s="34" t="s">
        <v>88</v>
      </c>
      <c r="B103" s="52"/>
      <c r="C103" s="53">
        <v>46319.423000000003</v>
      </c>
      <c r="D103" s="54"/>
      <c r="E103" s="41">
        <f t="shared" si="89"/>
        <v>-6615.4704632023604</v>
      </c>
      <c r="F103" s="41">
        <f t="shared" si="110"/>
        <v>-6615.5</v>
      </c>
      <c r="G103" s="41">
        <f t="shared" si="90"/>
        <v>8.2826880025095306E-3</v>
      </c>
      <c r="H103" s="34"/>
      <c r="I103" s="34">
        <f t="shared" si="107"/>
        <v>8.2826880025095306E-3</v>
      </c>
      <c r="J103" s="34"/>
      <c r="K103" s="44"/>
      <c r="L103" s="34"/>
      <c r="M103" s="34"/>
      <c r="N103" s="34"/>
      <c r="O103" s="34"/>
      <c r="P103" s="34">
        <f t="shared" si="91"/>
        <v>-2.9326315958929771E-3</v>
      </c>
      <c r="Q103" s="212">
        <f t="shared" si="92"/>
        <v>31300.923000000003</v>
      </c>
      <c r="R103" s="44">
        <f t="shared" si="111"/>
        <v>1.2578339369431139E-4</v>
      </c>
      <c r="S103" s="166">
        <f t="shared" si="108"/>
        <v>0.1</v>
      </c>
      <c r="T103" s="34">
        <f t="shared" si="93"/>
        <v>1.2578339369431139E-5</v>
      </c>
      <c r="U103" s="45"/>
      <c r="V103" s="34"/>
      <c r="W103" s="1">
        <v>72</v>
      </c>
      <c r="X103" s="34">
        <f t="shared" si="87"/>
        <v>1.0000000000000002E-2</v>
      </c>
      <c r="Y103" s="34"/>
      <c r="Z103">
        <f t="shared" si="94"/>
        <v>-6615.5</v>
      </c>
      <c r="AA103">
        <f t="shared" si="95"/>
        <v>1.0631841780374355E-2</v>
      </c>
      <c r="AB103">
        <f t="shared" si="96"/>
        <v>-2.3491537778648243E-3</v>
      </c>
      <c r="AC103">
        <f t="shared" si="97"/>
        <v>-2.3491537778648243E-3</v>
      </c>
      <c r="AE103">
        <f t="shared" si="98"/>
        <v>5.5185234720565759E-7</v>
      </c>
      <c r="AF103" s="145">
        <f t="shared" si="99"/>
        <v>31300.923000000003</v>
      </c>
      <c r="AG103" s="146"/>
      <c r="AH103">
        <f t="shared" si="100"/>
        <v>8.8073995916243559E-3</v>
      </c>
      <c r="AI103">
        <f t="shared" si="101"/>
        <v>1.0048477290129705</v>
      </c>
      <c r="AJ103">
        <f t="shared" si="102"/>
        <v>0.92319845494003594</v>
      </c>
      <c r="AK103">
        <f t="shared" si="103"/>
        <v>-0.15992654414892107</v>
      </c>
      <c r="AL103">
        <f t="shared" si="104"/>
        <v>-1.5404933829707803</v>
      </c>
      <c r="AM103">
        <f t="shared" si="105"/>
        <v>-0.97014708729374</v>
      </c>
      <c r="AN103">
        <f t="shared" si="112"/>
        <v>17.469290523108405</v>
      </c>
      <c r="AO103">
        <f t="shared" si="112"/>
        <v>17.469290523276712</v>
      </c>
      <c r="AP103">
        <f t="shared" si="112"/>
        <v>17.469290528831124</v>
      </c>
      <c r="AQ103">
        <f t="shared" si="112"/>
        <v>17.469290712139909</v>
      </c>
      <c r="AR103">
        <f t="shared" si="112"/>
        <v>17.469296761666495</v>
      </c>
      <c r="AS103">
        <f t="shared" si="112"/>
        <v>17.469496300810682</v>
      </c>
      <c r="AT103">
        <f t="shared" si="112"/>
        <v>17.475966198619616</v>
      </c>
      <c r="AU103">
        <f t="shared" si="106"/>
        <v>17.626395135290771</v>
      </c>
    </row>
    <row r="104" spans="1:64" ht="12.95" customHeight="1">
      <c r="A104" s="34" t="s">
        <v>88</v>
      </c>
      <c r="B104" s="52"/>
      <c r="C104" s="53">
        <v>46327.286</v>
      </c>
      <c r="D104" s="54"/>
      <c r="E104" s="41">
        <f t="shared" si="89"/>
        <v>-6587.4303100739626</v>
      </c>
      <c r="F104" s="41">
        <f t="shared" si="110"/>
        <v>-6587.5</v>
      </c>
      <c r="G104" s="41">
        <f t="shared" si="90"/>
        <v>1.954239999759011E-2</v>
      </c>
      <c r="H104" s="34"/>
      <c r="I104" s="34">
        <f t="shared" si="107"/>
        <v>1.954239999759011E-2</v>
      </c>
      <c r="J104" s="34"/>
      <c r="K104" s="44"/>
      <c r="L104" s="34"/>
      <c r="M104" s="34"/>
      <c r="N104" s="34"/>
      <c r="O104" s="34"/>
      <c r="P104" s="34">
        <f t="shared" si="91"/>
        <v>-2.9207821175956227E-3</v>
      </c>
      <c r="Q104" s="212">
        <f t="shared" si="92"/>
        <v>31308.786</v>
      </c>
      <c r="R104" s="44">
        <f t="shared" si="111"/>
        <v>5.0459455074000018E-4</v>
      </c>
      <c r="S104" s="166">
        <f t="shared" si="108"/>
        <v>0.1</v>
      </c>
      <c r="T104" s="34">
        <f t="shared" si="93"/>
        <v>5.0459455074000021E-5</v>
      </c>
      <c r="U104" s="45"/>
      <c r="V104" s="34"/>
      <c r="W104" s="1">
        <v>73</v>
      </c>
      <c r="X104" s="34">
        <f t="shared" si="87"/>
        <v>1.0000000000000002E-2</v>
      </c>
      <c r="Y104" s="34"/>
      <c r="Z104">
        <f t="shared" si="94"/>
        <v>-6587.5</v>
      </c>
      <c r="AA104">
        <f t="shared" si="95"/>
        <v>1.0652448820920521E-2</v>
      </c>
      <c r="AB104">
        <f t="shared" si="96"/>
        <v>8.8899511766695888E-3</v>
      </c>
      <c r="AC104">
        <f t="shared" si="97"/>
        <v>8.8899511766695888E-3</v>
      </c>
      <c r="AE104">
        <f t="shared" si="98"/>
        <v>7.9031231923569016E-6</v>
      </c>
      <c r="AF104" s="145">
        <f t="shared" si="99"/>
        <v>31308.786</v>
      </c>
      <c r="AG104" s="146"/>
      <c r="AH104">
        <f t="shared" si="100"/>
        <v>8.8147308521705214E-3</v>
      </c>
      <c r="AI104">
        <f t="shared" si="101"/>
        <v>1.0054076377248675</v>
      </c>
      <c r="AJ104">
        <f t="shared" si="102"/>
        <v>0.92453839876544253</v>
      </c>
      <c r="AK104">
        <f t="shared" si="103"/>
        <v>-0.15990859093318466</v>
      </c>
      <c r="AL104">
        <f t="shared" si="104"/>
        <v>-1.5369921532526756</v>
      </c>
      <c r="AM104">
        <f t="shared" si="105"/>
        <v>-0.96675457755566419</v>
      </c>
      <c r="AN104">
        <f t="shared" si="112"/>
        <v>17.472729015107383</v>
      </c>
      <c r="AO104">
        <f t="shared" si="112"/>
        <v>17.472729015293236</v>
      </c>
      <c r="AP104">
        <f t="shared" si="112"/>
        <v>17.472729021319434</v>
      </c>
      <c r="AQ104">
        <f t="shared" si="112"/>
        <v>17.472729216715894</v>
      </c>
      <c r="AR104">
        <f t="shared" si="112"/>
        <v>17.472735552242813</v>
      </c>
      <c r="AS104">
        <f t="shared" si="112"/>
        <v>17.472940864511337</v>
      </c>
      <c r="AT104">
        <f t="shared" si="112"/>
        <v>17.479482104251058</v>
      </c>
      <c r="AU104">
        <f t="shared" si="106"/>
        <v>17.629728509561943</v>
      </c>
    </row>
    <row r="105" spans="1:64" s="34" customFormat="1" ht="12.95" customHeight="1">
      <c r="A105" s="34" t="s">
        <v>89</v>
      </c>
      <c r="B105" s="52" t="s">
        <v>62</v>
      </c>
      <c r="C105" s="53">
        <v>46612.487999999998</v>
      </c>
      <c r="D105" s="54"/>
      <c r="E105" s="41">
        <f t="shared" si="89"/>
        <v>-5570.3747647950904</v>
      </c>
      <c r="F105" s="41">
        <f t="shared" si="110"/>
        <v>-5570.5</v>
      </c>
      <c r="G105" s="41">
        <f t="shared" si="90"/>
        <v>3.5118367995892186E-2</v>
      </c>
      <c r="I105" s="34">
        <f t="shared" si="107"/>
        <v>3.5118367995892186E-2</v>
      </c>
      <c r="K105" s="44"/>
      <c r="P105" s="34">
        <f t="shared" si="91"/>
        <v>-2.5169612630095684E-3</v>
      </c>
      <c r="Q105" s="212">
        <f t="shared" si="92"/>
        <v>31593.987999999998</v>
      </c>
      <c r="R105" s="44">
        <f t="shared" si="111"/>
        <v>1.4164180084259466E-3</v>
      </c>
      <c r="S105" s="166">
        <f t="shared" si="108"/>
        <v>0.1</v>
      </c>
      <c r="T105" s="34">
        <f t="shared" si="93"/>
        <v>1.4164180084259465E-4</v>
      </c>
      <c r="U105" s="45"/>
      <c r="W105" s="1">
        <v>74</v>
      </c>
      <c r="X105" s="34">
        <f t="shared" si="87"/>
        <v>1.0000000000000002E-2</v>
      </c>
      <c r="Z105">
        <f t="shared" si="94"/>
        <v>-5570.5</v>
      </c>
      <c r="AA105">
        <f t="shared" si="95"/>
        <v>1.128317491204526E-2</v>
      </c>
      <c r="AB105">
        <f t="shared" si="96"/>
        <v>2.3835193083846927E-2</v>
      </c>
      <c r="AC105">
        <f t="shared" si="97"/>
        <v>2.3835193083846927E-2</v>
      </c>
      <c r="AD105"/>
      <c r="AE105">
        <f t="shared" si="98"/>
        <v>5.6811642934426437E-5</v>
      </c>
      <c r="AF105" s="145">
        <f t="shared" si="99"/>
        <v>31593.987999999998</v>
      </c>
      <c r="AG105" s="146"/>
      <c r="AH105">
        <f t="shared" si="100"/>
        <v>9.0110860732952602E-3</v>
      </c>
      <c r="AI105">
        <f t="shared" si="101"/>
        <v>1.0260696924649995</v>
      </c>
      <c r="AJ105">
        <f t="shared" si="102"/>
        <v>0.96610332749498928</v>
      </c>
      <c r="AK105">
        <f t="shared" si="103"/>
        <v>-0.15786187359454579</v>
      </c>
      <c r="AL105">
        <f t="shared" si="104"/>
        <v>-1.4071310618581989</v>
      </c>
      <c r="AM105">
        <f t="shared" si="105"/>
        <v>-0.84840186224438596</v>
      </c>
      <c r="AN105">
        <f t="shared" si="112"/>
        <v>17.598932461050943</v>
      </c>
      <c r="AO105">
        <f t="shared" si="112"/>
        <v>17.598932463973998</v>
      </c>
      <c r="AP105">
        <f t="shared" si="112"/>
        <v>17.598932522020814</v>
      </c>
      <c r="AQ105">
        <f t="shared" si="112"/>
        <v>17.598933674726759</v>
      </c>
      <c r="AR105">
        <f t="shared" si="112"/>
        <v>17.598956564576227</v>
      </c>
      <c r="AS105">
        <f t="shared" si="112"/>
        <v>17.599410772846948</v>
      </c>
      <c r="AT105">
        <f t="shared" si="112"/>
        <v>17.608298750912066</v>
      </c>
      <c r="AU105">
        <f t="shared" si="106"/>
        <v>17.750801425054171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</row>
    <row r="106" spans="1:64" s="34" customFormat="1" ht="12.95" customHeight="1">
      <c r="A106" s="34" t="s">
        <v>89</v>
      </c>
      <c r="B106" s="52" t="s">
        <v>62</v>
      </c>
      <c r="C106" s="53">
        <v>46612.49</v>
      </c>
      <c r="D106" s="54"/>
      <c r="E106" s="41">
        <f t="shared" si="89"/>
        <v>-5570.3676326182785</v>
      </c>
      <c r="F106" s="41">
        <f t="shared" si="110"/>
        <v>-5570.5</v>
      </c>
      <c r="G106" s="41">
        <f t="shared" si="90"/>
        <v>3.7118367996299639E-2</v>
      </c>
      <c r="I106" s="34">
        <f t="shared" si="107"/>
        <v>3.7118367996299639E-2</v>
      </c>
      <c r="K106" s="44"/>
      <c r="P106" s="34">
        <f t="shared" si="91"/>
        <v>-2.5169612630095684E-3</v>
      </c>
      <c r="Q106" s="212">
        <f t="shared" si="92"/>
        <v>31593.989999999998</v>
      </c>
      <c r="R106" s="44">
        <f t="shared" si="111"/>
        <v>1.5709593254938528E-3</v>
      </c>
      <c r="S106" s="166">
        <f t="shared" si="108"/>
        <v>0.1</v>
      </c>
      <c r="T106" s="34">
        <f t="shared" si="93"/>
        <v>1.5709593254938529E-4</v>
      </c>
      <c r="U106" s="45"/>
      <c r="W106" s="1">
        <v>75</v>
      </c>
      <c r="X106" s="34">
        <f t="shared" si="87"/>
        <v>1.0000000000000002E-2</v>
      </c>
      <c r="Z106">
        <f t="shared" si="94"/>
        <v>-5570.5</v>
      </c>
      <c r="AA106">
        <f t="shared" si="95"/>
        <v>1.128317491204526E-2</v>
      </c>
      <c r="AB106">
        <f t="shared" si="96"/>
        <v>2.5835193084254381E-2</v>
      </c>
      <c r="AC106">
        <f t="shared" si="97"/>
        <v>2.5835193084254381E-2</v>
      </c>
      <c r="AD106"/>
      <c r="AE106">
        <f t="shared" si="98"/>
        <v>6.6745720170070536E-5</v>
      </c>
      <c r="AF106" s="145">
        <f t="shared" si="99"/>
        <v>31593.989999999998</v>
      </c>
      <c r="AG106" s="146"/>
      <c r="AH106">
        <f t="shared" si="100"/>
        <v>9.0110860732952602E-3</v>
      </c>
      <c r="AI106">
        <f t="shared" si="101"/>
        <v>1.0260696924649995</v>
      </c>
      <c r="AJ106">
        <f t="shared" si="102"/>
        <v>0.96610332749498928</v>
      </c>
      <c r="AK106">
        <f t="shared" si="103"/>
        <v>-0.15786187359454579</v>
      </c>
      <c r="AL106">
        <f t="shared" si="104"/>
        <v>-1.4071310618581989</v>
      </c>
      <c r="AM106">
        <f t="shared" si="105"/>
        <v>-0.84840186224438596</v>
      </c>
      <c r="AN106">
        <f t="shared" si="112"/>
        <v>17.598932461050943</v>
      </c>
      <c r="AO106">
        <f t="shared" si="112"/>
        <v>17.598932463973998</v>
      </c>
      <c r="AP106">
        <f t="shared" si="112"/>
        <v>17.598932522020814</v>
      </c>
      <c r="AQ106">
        <f t="shared" si="112"/>
        <v>17.598933674726759</v>
      </c>
      <c r="AR106">
        <f t="shared" si="112"/>
        <v>17.598956564576227</v>
      </c>
      <c r="AS106">
        <f t="shared" si="112"/>
        <v>17.599410772846948</v>
      </c>
      <c r="AT106">
        <f t="shared" si="112"/>
        <v>17.608298750912066</v>
      </c>
      <c r="AU106">
        <f t="shared" si="106"/>
        <v>17.750801425054171</v>
      </c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</row>
    <row r="107" spans="1:64" s="34" customFormat="1" ht="12.95" customHeight="1">
      <c r="A107" s="34" t="s">
        <v>89</v>
      </c>
      <c r="B107" s="52" t="s">
        <v>62</v>
      </c>
      <c r="C107" s="53">
        <v>46619.478999999999</v>
      </c>
      <c r="D107" s="54"/>
      <c r="E107" s="41">
        <f t="shared" si="89"/>
        <v>-5545.4442407558254</v>
      </c>
      <c r="F107" s="41">
        <f t="shared" si="110"/>
        <v>-5545.5</v>
      </c>
      <c r="G107" s="41">
        <f t="shared" si="90"/>
        <v>1.5635967996786349E-2</v>
      </c>
      <c r="I107" s="34">
        <f t="shared" si="107"/>
        <v>1.5635967996786349E-2</v>
      </c>
      <c r="K107" s="44"/>
      <c r="P107" s="34">
        <f t="shared" si="91"/>
        <v>-2.5076857466726447E-3</v>
      </c>
      <c r="Q107" s="212">
        <f t="shared" si="92"/>
        <v>31600.978999999999</v>
      </c>
      <c r="R107" s="44">
        <f t="shared" si="111"/>
        <v>3.2919217116253349E-4</v>
      </c>
      <c r="S107" s="166">
        <f t="shared" si="108"/>
        <v>0.1</v>
      </c>
      <c r="T107" s="34">
        <f t="shared" si="93"/>
        <v>3.2919217116253349E-5</v>
      </c>
      <c r="U107" s="45"/>
      <c r="W107" s="1">
        <v>76</v>
      </c>
      <c r="X107" s="34">
        <f t="shared" si="87"/>
        <v>1.0000000000000002E-2</v>
      </c>
      <c r="Z107">
        <f t="shared" si="94"/>
        <v>-5545.5</v>
      </c>
      <c r="AA107">
        <f t="shared" si="95"/>
        <v>1.1295741588544638E-2</v>
      </c>
      <c r="AB107">
        <f t="shared" si="96"/>
        <v>4.3402264082417104E-3</v>
      </c>
      <c r="AC107">
        <f t="shared" si="97"/>
        <v>4.3402264082417104E-3</v>
      </c>
      <c r="AD107"/>
      <c r="AE107">
        <f t="shared" si="98"/>
        <v>1.8837565274798738E-6</v>
      </c>
      <c r="AF107" s="145">
        <f t="shared" si="99"/>
        <v>31600.978999999999</v>
      </c>
      <c r="AG107" s="146"/>
      <c r="AH107">
        <f t="shared" si="100"/>
        <v>9.0141472497946382E-3</v>
      </c>
      <c r="AI107">
        <f t="shared" si="101"/>
        <v>1.0265840808300324</v>
      </c>
      <c r="AJ107">
        <f t="shared" si="102"/>
        <v>0.96693961518106764</v>
      </c>
      <c r="AK107">
        <f t="shared" si="103"/>
        <v>-0.1577760648717742</v>
      </c>
      <c r="AL107">
        <f t="shared" si="104"/>
        <v>-1.4038717077250848</v>
      </c>
      <c r="AM107">
        <f t="shared" si="105"/>
        <v>-0.84560303413826221</v>
      </c>
      <c r="AN107">
        <f t="shared" si="112"/>
        <v>17.602067294559351</v>
      </c>
      <c r="AO107">
        <f t="shared" si="112"/>
        <v>17.602067297640588</v>
      </c>
      <c r="AP107">
        <f t="shared" si="112"/>
        <v>17.602067358255795</v>
      </c>
      <c r="AQ107">
        <f t="shared" si="112"/>
        <v>17.602068550697638</v>
      </c>
      <c r="AR107">
        <f t="shared" si="112"/>
        <v>17.602092007935099</v>
      </c>
      <c r="AS107">
        <f t="shared" si="112"/>
        <v>17.602553115906414</v>
      </c>
      <c r="AT107">
        <f t="shared" si="112"/>
        <v>17.61149213797589</v>
      </c>
      <c r="AU107">
        <f t="shared" si="106"/>
        <v>17.753777652082004</v>
      </c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1:64" s="34" customFormat="1" ht="12.95" customHeight="1">
      <c r="A108" s="34" t="s">
        <v>89</v>
      </c>
      <c r="B108" s="52" t="s">
        <v>62</v>
      </c>
      <c r="C108" s="53">
        <v>46619.481</v>
      </c>
      <c r="D108" s="54"/>
      <c r="E108" s="41">
        <f t="shared" si="89"/>
        <v>-5545.4371085790135</v>
      </c>
      <c r="F108" s="41">
        <f t="shared" si="110"/>
        <v>-5545.5</v>
      </c>
      <c r="G108" s="41">
        <f t="shared" si="90"/>
        <v>1.7635967997193802E-2</v>
      </c>
      <c r="I108" s="34">
        <f t="shared" si="107"/>
        <v>1.7635967997193802E-2</v>
      </c>
      <c r="K108" s="44"/>
      <c r="P108" s="34">
        <f t="shared" si="91"/>
        <v>-2.5076857466726447E-3</v>
      </c>
      <c r="Q108" s="212">
        <f t="shared" si="92"/>
        <v>31600.981</v>
      </c>
      <c r="R108" s="44">
        <f t="shared" si="111"/>
        <v>4.0576678615278464E-4</v>
      </c>
      <c r="S108" s="166">
        <f t="shared" si="108"/>
        <v>0.1</v>
      </c>
      <c r="T108" s="34">
        <f t="shared" si="93"/>
        <v>4.0576678615278465E-5</v>
      </c>
      <c r="U108" s="45"/>
      <c r="W108" s="1">
        <v>77</v>
      </c>
      <c r="X108" s="34">
        <f t="shared" si="87"/>
        <v>1.0000000000000002E-2</v>
      </c>
      <c r="Z108">
        <f t="shared" si="94"/>
        <v>-5545.5</v>
      </c>
      <c r="AA108">
        <f t="shared" si="95"/>
        <v>1.1295741588544638E-2</v>
      </c>
      <c r="AB108">
        <f t="shared" si="96"/>
        <v>6.340226408649164E-3</v>
      </c>
      <c r="AC108">
        <f t="shared" si="97"/>
        <v>6.340226408649164E-3</v>
      </c>
      <c r="AD108"/>
      <c r="AE108">
        <f t="shared" si="98"/>
        <v>4.0198470912932274E-6</v>
      </c>
      <c r="AF108" s="145">
        <f t="shared" si="99"/>
        <v>31600.981</v>
      </c>
      <c r="AG108" s="146"/>
      <c r="AH108">
        <f t="shared" si="100"/>
        <v>9.0141472497946382E-3</v>
      </c>
      <c r="AI108">
        <f t="shared" si="101"/>
        <v>1.0265840808300324</v>
      </c>
      <c r="AJ108">
        <f t="shared" si="102"/>
        <v>0.96693961518106764</v>
      </c>
      <c r="AK108">
        <f t="shared" si="103"/>
        <v>-0.1577760648717742</v>
      </c>
      <c r="AL108">
        <f t="shared" si="104"/>
        <v>-1.4038717077250848</v>
      </c>
      <c r="AM108">
        <f t="shared" si="105"/>
        <v>-0.84560303413826221</v>
      </c>
      <c r="AN108">
        <f t="shared" si="112"/>
        <v>17.602067294559351</v>
      </c>
      <c r="AO108">
        <f t="shared" si="112"/>
        <v>17.602067297640588</v>
      </c>
      <c r="AP108">
        <f t="shared" si="112"/>
        <v>17.602067358255795</v>
      </c>
      <c r="AQ108">
        <f t="shared" si="112"/>
        <v>17.602068550697638</v>
      </c>
      <c r="AR108">
        <f t="shared" si="112"/>
        <v>17.602092007935099</v>
      </c>
      <c r="AS108">
        <f t="shared" si="112"/>
        <v>17.602553115906414</v>
      </c>
      <c r="AT108">
        <f t="shared" si="112"/>
        <v>17.61149213797589</v>
      </c>
      <c r="AU108">
        <f t="shared" si="106"/>
        <v>17.753777652082004</v>
      </c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09" spans="1:64" s="34" customFormat="1" ht="12.95" customHeight="1">
      <c r="A109" s="34" t="s">
        <v>89</v>
      </c>
      <c r="B109" s="52" t="s">
        <v>62</v>
      </c>
      <c r="C109" s="53">
        <v>46678.370999999999</v>
      </c>
      <c r="D109" s="54"/>
      <c r="E109" s="41">
        <f t="shared" si="89"/>
        <v>-5335.4301624093769</v>
      </c>
      <c r="F109" s="41">
        <f t="shared" si="110"/>
        <v>-5335.5</v>
      </c>
      <c r="G109" s="41">
        <f t="shared" si="90"/>
        <v>1.9583807996241376E-2</v>
      </c>
      <c r="I109" s="34">
        <f t="shared" si="107"/>
        <v>1.9583807996241376E-2</v>
      </c>
      <c r="K109" s="44"/>
      <c r="P109" s="34">
        <f t="shared" si="91"/>
        <v>-2.4310051594424857E-3</v>
      </c>
      <c r="Q109" s="212">
        <f t="shared" si="92"/>
        <v>31659.870999999999</v>
      </c>
      <c r="R109" s="44">
        <f t="shared" si="111"/>
        <v>4.8465199827967128E-4</v>
      </c>
      <c r="S109" s="166">
        <f t="shared" si="108"/>
        <v>0.1</v>
      </c>
      <c r="T109" s="34">
        <f t="shared" si="93"/>
        <v>4.8465199827967132E-5</v>
      </c>
      <c r="U109" s="45"/>
      <c r="W109" s="1">
        <v>78</v>
      </c>
      <c r="X109" s="34">
        <f t="shared" si="87"/>
        <v>1.0000000000000002E-2</v>
      </c>
      <c r="Z109">
        <f t="shared" si="94"/>
        <v>-5335.5</v>
      </c>
      <c r="AA109">
        <f t="shared" si="95"/>
        <v>1.1395625925418309E-2</v>
      </c>
      <c r="AB109">
        <f t="shared" si="96"/>
        <v>8.1881820708230666E-3</v>
      </c>
      <c r="AC109">
        <f t="shared" si="97"/>
        <v>8.1881820708230666E-3</v>
      </c>
      <c r="AD109"/>
      <c r="AE109">
        <f t="shared" si="98"/>
        <v>6.7046325624948319E-6</v>
      </c>
      <c r="AF109" s="145">
        <f t="shared" si="99"/>
        <v>31659.870999999999</v>
      </c>
      <c r="AG109" s="146"/>
      <c r="AH109">
        <f t="shared" si="100"/>
        <v>9.0364061366683089E-3</v>
      </c>
      <c r="AI109">
        <f t="shared" si="101"/>
        <v>1.0309135675108196</v>
      </c>
      <c r="AJ109">
        <f t="shared" si="102"/>
        <v>0.97358758838987036</v>
      </c>
      <c r="AK109">
        <f t="shared" si="103"/>
        <v>-0.15698519466419117</v>
      </c>
      <c r="AL109">
        <f t="shared" si="104"/>
        <v>-1.3763637883661548</v>
      </c>
      <c r="AM109">
        <f t="shared" si="105"/>
        <v>-0.82228411899167098</v>
      </c>
      <c r="AN109">
        <f t="shared" si="112"/>
        <v>17.628462005120703</v>
      </c>
      <c r="AO109">
        <f t="shared" si="112"/>
        <v>17.628462009821611</v>
      </c>
      <c r="AP109">
        <f t="shared" si="112"/>
        <v>17.628462095574978</v>
      </c>
      <c r="AQ109">
        <f t="shared" si="112"/>
        <v>17.628463659873653</v>
      </c>
      <c r="AR109">
        <f t="shared" si="112"/>
        <v>17.628492194372463</v>
      </c>
      <c r="AS109">
        <f t="shared" si="112"/>
        <v>17.629012303293333</v>
      </c>
      <c r="AT109">
        <f t="shared" si="112"/>
        <v>17.63836615793284</v>
      </c>
      <c r="AU109">
        <f t="shared" si="106"/>
        <v>17.778777959115796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:64" ht="12.95" customHeight="1">
      <c r="A110" s="34" t="s">
        <v>89</v>
      </c>
      <c r="B110" s="52" t="s">
        <v>62</v>
      </c>
      <c r="C110" s="53">
        <v>46678.377</v>
      </c>
      <c r="D110" s="54"/>
      <c r="E110" s="41">
        <f t="shared" si="89"/>
        <v>-5335.4087658789422</v>
      </c>
      <c r="F110" s="41">
        <f t="shared" si="110"/>
        <v>-5335.5</v>
      </c>
      <c r="G110" s="41">
        <f t="shared" si="90"/>
        <v>2.5583807997463737E-2</v>
      </c>
      <c r="H110" s="34"/>
      <c r="I110" s="34">
        <f t="shared" si="107"/>
        <v>2.5583807997463737E-2</v>
      </c>
      <c r="J110" s="34"/>
      <c r="K110" s="44"/>
      <c r="L110" s="34"/>
      <c r="M110" s="34"/>
      <c r="N110" s="34"/>
      <c r="O110" s="34"/>
      <c r="P110" s="34">
        <f t="shared" si="91"/>
        <v>-2.4310051594424857E-3</v>
      </c>
      <c r="Q110" s="212">
        <f t="shared" si="92"/>
        <v>31659.877</v>
      </c>
      <c r="R110" s="44">
        <f t="shared" si="111"/>
        <v>7.8482975621636602E-4</v>
      </c>
      <c r="S110" s="166">
        <f t="shared" si="108"/>
        <v>0.1</v>
      </c>
      <c r="T110" s="34">
        <f t="shared" si="93"/>
        <v>7.8482975621636605E-5</v>
      </c>
      <c r="U110" s="45"/>
      <c r="V110" s="34"/>
      <c r="W110" s="1">
        <v>79</v>
      </c>
      <c r="X110" s="34">
        <f t="shared" si="87"/>
        <v>1.0000000000000002E-2</v>
      </c>
      <c r="Y110" s="34"/>
      <c r="Z110">
        <f t="shared" si="94"/>
        <v>-5335.5</v>
      </c>
      <c r="AA110">
        <f t="shared" si="95"/>
        <v>1.1395625925418309E-2</v>
      </c>
      <c r="AB110">
        <f t="shared" si="96"/>
        <v>1.4188182072045427E-2</v>
      </c>
      <c r="AC110">
        <f t="shared" si="97"/>
        <v>1.4188182072045427E-2</v>
      </c>
      <c r="AE110">
        <f t="shared" si="98"/>
        <v>2.0130451050951131E-5</v>
      </c>
      <c r="AF110" s="145">
        <f t="shared" si="99"/>
        <v>31659.877</v>
      </c>
      <c r="AG110" s="146"/>
      <c r="AH110">
        <f t="shared" si="100"/>
        <v>9.0364061366683089E-3</v>
      </c>
      <c r="AI110">
        <f t="shared" si="101"/>
        <v>1.0309135675108196</v>
      </c>
      <c r="AJ110">
        <f t="shared" si="102"/>
        <v>0.97358758838987036</v>
      </c>
      <c r="AK110">
        <f t="shared" si="103"/>
        <v>-0.15698519466419117</v>
      </c>
      <c r="AL110">
        <f t="shared" si="104"/>
        <v>-1.3763637883661548</v>
      </c>
      <c r="AM110">
        <f t="shared" si="105"/>
        <v>-0.82228411899167098</v>
      </c>
      <c r="AN110">
        <f t="shared" si="112"/>
        <v>17.628462005120703</v>
      </c>
      <c r="AO110">
        <f t="shared" si="112"/>
        <v>17.628462009821611</v>
      </c>
      <c r="AP110">
        <f t="shared" si="112"/>
        <v>17.628462095574978</v>
      </c>
      <c r="AQ110">
        <f t="shared" si="112"/>
        <v>17.628463659873653</v>
      </c>
      <c r="AR110">
        <f t="shared" si="112"/>
        <v>17.628492194372463</v>
      </c>
      <c r="AS110">
        <f t="shared" si="112"/>
        <v>17.629012303293333</v>
      </c>
      <c r="AT110">
        <f t="shared" si="112"/>
        <v>17.63836615793284</v>
      </c>
      <c r="AU110">
        <f t="shared" si="106"/>
        <v>17.778777959115796</v>
      </c>
    </row>
    <row r="111" spans="1:64" s="34" customFormat="1" ht="12.95" customHeight="1">
      <c r="A111" s="34" t="s">
        <v>89</v>
      </c>
      <c r="B111" s="52" t="s">
        <v>62</v>
      </c>
      <c r="C111" s="53">
        <v>46678.383000000002</v>
      </c>
      <c r="D111" s="54"/>
      <c r="E111" s="41">
        <f t="shared" si="89"/>
        <v>-5335.3873693485084</v>
      </c>
      <c r="F111" s="41">
        <f t="shared" si="110"/>
        <v>-5335.5</v>
      </c>
      <c r="G111" s="41">
        <f t="shared" si="90"/>
        <v>3.1583807998686098E-2</v>
      </c>
      <c r="I111" s="34">
        <f t="shared" si="107"/>
        <v>3.1583807998686098E-2</v>
      </c>
      <c r="K111" s="44"/>
      <c r="P111" s="34">
        <f t="shared" si="91"/>
        <v>-2.4310051594424857E-3</v>
      </c>
      <c r="Q111" s="212">
        <f t="shared" si="92"/>
        <v>31659.883000000002</v>
      </c>
      <c r="R111" s="44">
        <f t="shared" si="111"/>
        <v>1.1570075141823974E-3</v>
      </c>
      <c r="S111" s="166">
        <f t="shared" si="108"/>
        <v>0.1</v>
      </c>
      <c r="T111" s="34">
        <f t="shared" si="93"/>
        <v>1.1570075141823974E-4</v>
      </c>
      <c r="U111" s="45"/>
      <c r="W111" s="1">
        <v>80</v>
      </c>
      <c r="X111" s="34">
        <f t="shared" si="87"/>
        <v>1.0000000000000002E-2</v>
      </c>
      <c r="Z111">
        <f t="shared" si="94"/>
        <v>-5335.5</v>
      </c>
      <c r="AA111">
        <f t="shared" si="95"/>
        <v>1.1395625925418309E-2</v>
      </c>
      <c r="AB111">
        <f t="shared" si="96"/>
        <v>2.0188182073267787E-2</v>
      </c>
      <c r="AC111">
        <f t="shared" si="97"/>
        <v>2.0188182073267787E-2</v>
      </c>
      <c r="AD111"/>
      <c r="AE111">
        <f t="shared" si="98"/>
        <v>4.0756269542341085E-5</v>
      </c>
      <c r="AF111" s="145">
        <f t="shared" si="99"/>
        <v>31659.883000000002</v>
      </c>
      <c r="AG111" s="146"/>
      <c r="AH111">
        <f t="shared" si="100"/>
        <v>9.0364061366683089E-3</v>
      </c>
      <c r="AI111">
        <f t="shared" si="101"/>
        <v>1.0309135675108196</v>
      </c>
      <c r="AJ111">
        <f t="shared" si="102"/>
        <v>0.97358758838987036</v>
      </c>
      <c r="AK111">
        <f t="shared" si="103"/>
        <v>-0.15698519466419117</v>
      </c>
      <c r="AL111">
        <f t="shared" si="104"/>
        <v>-1.3763637883661548</v>
      </c>
      <c r="AM111">
        <f t="shared" si="105"/>
        <v>-0.82228411899167098</v>
      </c>
      <c r="AN111">
        <f t="shared" ref="AN111:AT120" si="113">$AU111+$AB$7*SIN(AO111)</f>
        <v>17.628462005120703</v>
      </c>
      <c r="AO111">
        <f t="shared" si="113"/>
        <v>17.628462009821611</v>
      </c>
      <c r="AP111">
        <f t="shared" si="113"/>
        <v>17.628462095574978</v>
      </c>
      <c r="AQ111">
        <f t="shared" si="113"/>
        <v>17.628463659873653</v>
      </c>
      <c r="AR111">
        <f t="shared" si="113"/>
        <v>17.628492194372463</v>
      </c>
      <c r="AS111">
        <f t="shared" si="113"/>
        <v>17.629012303293333</v>
      </c>
      <c r="AT111">
        <f t="shared" si="113"/>
        <v>17.63836615793284</v>
      </c>
      <c r="AU111">
        <f t="shared" si="106"/>
        <v>17.778777959115796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</row>
    <row r="112" spans="1:64" s="34" customFormat="1" ht="12.95" customHeight="1">
      <c r="A112" s="34" t="s">
        <v>89</v>
      </c>
      <c r="B112" s="52"/>
      <c r="C112" s="53">
        <v>46678.525000000001</v>
      </c>
      <c r="D112" s="54"/>
      <c r="E112" s="41">
        <f t="shared" si="89"/>
        <v>-5334.8809847950006</v>
      </c>
      <c r="F112" s="41">
        <f t="shared" si="110"/>
        <v>-5335</v>
      </c>
      <c r="G112" s="41">
        <f t="shared" si="90"/>
        <v>3.3374159997038078E-2</v>
      </c>
      <c r="I112" s="34">
        <f t="shared" si="107"/>
        <v>3.3374159997038078E-2</v>
      </c>
      <c r="K112" s="44"/>
      <c r="P112" s="34">
        <f t="shared" si="91"/>
        <v>-2.4308252178657473E-3</v>
      </c>
      <c r="Q112" s="212">
        <f t="shared" si="92"/>
        <v>31660.025000000001</v>
      </c>
      <c r="R112" s="44">
        <f t="shared" si="111"/>
        <v>1.2819969662394817E-3</v>
      </c>
      <c r="S112" s="166">
        <f t="shared" si="108"/>
        <v>0.1</v>
      </c>
      <c r="T112" s="34">
        <f t="shared" si="93"/>
        <v>1.2819969662394818E-4</v>
      </c>
      <c r="U112" s="45"/>
      <c r="W112" s="1">
        <v>81</v>
      </c>
      <c r="X112" s="34">
        <f t="shared" si="87"/>
        <v>1.0000000000000002E-2</v>
      </c>
      <c r="Z112">
        <f t="shared" si="94"/>
        <v>-5335</v>
      </c>
      <c r="AA112">
        <f t="shared" si="95"/>
        <v>1.139585159822987E-2</v>
      </c>
      <c r="AB112">
        <f t="shared" si="96"/>
        <v>2.1978308398808207E-2</v>
      </c>
      <c r="AC112">
        <f t="shared" si="97"/>
        <v>2.1978308398808207E-2</v>
      </c>
      <c r="AD112"/>
      <c r="AE112">
        <f t="shared" si="98"/>
        <v>4.8304604007312336E-5</v>
      </c>
      <c r="AF112" s="145">
        <f t="shared" si="99"/>
        <v>31660.025000000001</v>
      </c>
      <c r="AG112" s="146"/>
      <c r="AH112">
        <f t="shared" si="100"/>
        <v>9.036451723229871E-3</v>
      </c>
      <c r="AI112">
        <f t="shared" si="101"/>
        <v>1.0309238926255102</v>
      </c>
      <c r="AJ112">
        <f t="shared" si="102"/>
        <v>0.97360260287088529</v>
      </c>
      <c r="AK112">
        <f t="shared" si="103"/>
        <v>-0.15698316108706029</v>
      </c>
      <c r="AL112">
        <f t="shared" si="104"/>
        <v>-1.3762980166761247</v>
      </c>
      <c r="AM112">
        <f t="shared" si="105"/>
        <v>-0.82222899883450773</v>
      </c>
      <c r="AN112">
        <f t="shared" si="113"/>
        <v>17.628524982300569</v>
      </c>
      <c r="AO112">
        <f t="shared" si="113"/>
        <v>17.628524987006013</v>
      </c>
      <c r="AP112">
        <f t="shared" si="113"/>
        <v>17.62852507282733</v>
      </c>
      <c r="AQ112">
        <f t="shared" si="113"/>
        <v>17.628526638095234</v>
      </c>
      <c r="AR112">
        <f t="shared" si="113"/>
        <v>17.628555185343821</v>
      </c>
      <c r="AS112">
        <f t="shared" si="113"/>
        <v>17.629075436780113</v>
      </c>
      <c r="AT112">
        <f t="shared" si="113"/>
        <v>17.638430248889222</v>
      </c>
      <c r="AU112">
        <f t="shared" si="106"/>
        <v>17.778837483656353</v>
      </c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1:64" s="34" customFormat="1" ht="12.95" customHeight="1">
      <c r="A113" s="34" t="s">
        <v>89</v>
      </c>
      <c r="B113" s="52"/>
      <c r="C113" s="53">
        <v>46678.525999999998</v>
      </c>
      <c r="D113" s="54"/>
      <c r="E113" s="41">
        <f t="shared" si="89"/>
        <v>-5334.8774187066083</v>
      </c>
      <c r="F113" s="41">
        <f t="shared" si="110"/>
        <v>-5335</v>
      </c>
      <c r="G113" s="41">
        <f t="shared" si="90"/>
        <v>3.4374159993603826E-2</v>
      </c>
      <c r="I113" s="34">
        <f t="shared" si="107"/>
        <v>3.4374159993603826E-2</v>
      </c>
      <c r="K113" s="44"/>
      <c r="P113" s="34">
        <f t="shared" si="91"/>
        <v>-2.4308252178657473E-3</v>
      </c>
      <c r="Q113" s="212">
        <f t="shared" si="92"/>
        <v>31660.025999999998</v>
      </c>
      <c r="R113" s="44">
        <f t="shared" si="111"/>
        <v>1.3546069364164942E-3</v>
      </c>
      <c r="S113" s="166">
        <f t="shared" si="108"/>
        <v>0.1</v>
      </c>
      <c r="T113" s="34">
        <f t="shared" si="93"/>
        <v>1.3546069364164942E-4</v>
      </c>
      <c r="U113" s="45"/>
      <c r="W113" s="1">
        <v>82</v>
      </c>
      <c r="X113" s="34">
        <f t="shared" ref="X113:X143" si="114">+S113*S113</f>
        <v>1.0000000000000002E-2</v>
      </c>
      <c r="Z113">
        <f t="shared" si="94"/>
        <v>-5335</v>
      </c>
      <c r="AA113">
        <f t="shared" si="95"/>
        <v>1.139585159822987E-2</v>
      </c>
      <c r="AB113">
        <f t="shared" si="96"/>
        <v>2.2978308395373955E-2</v>
      </c>
      <c r="AC113">
        <f t="shared" si="97"/>
        <v>2.2978308395373955E-2</v>
      </c>
      <c r="AD113"/>
      <c r="AE113">
        <f t="shared" si="98"/>
        <v>5.2800265671291318E-5</v>
      </c>
      <c r="AF113" s="145">
        <f t="shared" si="99"/>
        <v>31660.025999999998</v>
      </c>
      <c r="AG113" s="146"/>
      <c r="AH113">
        <f t="shared" si="100"/>
        <v>9.036451723229871E-3</v>
      </c>
      <c r="AI113">
        <f t="shared" si="101"/>
        <v>1.0309238926255102</v>
      </c>
      <c r="AJ113">
        <f t="shared" si="102"/>
        <v>0.97360260287088529</v>
      </c>
      <c r="AK113">
        <f t="shared" si="103"/>
        <v>-0.15698316108706029</v>
      </c>
      <c r="AL113">
        <f t="shared" si="104"/>
        <v>-1.3762980166761247</v>
      </c>
      <c r="AM113">
        <f t="shared" si="105"/>
        <v>-0.82222899883450773</v>
      </c>
      <c r="AN113">
        <f t="shared" si="113"/>
        <v>17.628524982300569</v>
      </c>
      <c r="AO113">
        <f t="shared" si="113"/>
        <v>17.628524987006013</v>
      </c>
      <c r="AP113">
        <f t="shared" si="113"/>
        <v>17.62852507282733</v>
      </c>
      <c r="AQ113">
        <f t="shared" si="113"/>
        <v>17.628526638095234</v>
      </c>
      <c r="AR113">
        <f t="shared" si="113"/>
        <v>17.628555185343821</v>
      </c>
      <c r="AS113">
        <f t="shared" si="113"/>
        <v>17.629075436780113</v>
      </c>
      <c r="AT113">
        <f t="shared" si="113"/>
        <v>17.638430248889222</v>
      </c>
      <c r="AU113">
        <f t="shared" si="106"/>
        <v>17.778837483656353</v>
      </c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4" spans="1:64" s="34" customFormat="1" ht="12.95" customHeight="1">
      <c r="A114" s="34" t="s">
        <v>89</v>
      </c>
      <c r="B114" s="52"/>
      <c r="C114" s="53">
        <v>46678.527000000002</v>
      </c>
      <c r="D114" s="54"/>
      <c r="E114" s="41">
        <f t="shared" si="89"/>
        <v>-5334.8738526181896</v>
      </c>
      <c r="F114" s="41">
        <f t="shared" si="110"/>
        <v>-5335</v>
      </c>
      <c r="G114" s="41">
        <f t="shared" si="90"/>
        <v>3.5374159997445531E-2</v>
      </c>
      <c r="I114" s="34">
        <f t="shared" si="107"/>
        <v>3.5374159997445531E-2</v>
      </c>
      <c r="K114" s="44"/>
      <c r="P114" s="34">
        <f t="shared" si="91"/>
        <v>-2.4308252178657473E-3</v>
      </c>
      <c r="Q114" s="212">
        <f t="shared" si="92"/>
        <v>31660.027000000002</v>
      </c>
      <c r="R114" s="44">
        <f t="shared" si="111"/>
        <v>1.4292169071299047E-3</v>
      </c>
      <c r="S114" s="166">
        <f t="shared" si="108"/>
        <v>0.1</v>
      </c>
      <c r="T114" s="34">
        <f t="shared" si="93"/>
        <v>1.4292169071299047E-4</v>
      </c>
      <c r="U114" s="45"/>
      <c r="W114" s="1">
        <v>83</v>
      </c>
      <c r="X114" s="34">
        <f t="shared" si="114"/>
        <v>1.0000000000000002E-2</v>
      </c>
      <c r="Z114">
        <f t="shared" si="94"/>
        <v>-5335</v>
      </c>
      <c r="AA114">
        <f t="shared" si="95"/>
        <v>1.139585159822987E-2</v>
      </c>
      <c r="AB114">
        <f t="shared" si="96"/>
        <v>2.3978308399215661E-2</v>
      </c>
      <c r="AC114">
        <f t="shared" si="97"/>
        <v>2.3978308399215661E-2</v>
      </c>
      <c r="AD114"/>
      <c r="AE114">
        <f t="shared" si="98"/>
        <v>5.7495927368789634E-5</v>
      </c>
      <c r="AF114" s="145">
        <f t="shared" si="99"/>
        <v>31660.027000000002</v>
      </c>
      <c r="AG114" s="146"/>
      <c r="AH114">
        <f t="shared" si="100"/>
        <v>9.036451723229871E-3</v>
      </c>
      <c r="AI114">
        <f t="shared" si="101"/>
        <v>1.0309238926255102</v>
      </c>
      <c r="AJ114">
        <f t="shared" si="102"/>
        <v>0.97360260287088529</v>
      </c>
      <c r="AK114">
        <f t="shared" si="103"/>
        <v>-0.15698316108706029</v>
      </c>
      <c r="AL114">
        <f t="shared" si="104"/>
        <v>-1.3762980166761247</v>
      </c>
      <c r="AM114">
        <f t="shared" si="105"/>
        <v>-0.82222899883450773</v>
      </c>
      <c r="AN114">
        <f t="shared" si="113"/>
        <v>17.628524982300569</v>
      </c>
      <c r="AO114">
        <f t="shared" si="113"/>
        <v>17.628524987006013</v>
      </c>
      <c r="AP114">
        <f t="shared" si="113"/>
        <v>17.62852507282733</v>
      </c>
      <c r="AQ114">
        <f t="shared" si="113"/>
        <v>17.628526638095234</v>
      </c>
      <c r="AR114">
        <f t="shared" si="113"/>
        <v>17.628555185343821</v>
      </c>
      <c r="AS114">
        <f t="shared" si="113"/>
        <v>17.629075436780113</v>
      </c>
      <c r="AT114">
        <f t="shared" si="113"/>
        <v>17.638430248889222</v>
      </c>
      <c r="AU114">
        <f t="shared" si="106"/>
        <v>17.778837483656353</v>
      </c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</row>
    <row r="115" spans="1:64" s="34" customFormat="1" ht="12.95" customHeight="1">
      <c r="A115" s="34" t="s">
        <v>78</v>
      </c>
      <c r="B115" s="52"/>
      <c r="C115" s="53">
        <v>46701.778700000003</v>
      </c>
      <c r="D115" s="54"/>
      <c r="E115" s="41">
        <f t="shared" si="89"/>
        <v>-5251.9562348519685</v>
      </c>
      <c r="F115" s="41">
        <f t="shared" si="110"/>
        <v>-5252</v>
      </c>
      <c r="G115" s="41">
        <f t="shared" si="90"/>
        <v>1.2272592000954319E-2</v>
      </c>
      <c r="J115" s="34">
        <f>G115</f>
        <v>1.2272592000954319E-2</v>
      </c>
      <c r="K115" s="44"/>
      <c r="P115" s="34">
        <f t="shared" si="91"/>
        <v>-2.401128178627161E-3</v>
      </c>
      <c r="Q115" s="212">
        <f t="shared" si="92"/>
        <v>31683.278700000003</v>
      </c>
      <c r="R115" s="44">
        <f t="shared" si="111"/>
        <v>2.1531806390865673E-4</v>
      </c>
      <c r="S115" s="52">
        <f>S$13</f>
        <v>1</v>
      </c>
      <c r="T115" s="34">
        <f t="shared" si="93"/>
        <v>2.1531806390865673E-4</v>
      </c>
      <c r="U115" s="45"/>
      <c r="W115" s="1">
        <v>84</v>
      </c>
      <c r="X115" s="34">
        <f t="shared" si="114"/>
        <v>1</v>
      </c>
      <c r="Z115">
        <f t="shared" si="94"/>
        <v>-5252</v>
      </c>
      <c r="AA115">
        <f t="shared" si="95"/>
        <v>1.1432510006636094E-2</v>
      </c>
      <c r="AB115">
        <f t="shared" si="96"/>
        <v>8.4008199431822445E-4</v>
      </c>
      <c r="AC115">
        <f t="shared" si="97"/>
        <v>8.4008199431822445E-4</v>
      </c>
      <c r="AD115"/>
      <c r="AE115">
        <f t="shared" si="98"/>
        <v>7.0573775717768531E-7</v>
      </c>
      <c r="AF115" s="145">
        <f t="shared" si="99"/>
        <v>31683.278700000003</v>
      </c>
      <c r="AG115" s="146"/>
      <c r="AH115">
        <f t="shared" si="100"/>
        <v>9.0435276866360943E-3</v>
      </c>
      <c r="AI115">
        <f t="shared" si="101"/>
        <v>1.0326388364625707</v>
      </c>
      <c r="AJ115">
        <f t="shared" si="102"/>
        <v>0.97604055646882293</v>
      </c>
      <c r="AK115">
        <f t="shared" si="103"/>
        <v>-0.15663558457250243</v>
      </c>
      <c r="AL115">
        <f t="shared" si="104"/>
        <v>-1.3653616375989157</v>
      </c>
      <c r="AM115">
        <f t="shared" si="105"/>
        <v>-0.813104914091071</v>
      </c>
      <c r="AN115">
        <f t="shared" si="113"/>
        <v>17.63898794025306</v>
      </c>
      <c r="AO115">
        <f t="shared" si="113"/>
        <v>17.638987945761766</v>
      </c>
      <c r="AP115">
        <f t="shared" si="113"/>
        <v>17.638988043437216</v>
      </c>
      <c r="AQ115">
        <f t="shared" si="113"/>
        <v>17.638989775326277</v>
      </c>
      <c r="AR115">
        <f t="shared" si="113"/>
        <v>17.639020482229139</v>
      </c>
      <c r="AS115">
        <f t="shared" si="113"/>
        <v>17.639564509653944</v>
      </c>
      <c r="AT115">
        <f t="shared" si="113"/>
        <v>17.649076230922532</v>
      </c>
      <c r="AU115">
        <f t="shared" si="106"/>
        <v>17.788718557388755</v>
      </c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:64" s="34" customFormat="1" ht="12.95" customHeight="1">
      <c r="A116" s="34" t="s">
        <v>78</v>
      </c>
      <c r="B116" s="52"/>
      <c r="C116" s="53">
        <v>46703.740899999997</v>
      </c>
      <c r="D116" s="54"/>
      <c r="E116" s="41">
        <f t="shared" si="89"/>
        <v>-5244.9588561837245</v>
      </c>
      <c r="F116" s="41">
        <f t="shared" si="110"/>
        <v>-5245</v>
      </c>
      <c r="G116" s="41">
        <f t="shared" si="90"/>
        <v>1.1537519996636547E-2</v>
      </c>
      <c r="J116" s="34">
        <f>G116</f>
        <v>1.1537519996636547E-2</v>
      </c>
      <c r="K116" s="44"/>
      <c r="P116" s="34">
        <f t="shared" si="91"/>
        <v>-2.3986393590528223E-3</v>
      </c>
      <c r="Q116" s="212">
        <f t="shared" si="92"/>
        <v>31685.240899999997</v>
      </c>
      <c r="R116" s="44">
        <f t="shared" si="111"/>
        <v>1.9421653758716837E-4</v>
      </c>
      <c r="S116" s="52">
        <f>S$13</f>
        <v>1</v>
      </c>
      <c r="T116" s="34">
        <f t="shared" si="93"/>
        <v>1.9421653758716837E-4</v>
      </c>
      <c r="U116" s="45"/>
      <c r="W116" s="1">
        <v>85</v>
      </c>
      <c r="X116" s="34">
        <f t="shared" si="114"/>
        <v>1</v>
      </c>
      <c r="Z116">
        <f t="shared" si="94"/>
        <v>-5245</v>
      </c>
      <c r="AA116">
        <f t="shared" si="95"/>
        <v>1.1435528564961423E-2</v>
      </c>
      <c r="AB116">
        <f t="shared" si="96"/>
        <v>1.0199143167512366E-4</v>
      </c>
      <c r="AC116">
        <f t="shared" si="97"/>
        <v>1.0199143167512366E-4</v>
      </c>
      <c r="AD116"/>
      <c r="AE116">
        <f t="shared" si="98"/>
        <v>1.0402252135141417E-8</v>
      </c>
      <c r="AF116" s="145">
        <f t="shared" si="99"/>
        <v>31685.240899999997</v>
      </c>
      <c r="AG116" s="146"/>
      <c r="AH116">
        <f t="shared" si="100"/>
        <v>9.0440796899614231E-3</v>
      </c>
      <c r="AI116">
        <f t="shared" si="101"/>
        <v>1.0327835551139162</v>
      </c>
      <c r="AJ116">
        <f t="shared" si="102"/>
        <v>0.97624119355052652</v>
      </c>
      <c r="AK116">
        <f t="shared" si="103"/>
        <v>-0.15660535914869844</v>
      </c>
      <c r="AL116">
        <f t="shared" si="104"/>
        <v>-1.3644376291386577</v>
      </c>
      <c r="AM116">
        <f t="shared" si="105"/>
        <v>-0.81233774870558872</v>
      </c>
      <c r="AN116">
        <f t="shared" si="113"/>
        <v>17.63987115375522</v>
      </c>
      <c r="AO116">
        <f t="shared" si="113"/>
        <v>17.639871159336376</v>
      </c>
      <c r="AP116">
        <f t="shared" si="113"/>
        <v>17.639871258064964</v>
      </c>
      <c r="AQ116">
        <f t="shared" si="113"/>
        <v>17.639873004532738</v>
      </c>
      <c r="AR116">
        <f t="shared" si="113"/>
        <v>17.639903897488612</v>
      </c>
      <c r="AS116">
        <f t="shared" si="113"/>
        <v>17.640449940436721</v>
      </c>
      <c r="AT116">
        <f t="shared" si="113"/>
        <v>17.649974709294415</v>
      </c>
      <c r="AU116">
        <f t="shared" si="106"/>
        <v>17.78955190095655</v>
      </c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7" spans="1:64" s="34" customFormat="1" ht="12.95" customHeight="1">
      <c r="A117" s="34" t="s">
        <v>78</v>
      </c>
      <c r="B117" s="52" t="s">
        <v>62</v>
      </c>
      <c r="C117" s="53">
        <v>46703.879699999998</v>
      </c>
      <c r="D117" s="54"/>
      <c r="E117" s="41">
        <f t="shared" si="89"/>
        <v>-5244.4638831131097</v>
      </c>
      <c r="F117" s="41">
        <f t="shared" si="110"/>
        <v>-5244.5</v>
      </c>
      <c r="G117" s="41">
        <f t="shared" ref="G117:G143" si="115">+C117-(C$7+F117*C$8)</f>
        <v>1.0127871995791793E-2</v>
      </c>
      <c r="J117" s="34">
        <f>G117</f>
        <v>1.0127871995791793E-2</v>
      </c>
      <c r="K117" s="44"/>
      <c r="P117" s="34">
        <f t="shared" si="91"/>
        <v>-2.3984616799760839E-3</v>
      </c>
      <c r="Q117" s="212">
        <f t="shared" si="92"/>
        <v>31685.379699999998</v>
      </c>
      <c r="R117" s="44">
        <f t="shared" si="111"/>
        <v>1.5690903535667635E-4</v>
      </c>
      <c r="S117" s="52">
        <f>S$13</f>
        <v>1</v>
      </c>
      <c r="T117" s="34">
        <f t="shared" ref="T117:T148" si="116">R117*S117</f>
        <v>1.5690903535667635E-4</v>
      </c>
      <c r="U117" s="45"/>
      <c r="W117" s="1">
        <v>86</v>
      </c>
      <c r="X117" s="34">
        <f t="shared" si="114"/>
        <v>1</v>
      </c>
      <c r="Z117">
        <f t="shared" si="94"/>
        <v>-5244.5</v>
      </c>
      <c r="AA117">
        <f t="shared" si="95"/>
        <v>1.1435743740502931E-2</v>
      </c>
      <c r="AB117">
        <f t="shared" si="96"/>
        <v>-1.3078717447111386E-3</v>
      </c>
      <c r="AC117">
        <f t="shared" si="97"/>
        <v>-1.3078717447111386E-3</v>
      </c>
      <c r="AD117"/>
      <c r="AE117">
        <f t="shared" si="98"/>
        <v>1.7105285006137578E-6</v>
      </c>
      <c r="AF117" s="145">
        <f t="shared" si="99"/>
        <v>31685.379699999998</v>
      </c>
      <c r="AG117" s="146"/>
      <c r="AH117">
        <f t="shared" si="100"/>
        <v>9.0441188517529324E-3</v>
      </c>
      <c r="AI117">
        <f t="shared" si="101"/>
        <v>1.0327938926427906</v>
      </c>
      <c r="AJ117">
        <f t="shared" si="102"/>
        <v>0.97625549502502784</v>
      </c>
      <c r="AK117">
        <f t="shared" si="103"/>
        <v>-0.15660319474816958</v>
      </c>
      <c r="AL117">
        <f t="shared" si="104"/>
        <v>-1.3643716186243082</v>
      </c>
      <c r="AM117">
        <f t="shared" si="105"/>
        <v>-0.8122829649916592</v>
      </c>
      <c r="AN117">
        <f t="shared" si="113"/>
        <v>17.639934245170078</v>
      </c>
      <c r="AO117">
        <f t="shared" si="113"/>
        <v>17.63993425075644</v>
      </c>
      <c r="AP117">
        <f t="shared" si="113"/>
        <v>17.639934349560576</v>
      </c>
      <c r="AQ117">
        <f t="shared" si="113"/>
        <v>17.639936097072852</v>
      </c>
      <c r="AR117">
        <f t="shared" si="113"/>
        <v>17.63996700334144</v>
      </c>
      <c r="AS117">
        <f t="shared" si="113"/>
        <v>17.640513190314259</v>
      </c>
      <c r="AT117">
        <f t="shared" si="113"/>
        <v>17.650038890030611</v>
      </c>
      <c r="AU117">
        <f t="shared" si="106"/>
        <v>17.789611425497107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1:64" s="34" customFormat="1" ht="12.95" customHeight="1">
      <c r="A118" s="34" t="s">
        <v>78</v>
      </c>
      <c r="B118" s="52" t="s">
        <v>62</v>
      </c>
      <c r="C118" s="53">
        <v>46704.722699999998</v>
      </c>
      <c r="D118" s="54"/>
      <c r="E118" s="41">
        <f t="shared" si="89"/>
        <v>-5241.4576705877043</v>
      </c>
      <c r="F118" s="41">
        <f t="shared" si="110"/>
        <v>-5241.5</v>
      </c>
      <c r="G118" s="41">
        <f t="shared" si="115"/>
        <v>1.1869983994984068E-2</v>
      </c>
      <c r="J118" s="34">
        <f>G118</f>
        <v>1.1869983994984068E-2</v>
      </c>
      <c r="K118" s="44"/>
      <c r="P118" s="34">
        <f t="shared" si="91"/>
        <v>-2.3973958680156529E-3</v>
      </c>
      <c r="Q118" s="212">
        <f t="shared" si="92"/>
        <v>31686.222699999998</v>
      </c>
      <c r="R118" s="44">
        <f t="shared" si="111"/>
        <v>2.0355812815512993E-4</v>
      </c>
      <c r="S118" s="52">
        <f>S$13</f>
        <v>1</v>
      </c>
      <c r="T118" s="34">
        <f t="shared" si="116"/>
        <v>2.0355812815512993E-4</v>
      </c>
      <c r="U118" s="45"/>
      <c r="W118" s="1">
        <v>87</v>
      </c>
      <c r="X118" s="34">
        <f t="shared" si="114"/>
        <v>1</v>
      </c>
      <c r="Z118">
        <f t="shared" si="94"/>
        <v>-5241.5</v>
      </c>
      <c r="AA118">
        <f t="shared" si="95"/>
        <v>1.143703357342165E-2</v>
      </c>
      <c r="AB118">
        <f t="shared" si="96"/>
        <v>4.3295042156241831E-4</v>
      </c>
      <c r="AC118">
        <f t="shared" si="97"/>
        <v>4.3295042156241831E-4</v>
      </c>
      <c r="AD118"/>
      <c r="AE118">
        <f t="shared" si="98"/>
        <v>1.8744606753107574E-7</v>
      </c>
      <c r="AF118" s="145">
        <f t="shared" si="99"/>
        <v>31686.222699999998</v>
      </c>
      <c r="AG118" s="146"/>
      <c r="AH118">
        <f t="shared" si="100"/>
        <v>9.0443530746716506E-3</v>
      </c>
      <c r="AI118">
        <f t="shared" si="101"/>
        <v>1.0328559191592304</v>
      </c>
      <c r="AJ118">
        <f t="shared" si="102"/>
        <v>0.97634122053826777</v>
      </c>
      <c r="AK118">
        <f t="shared" si="103"/>
        <v>-0.1565901931035342</v>
      </c>
      <c r="AL118">
        <f t="shared" si="104"/>
        <v>-1.3639755277869237</v>
      </c>
      <c r="AM118">
        <f t="shared" si="105"/>
        <v>-0.81195430135720381</v>
      </c>
      <c r="AN118">
        <f t="shared" si="113"/>
        <v>17.640312806920988</v>
      </c>
      <c r="AO118">
        <f t="shared" si="113"/>
        <v>17.640312812538653</v>
      </c>
      <c r="AP118">
        <f t="shared" si="113"/>
        <v>17.640312911796993</v>
      </c>
      <c r="AQ118">
        <f t="shared" si="113"/>
        <v>17.640314665585159</v>
      </c>
      <c r="AR118">
        <f t="shared" si="113"/>
        <v>17.640345651794998</v>
      </c>
      <c r="AS118">
        <f t="shared" si="113"/>
        <v>17.640892703079739</v>
      </c>
      <c r="AT118">
        <f t="shared" si="113"/>
        <v>17.650423984832308</v>
      </c>
      <c r="AU118">
        <f t="shared" si="106"/>
        <v>17.789968572740449</v>
      </c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19" spans="1:64" s="34" customFormat="1" ht="12.95" customHeight="1">
      <c r="A119" s="34" t="s">
        <v>74</v>
      </c>
      <c r="B119" s="55"/>
      <c r="C119" s="53">
        <v>46709.64</v>
      </c>
      <c r="D119" s="54" t="s">
        <v>75</v>
      </c>
      <c r="E119" s="41">
        <f t="shared" si="89"/>
        <v>-5223.922144073862</v>
      </c>
      <c r="F119" s="41">
        <f t="shared" si="110"/>
        <v>-5224</v>
      </c>
      <c r="G119" s="41">
        <f t="shared" si="115"/>
        <v>2.1832303995324764E-2</v>
      </c>
      <c r="H119" s="1"/>
      <c r="I119" s="34">
        <f t="shared" ref="I119:I125" si="117">G119</f>
        <v>2.1832303995324764E-2</v>
      </c>
      <c r="J119" s="1"/>
      <c r="K119" s="44"/>
      <c r="P119" s="34">
        <f t="shared" si="91"/>
        <v>-2.3911876003298062E-3</v>
      </c>
      <c r="Q119" s="212">
        <f t="shared" si="92"/>
        <v>31691.14</v>
      </c>
      <c r="R119" s="44">
        <f t="shared" si="111"/>
        <v>5.8677754508474765E-4</v>
      </c>
      <c r="S119" s="166">
        <f t="shared" ref="S119:S125" si="118">S$12</f>
        <v>0.1</v>
      </c>
      <c r="T119" s="34">
        <f t="shared" si="116"/>
        <v>5.8677754508474769E-5</v>
      </c>
      <c r="U119" s="45"/>
      <c r="W119" s="1">
        <v>88</v>
      </c>
      <c r="X119" s="34">
        <f t="shared" si="114"/>
        <v>1.0000000000000002E-2</v>
      </c>
      <c r="Z119">
        <f t="shared" si="94"/>
        <v>-5224</v>
      </c>
      <c r="AA119">
        <f t="shared" si="95"/>
        <v>1.1444515891774157E-2</v>
      </c>
      <c r="AB119">
        <f t="shared" si="96"/>
        <v>1.0387788103550608E-2</v>
      </c>
      <c r="AC119">
        <f t="shared" si="97"/>
        <v>1.0387788103550608E-2</v>
      </c>
      <c r="AD119"/>
      <c r="AE119">
        <f t="shared" si="98"/>
        <v>1.0790614168426753E-5</v>
      </c>
      <c r="AF119" s="145">
        <f t="shared" si="99"/>
        <v>31691.14</v>
      </c>
      <c r="AG119" s="146"/>
      <c r="AH119">
        <f t="shared" si="100"/>
        <v>9.0456938117741571E-3</v>
      </c>
      <c r="AI119">
        <f t="shared" si="101"/>
        <v>1.0332177858917997</v>
      </c>
      <c r="AJ119">
        <f t="shared" si="102"/>
        <v>0.9768384356493568</v>
      </c>
      <c r="AK119">
        <f t="shared" si="103"/>
        <v>-0.15651382910288328</v>
      </c>
      <c r="AL119">
        <f t="shared" si="104"/>
        <v>-1.3616640495190928</v>
      </c>
      <c r="AM119">
        <f t="shared" si="105"/>
        <v>-0.8100384153585618</v>
      </c>
      <c r="AN119">
        <f t="shared" si="113"/>
        <v>17.642521536950046</v>
      </c>
      <c r="AO119">
        <f t="shared" si="113"/>
        <v>17.642521542753119</v>
      </c>
      <c r="AP119">
        <f t="shared" si="113"/>
        <v>17.642521644692291</v>
      </c>
      <c r="AQ119">
        <f t="shared" si="113"/>
        <v>17.642523435393656</v>
      </c>
      <c r="AR119">
        <f t="shared" si="113"/>
        <v>17.642554890145245</v>
      </c>
      <c r="AS119">
        <f t="shared" si="113"/>
        <v>17.643106988781749</v>
      </c>
      <c r="AT119">
        <f t="shared" si="113"/>
        <v>17.652670725814684</v>
      </c>
      <c r="AU119">
        <f t="shared" si="106"/>
        <v>17.79205193165993</v>
      </c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</row>
    <row r="120" spans="1:64" s="34" customFormat="1" ht="12.95" customHeight="1">
      <c r="A120" s="34" t="s">
        <v>89</v>
      </c>
      <c r="B120" s="52" t="s">
        <v>62</v>
      </c>
      <c r="C120" s="53">
        <v>46728.284</v>
      </c>
      <c r="D120" s="54"/>
      <c r="E120" s="41">
        <f t="shared" si="89"/>
        <v>-5157.4359918512973</v>
      </c>
      <c r="F120" s="41">
        <f t="shared" si="110"/>
        <v>-5157.5</v>
      </c>
      <c r="G120" s="41">
        <f t="shared" si="115"/>
        <v>1.7949119996046647E-2</v>
      </c>
      <c r="I120" s="34">
        <f t="shared" si="117"/>
        <v>1.7949119996046647E-2</v>
      </c>
      <c r="K120" s="44"/>
      <c r="P120" s="34">
        <f t="shared" si="91"/>
        <v>-2.3677358331235894E-3</v>
      </c>
      <c r="Q120" s="212">
        <f t="shared" si="92"/>
        <v>31709.784</v>
      </c>
      <c r="R120" s="44">
        <f t="shared" si="111"/>
        <v>4.1277463078328864E-4</v>
      </c>
      <c r="S120" s="166">
        <f t="shared" si="118"/>
        <v>0.1</v>
      </c>
      <c r="T120" s="34">
        <f t="shared" si="116"/>
        <v>4.1277463078328868E-5</v>
      </c>
      <c r="U120" s="45"/>
      <c r="W120" s="1">
        <v>89</v>
      </c>
      <c r="X120" s="34">
        <f t="shared" si="114"/>
        <v>1.0000000000000002E-2</v>
      </c>
      <c r="Z120">
        <f t="shared" si="94"/>
        <v>-5157.5</v>
      </c>
      <c r="AA120">
        <f t="shared" si="95"/>
        <v>1.1472298497080823E-2</v>
      </c>
      <c r="AB120">
        <f t="shared" si="96"/>
        <v>6.4768214989658242E-3</v>
      </c>
      <c r="AC120">
        <f t="shared" si="97"/>
        <v>6.4768214989658242E-3</v>
      </c>
      <c r="AD120"/>
      <c r="AE120">
        <f t="shared" si="98"/>
        <v>4.1949216729465908E-6</v>
      </c>
      <c r="AF120" s="145">
        <f t="shared" si="99"/>
        <v>31709.784</v>
      </c>
      <c r="AG120" s="146"/>
      <c r="AH120">
        <f t="shared" si="100"/>
        <v>9.0503897783308241E-3</v>
      </c>
      <c r="AI120">
        <f t="shared" si="101"/>
        <v>1.034593553383808</v>
      </c>
      <c r="AJ120">
        <f t="shared" si="102"/>
        <v>0.97868326758582092</v>
      </c>
      <c r="AK120">
        <f t="shared" si="103"/>
        <v>-0.15621551159946193</v>
      </c>
      <c r="AL120">
        <f t="shared" si="104"/>
        <v>-1.3528656514292114</v>
      </c>
      <c r="AM120">
        <f t="shared" si="105"/>
        <v>-0.80277845223037336</v>
      </c>
      <c r="AN120">
        <f t="shared" si="113"/>
        <v>17.650921769343253</v>
      </c>
      <c r="AO120">
        <f t="shared" si="113"/>
        <v>17.650921775895803</v>
      </c>
      <c r="AP120">
        <f t="shared" si="113"/>
        <v>17.650921888519584</v>
      </c>
      <c r="AQ120">
        <f t="shared" si="113"/>
        <v>17.650923824266943</v>
      </c>
      <c r="AR120">
        <f t="shared" si="113"/>
        <v>17.650957093873821</v>
      </c>
      <c r="AS120">
        <f t="shared" si="113"/>
        <v>17.651528454738635</v>
      </c>
      <c r="AT120">
        <f t="shared" si="113"/>
        <v>17.661213852785366</v>
      </c>
      <c r="AU120">
        <f t="shared" si="106"/>
        <v>17.799968695553964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</row>
    <row r="121" spans="1:64" s="34" customFormat="1" ht="12.95" customHeight="1">
      <c r="A121" s="34" t="s">
        <v>90</v>
      </c>
      <c r="B121" s="52" t="s">
        <v>62</v>
      </c>
      <c r="C121" s="53">
        <v>46743.283000000003</v>
      </c>
      <c r="D121" s="54"/>
      <c r="E121" s="41">
        <f t="shared" si="89"/>
        <v>-5103.948231864897</v>
      </c>
      <c r="F121" s="41">
        <f t="shared" si="110"/>
        <v>-5104</v>
      </c>
      <c r="G121" s="41">
        <f t="shared" si="115"/>
        <v>1.4516784001898486E-2</v>
      </c>
      <c r="I121" s="34">
        <f t="shared" si="117"/>
        <v>1.4516784001898486E-2</v>
      </c>
      <c r="K121" s="44"/>
      <c r="P121" s="34">
        <f t="shared" si="91"/>
        <v>-2.3490291219125728E-3</v>
      </c>
      <c r="Q121" s="212">
        <f t="shared" si="92"/>
        <v>31724.783000000003</v>
      </c>
      <c r="R121" s="44">
        <f t="shared" si="111"/>
        <v>2.8445565232731735E-4</v>
      </c>
      <c r="S121" s="166">
        <f t="shared" si="118"/>
        <v>0.1</v>
      </c>
      <c r="T121" s="34">
        <f t="shared" si="116"/>
        <v>2.8445565232731737E-5</v>
      </c>
      <c r="U121" s="45"/>
      <c r="W121" s="1">
        <v>90</v>
      </c>
      <c r="X121" s="34">
        <f t="shared" si="114"/>
        <v>1.0000000000000002E-2</v>
      </c>
      <c r="Z121">
        <f t="shared" si="94"/>
        <v>-5104</v>
      </c>
      <c r="AA121">
        <f t="shared" si="95"/>
        <v>1.1493901199170934E-2</v>
      </c>
      <c r="AB121">
        <f t="shared" si="96"/>
        <v>3.0228828027275521E-3</v>
      </c>
      <c r="AC121">
        <f t="shared" si="97"/>
        <v>3.0228828027275521E-3</v>
      </c>
      <c r="AD121"/>
      <c r="AE121">
        <f t="shared" si="98"/>
        <v>9.1378204390259812E-7</v>
      </c>
      <c r="AF121" s="145">
        <f t="shared" si="99"/>
        <v>31724.783000000003</v>
      </c>
      <c r="AG121" s="146"/>
      <c r="AH121">
        <f t="shared" si="100"/>
        <v>9.0537079191709349E-3</v>
      </c>
      <c r="AI121">
        <f t="shared" si="101"/>
        <v>1.0357010882936639</v>
      </c>
      <c r="AJ121">
        <f t="shared" si="102"/>
        <v>0.98011584484511083</v>
      </c>
      <c r="AK121">
        <f t="shared" si="103"/>
        <v>-0.15596612547168057</v>
      </c>
      <c r="AL121">
        <f t="shared" si="104"/>
        <v>-1.3457702292021332</v>
      </c>
      <c r="AM121">
        <f t="shared" si="105"/>
        <v>-0.79696095117080723</v>
      </c>
      <c r="AN121">
        <f t="shared" ref="AN121:AT130" si="119">$AU121+$AB$7*SIN(AO121)</f>
        <v>17.657687967287931</v>
      </c>
      <c r="AO121">
        <f t="shared" si="119"/>
        <v>17.657687974497602</v>
      </c>
      <c r="AP121">
        <f t="shared" si="119"/>
        <v>17.657688096307215</v>
      </c>
      <c r="AQ121">
        <f t="shared" si="119"/>
        <v>17.657690154312824</v>
      </c>
      <c r="AR121">
        <f t="shared" si="119"/>
        <v>17.657724923253198</v>
      </c>
      <c r="AS121">
        <f t="shared" si="119"/>
        <v>17.658311868346033</v>
      </c>
      <c r="AT121">
        <f t="shared" si="119"/>
        <v>17.668093209182818</v>
      </c>
      <c r="AU121">
        <f t="shared" si="106"/>
        <v>17.806337821393527</v>
      </c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1:64" s="34" customFormat="1" ht="12.95" customHeight="1">
      <c r="A122" s="58" t="s">
        <v>91</v>
      </c>
      <c r="B122" s="52" t="s">
        <v>62</v>
      </c>
      <c r="C122" s="53">
        <v>47039.548000000003</v>
      </c>
      <c r="D122" s="54"/>
      <c r="E122" s="41">
        <f t="shared" si="89"/>
        <v>-4047.4410505616552</v>
      </c>
      <c r="F122" s="41">
        <f t="shared" si="110"/>
        <v>-4047.5</v>
      </c>
      <c r="G122" s="41">
        <f t="shared" si="115"/>
        <v>1.6530560002138373E-2</v>
      </c>
      <c r="I122" s="34">
        <f t="shared" si="117"/>
        <v>1.6530560002138373E-2</v>
      </c>
      <c r="K122" s="44"/>
      <c r="P122" s="34">
        <f t="shared" si="91"/>
        <v>-2.008933157764179E-3</v>
      </c>
      <c r="Q122" s="212">
        <f t="shared" si="92"/>
        <v>32021.048000000003</v>
      </c>
      <c r="R122" s="44">
        <f t="shared" si="111"/>
        <v>3.4371280662607342E-4</v>
      </c>
      <c r="S122" s="166">
        <f t="shared" si="118"/>
        <v>0.1</v>
      </c>
      <c r="T122" s="34">
        <f t="shared" si="116"/>
        <v>3.4371280662607345E-5</v>
      </c>
      <c r="U122" s="45"/>
      <c r="W122" s="1">
        <v>91</v>
      </c>
      <c r="X122" s="34">
        <f t="shared" si="114"/>
        <v>1.0000000000000002E-2</v>
      </c>
      <c r="Z122">
        <f t="shared" si="94"/>
        <v>-4047.5</v>
      </c>
      <c r="AA122">
        <f t="shared" si="95"/>
        <v>1.1781632884282311E-2</v>
      </c>
      <c r="AB122">
        <f t="shared" si="96"/>
        <v>4.7489271178560617E-3</v>
      </c>
      <c r="AC122">
        <f t="shared" si="97"/>
        <v>4.7489271178560617E-3</v>
      </c>
      <c r="AD122"/>
      <c r="AE122">
        <f t="shared" si="98"/>
        <v>2.2552308770708684E-6</v>
      </c>
      <c r="AF122" s="145">
        <f t="shared" si="99"/>
        <v>32021.048000000003</v>
      </c>
      <c r="AG122" s="146"/>
      <c r="AH122">
        <f t="shared" si="100"/>
        <v>9.0331344155323099E-3</v>
      </c>
      <c r="AI122">
        <f t="shared" si="101"/>
        <v>1.0576021142361451</v>
      </c>
      <c r="AJ122">
        <f t="shared" si="102"/>
        <v>0.99840453086788428</v>
      </c>
      <c r="AK122">
        <f t="shared" si="103"/>
        <v>-0.14927155266669562</v>
      </c>
      <c r="AL122">
        <f t="shared" si="104"/>
        <v>-1.2025142697059752</v>
      </c>
      <c r="AM122">
        <f t="shared" si="105"/>
        <v>-0.68598392617042236</v>
      </c>
      <c r="AN122">
        <f t="shared" si="119"/>
        <v>17.792789998619995</v>
      </c>
      <c r="AO122">
        <f t="shared" si="119"/>
        <v>17.792790033102261</v>
      </c>
      <c r="AP122">
        <f t="shared" si="119"/>
        <v>17.792790471414442</v>
      </c>
      <c r="AQ122">
        <f t="shared" si="119"/>
        <v>17.79279604287397</v>
      </c>
      <c r="AR122">
        <f t="shared" si="119"/>
        <v>17.792866857839563</v>
      </c>
      <c r="AS122">
        <f t="shared" si="119"/>
        <v>17.793766165529185</v>
      </c>
      <c r="AT122">
        <f t="shared" si="119"/>
        <v>17.805065210111486</v>
      </c>
      <c r="AU122">
        <f t="shared" si="106"/>
        <v>17.932113175589727</v>
      </c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3" spans="1:64" s="34" customFormat="1" ht="12.95" customHeight="1">
      <c r="A123" s="44" t="s">
        <v>92</v>
      </c>
      <c r="B123" s="52"/>
      <c r="C123" s="53">
        <v>47055.39</v>
      </c>
      <c r="D123" s="54"/>
      <c r="E123" s="41">
        <f t="shared" si="89"/>
        <v>-3990.9470780498746</v>
      </c>
      <c r="F123" s="41">
        <f t="shared" si="110"/>
        <v>-3991</v>
      </c>
      <c r="G123" s="41">
        <f t="shared" si="115"/>
        <v>1.4840335999906529E-2</v>
      </c>
      <c r="I123" s="34">
        <f t="shared" si="117"/>
        <v>1.4840335999906529E-2</v>
      </c>
      <c r="K123" s="44"/>
      <c r="P123" s="34">
        <f t="shared" si="91"/>
        <v>-1.9923174595927315E-3</v>
      </c>
      <c r="Q123" s="212">
        <f t="shared" si="92"/>
        <v>32036.89</v>
      </c>
      <c r="R123" s="44">
        <f t="shared" si="111"/>
        <v>2.8333822248759243E-4</v>
      </c>
      <c r="S123" s="166">
        <f t="shared" si="118"/>
        <v>0.1</v>
      </c>
      <c r="T123" s="34">
        <f t="shared" si="116"/>
        <v>2.8333822248759245E-5</v>
      </c>
      <c r="U123" s="45"/>
      <c r="W123" s="1">
        <v>92</v>
      </c>
      <c r="X123" s="34">
        <f t="shared" si="114"/>
        <v>1.0000000000000002E-2</v>
      </c>
      <c r="Z123">
        <f t="shared" si="94"/>
        <v>-3991</v>
      </c>
      <c r="AA123">
        <f t="shared" si="95"/>
        <v>1.1789470007566329E-2</v>
      </c>
      <c r="AB123">
        <f t="shared" si="96"/>
        <v>3.0508659923401994E-3</v>
      </c>
      <c r="AC123">
        <f t="shared" si="97"/>
        <v>3.0508659923401994E-3</v>
      </c>
      <c r="AD123"/>
      <c r="AE123">
        <f t="shared" si="98"/>
        <v>9.3077833032179502E-7</v>
      </c>
      <c r="AF123" s="145">
        <f t="shared" si="99"/>
        <v>32036.89</v>
      </c>
      <c r="AG123" s="146"/>
      <c r="AH123">
        <f t="shared" si="100"/>
        <v>9.0273136525663294E-3</v>
      </c>
      <c r="AI123">
        <f t="shared" si="101"/>
        <v>1.0587692151574837</v>
      </c>
      <c r="AJ123">
        <f t="shared" si="102"/>
        <v>0.99881607552906326</v>
      </c>
      <c r="AK123">
        <f t="shared" si="103"/>
        <v>-0.14881592438235031</v>
      </c>
      <c r="AL123">
        <f t="shared" si="104"/>
        <v>-1.1946837162775854</v>
      </c>
      <c r="AM123">
        <f t="shared" si="105"/>
        <v>-0.68024161569178476</v>
      </c>
      <c r="AN123">
        <f t="shared" si="119"/>
        <v>17.800094644099985</v>
      </c>
      <c r="AO123">
        <f t="shared" si="119"/>
        <v>17.800094681056962</v>
      </c>
      <c r="AP123">
        <f t="shared" si="119"/>
        <v>17.800095144838583</v>
      </c>
      <c r="AQ123">
        <f t="shared" si="119"/>
        <v>17.800100964909156</v>
      </c>
      <c r="AR123">
        <f t="shared" si="119"/>
        <v>17.80017399690287</v>
      </c>
      <c r="AS123">
        <f t="shared" si="119"/>
        <v>17.801089636420091</v>
      </c>
      <c r="AT123">
        <f t="shared" si="119"/>
        <v>17.812448525602353</v>
      </c>
      <c r="AU123">
        <f t="shared" si="106"/>
        <v>17.938839448672631</v>
      </c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</row>
    <row r="124" spans="1:64" ht="12.95" customHeight="1">
      <c r="A124" s="34" t="s">
        <v>92</v>
      </c>
      <c r="B124" s="52" t="s">
        <v>62</v>
      </c>
      <c r="C124" s="53">
        <v>47056.36</v>
      </c>
      <c r="D124" s="54"/>
      <c r="E124" s="41">
        <f t="shared" si="89"/>
        <v>-3987.4879722970336</v>
      </c>
      <c r="F124" s="41">
        <f t="shared" si="110"/>
        <v>-3987.5</v>
      </c>
      <c r="G124" s="41">
        <f t="shared" si="115"/>
        <v>3.3727999980328605E-3</v>
      </c>
      <c r="H124" s="34"/>
      <c r="I124" s="34">
        <f t="shared" si="117"/>
        <v>3.3727999980328605E-3</v>
      </c>
      <c r="J124" s="34"/>
      <c r="K124" s="44"/>
      <c r="L124" s="34"/>
      <c r="M124" s="34"/>
      <c r="N124" s="34"/>
      <c r="O124" s="34"/>
      <c r="P124" s="34">
        <f t="shared" si="91"/>
        <v>-1.9912934185555625E-3</v>
      </c>
      <c r="Q124" s="212">
        <f t="shared" si="92"/>
        <v>32037.86</v>
      </c>
      <c r="R124" s="44">
        <f t="shared" si="111"/>
        <v>2.877349818188726E-5</v>
      </c>
      <c r="S124" s="166">
        <f t="shared" si="118"/>
        <v>0.1</v>
      </c>
      <c r="T124" s="34">
        <f t="shared" si="116"/>
        <v>2.8773498181887262E-6</v>
      </c>
      <c r="U124" s="45"/>
      <c r="V124" s="34"/>
      <c r="W124" s="1">
        <v>93</v>
      </c>
      <c r="X124" s="34">
        <f t="shared" si="114"/>
        <v>1.0000000000000002E-2</v>
      </c>
      <c r="Y124" s="34"/>
      <c r="Z124">
        <f t="shared" si="94"/>
        <v>-3987.5</v>
      </c>
      <c r="AA124">
        <f t="shared" si="95"/>
        <v>1.1789929975438561E-2</v>
      </c>
      <c r="AB124">
        <f t="shared" si="96"/>
        <v>-8.4171299774057004E-3</v>
      </c>
      <c r="AC124">
        <f t="shared" si="97"/>
        <v>-8.4171299774057004E-3</v>
      </c>
      <c r="AE124">
        <f t="shared" si="98"/>
        <v>7.0848077056541693E-6</v>
      </c>
      <c r="AF124" s="145">
        <f t="shared" si="99"/>
        <v>32037.86</v>
      </c>
      <c r="AG124" s="146"/>
      <c r="AH124">
        <f t="shared" si="100"/>
        <v>9.0269370066885599E-3</v>
      </c>
      <c r="AI124">
        <f t="shared" si="101"/>
        <v>1.0588414801876522</v>
      </c>
      <c r="AJ124">
        <f t="shared" si="102"/>
        <v>0.99883958258066941</v>
      </c>
      <c r="AK124">
        <f t="shared" si="103"/>
        <v>-0.14878736575840754</v>
      </c>
      <c r="AL124">
        <f t="shared" si="104"/>
        <v>-1.1941980695717707</v>
      </c>
      <c r="AM124">
        <f t="shared" si="105"/>
        <v>-0.67988648966743137</v>
      </c>
      <c r="AN124">
        <f t="shared" si="119"/>
        <v>17.800547409215863</v>
      </c>
      <c r="AO124">
        <f t="shared" si="119"/>
        <v>17.800547446330338</v>
      </c>
      <c r="AP124">
        <f t="shared" si="119"/>
        <v>17.800547911721637</v>
      </c>
      <c r="AQ124">
        <f t="shared" si="119"/>
        <v>17.800553747392414</v>
      </c>
      <c r="AR124">
        <f t="shared" si="119"/>
        <v>17.800626917462417</v>
      </c>
      <c r="AS124">
        <f t="shared" si="119"/>
        <v>17.801543565434184</v>
      </c>
      <c r="AT124">
        <f t="shared" si="119"/>
        <v>17.812906087521082</v>
      </c>
      <c r="AU124">
        <f t="shared" si="106"/>
        <v>17.939256120456527</v>
      </c>
    </row>
    <row r="125" spans="1:64" s="34" customFormat="1" ht="12.95" customHeight="1">
      <c r="A125" s="34" t="s">
        <v>92</v>
      </c>
      <c r="B125" s="52"/>
      <c r="C125" s="53">
        <v>47057.347999999998</v>
      </c>
      <c r="D125" s="54"/>
      <c r="E125" s="41">
        <f t="shared" si="89"/>
        <v>-3983.9646769529159</v>
      </c>
      <c r="F125" s="41">
        <f t="shared" si="110"/>
        <v>-3984</v>
      </c>
      <c r="G125" s="41">
        <f t="shared" si="115"/>
        <v>9.9052639925503172E-3</v>
      </c>
      <c r="I125" s="34">
        <f t="shared" si="117"/>
        <v>9.9052639925503172E-3</v>
      </c>
      <c r="K125" s="44"/>
      <c r="P125" s="34">
        <f t="shared" si="91"/>
        <v>-1.990269990018393E-3</v>
      </c>
      <c r="Q125" s="212">
        <f t="shared" si="92"/>
        <v>32038.847999999998</v>
      </c>
      <c r="R125" s="44">
        <f t="shared" si="111"/>
        <v>1.4150372873044699E-4</v>
      </c>
      <c r="S125" s="166">
        <f t="shared" si="118"/>
        <v>0.1</v>
      </c>
      <c r="T125" s="34">
        <f t="shared" si="116"/>
        <v>1.41503728730447E-5</v>
      </c>
      <c r="U125" s="45"/>
      <c r="W125" s="1">
        <v>94</v>
      </c>
      <c r="X125" s="34">
        <f t="shared" si="114"/>
        <v>1.0000000000000002E-2</v>
      </c>
      <c r="Z125">
        <f t="shared" si="94"/>
        <v>-3984</v>
      </c>
      <c r="AA125">
        <f t="shared" si="95"/>
        <v>1.1790386964427167E-2</v>
      </c>
      <c r="AB125">
        <f t="shared" si="96"/>
        <v>-1.8851229718768493E-3</v>
      </c>
      <c r="AC125">
        <f t="shared" si="97"/>
        <v>-1.8851229718768493E-3</v>
      </c>
      <c r="AD125"/>
      <c r="AE125">
        <f t="shared" si="98"/>
        <v>3.553688619097805E-7</v>
      </c>
      <c r="AF125" s="145">
        <f t="shared" si="99"/>
        <v>32038.847999999998</v>
      </c>
      <c r="AG125" s="146"/>
      <c r="AH125">
        <f t="shared" si="100"/>
        <v>9.0265584844271655E-3</v>
      </c>
      <c r="AI125">
        <f t="shared" si="101"/>
        <v>1.0589137412015179</v>
      </c>
      <c r="AJ125">
        <f t="shared" si="102"/>
        <v>0.99886285721381185</v>
      </c>
      <c r="AK125">
        <f t="shared" si="103"/>
        <v>-0.14875876813700958</v>
      </c>
      <c r="AL125">
        <f t="shared" si="104"/>
        <v>-1.1937123565732579</v>
      </c>
      <c r="AM125">
        <f t="shared" si="105"/>
        <v>-0.67953143242877501</v>
      </c>
      <c r="AN125">
        <f t="shared" si="119"/>
        <v>17.801000205232832</v>
      </c>
      <c r="AO125">
        <f t="shared" si="119"/>
        <v>17.801000242505303</v>
      </c>
      <c r="AP125">
        <f t="shared" si="119"/>
        <v>17.801000709510017</v>
      </c>
      <c r="AQ125">
        <f t="shared" si="119"/>
        <v>17.801006560804197</v>
      </c>
      <c r="AR125">
        <f t="shared" si="119"/>
        <v>17.801079869034805</v>
      </c>
      <c r="AS125">
        <f t="shared" si="119"/>
        <v>17.801997525068423</v>
      </c>
      <c r="AT125">
        <f t="shared" si="119"/>
        <v>17.813363671376116</v>
      </c>
      <c r="AU125">
        <f t="shared" si="106"/>
        <v>17.939672792240422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6" spans="1:64" s="34" customFormat="1" ht="12.95" customHeight="1">
      <c r="A126" s="34" t="s">
        <v>76</v>
      </c>
      <c r="B126" s="52"/>
      <c r="C126" s="53">
        <v>47333.84</v>
      </c>
      <c r="D126" s="54"/>
      <c r="E126" s="41">
        <f t="shared" si="89"/>
        <v>-2997.9697616814706</v>
      </c>
      <c r="F126" s="41">
        <f t="shared" si="110"/>
        <v>-2998</v>
      </c>
      <c r="G126" s="41">
        <f t="shared" si="115"/>
        <v>8.4794079957646318E-3</v>
      </c>
      <c r="J126" s="34">
        <f>G126</f>
        <v>8.4794079957646318E-3</v>
      </c>
      <c r="K126" s="44"/>
      <c r="P126" s="34">
        <f t="shared" si="91"/>
        <v>-1.726346725690124E-3</v>
      </c>
      <c r="Q126" s="212">
        <f t="shared" si="92"/>
        <v>32315.339999999997</v>
      </c>
      <c r="R126" s="44">
        <f t="shared" si="111"/>
        <v>1.0415742943449605E-4</v>
      </c>
      <c r="S126" s="52">
        <f>S$13</f>
        <v>1</v>
      </c>
      <c r="T126" s="34">
        <f t="shared" si="116"/>
        <v>1.0415742943449605E-4</v>
      </c>
      <c r="U126" s="45"/>
      <c r="W126" s="1">
        <v>95</v>
      </c>
      <c r="X126" s="34">
        <f t="shared" si="114"/>
        <v>1</v>
      </c>
      <c r="Y126" s="1"/>
      <c r="Z126">
        <f t="shared" si="94"/>
        <v>-2998</v>
      </c>
      <c r="AA126">
        <f t="shared" si="95"/>
        <v>1.1799490232801541E-2</v>
      </c>
      <c r="AB126">
        <f t="shared" si="96"/>
        <v>-3.3200822370369094E-3</v>
      </c>
      <c r="AC126">
        <f t="shared" si="97"/>
        <v>-3.3200822370369094E-3</v>
      </c>
      <c r="AD126"/>
      <c r="AE126">
        <f t="shared" si="98"/>
        <v>1.1022946060688008E-5</v>
      </c>
      <c r="AF126" s="145">
        <f t="shared" si="99"/>
        <v>32315.339999999997</v>
      </c>
      <c r="AG126" s="146"/>
      <c r="AH126">
        <f t="shared" si="100"/>
        <v>8.8441904128015413E-3</v>
      </c>
      <c r="AI126">
        <f t="shared" si="101"/>
        <v>1.0790217791391101</v>
      </c>
      <c r="AJ126">
        <f t="shared" si="102"/>
        <v>0.99579159446934218</v>
      </c>
      <c r="AK126">
        <f t="shared" si="103"/>
        <v>-0.13912425533202225</v>
      </c>
      <c r="AL126">
        <f t="shared" si="104"/>
        <v>-1.0542429812290113</v>
      </c>
      <c r="AM126">
        <f t="shared" si="105"/>
        <v>-0.58205681437528045</v>
      </c>
      <c r="AN126">
        <f t="shared" si="119"/>
        <v>17.929780731431059</v>
      </c>
      <c r="AO126">
        <f t="shared" si="119"/>
        <v>17.929780835638244</v>
      </c>
      <c r="AP126">
        <f t="shared" si="119"/>
        <v>17.929781910383188</v>
      </c>
      <c r="AQ126">
        <f t="shared" si="119"/>
        <v>17.929792994719371</v>
      </c>
      <c r="AR126">
        <f t="shared" si="119"/>
        <v>17.929907303141103</v>
      </c>
      <c r="AS126">
        <f t="shared" si="119"/>
        <v>17.931085122764834</v>
      </c>
      <c r="AT126">
        <f t="shared" si="119"/>
        <v>17.943117397375687</v>
      </c>
      <c r="AU126">
        <f t="shared" si="106"/>
        <v>18.057055186218136</v>
      </c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</row>
    <row r="127" spans="1:64" s="34" customFormat="1" ht="12.95" customHeight="1">
      <c r="A127" s="34" t="s">
        <v>93</v>
      </c>
      <c r="B127" s="52"/>
      <c r="C127" s="53">
        <v>47362.451999999997</v>
      </c>
      <c r="D127" s="54"/>
      <c r="E127" s="41">
        <f t="shared" si="89"/>
        <v>-2895.936840238001</v>
      </c>
      <c r="F127" s="41">
        <f t="shared" si="110"/>
        <v>-2896</v>
      </c>
      <c r="G127" s="41">
        <f t="shared" si="115"/>
        <v>1.7711215994495433E-2</v>
      </c>
      <c r="I127" s="34">
        <f>G127</f>
        <v>1.7711215994495433E-2</v>
      </c>
      <c r="K127" s="44"/>
      <c r="P127" s="34">
        <f t="shared" si="91"/>
        <v>-1.7018187190354754E-3</v>
      </c>
      <c r="Q127" s="212">
        <f t="shared" si="92"/>
        <v>32343.951999999997</v>
      </c>
      <c r="R127" s="44">
        <f t="shared" si="111"/>
        <v>3.7686591678875601E-4</v>
      </c>
      <c r="S127" s="166">
        <f>S$12</f>
        <v>0.1</v>
      </c>
      <c r="T127" s="34">
        <f t="shared" si="116"/>
        <v>3.7686591678875604E-5</v>
      </c>
      <c r="U127" s="45"/>
      <c r="W127" s="1">
        <v>96</v>
      </c>
      <c r="X127" s="34">
        <f t="shared" si="114"/>
        <v>1.0000000000000002E-2</v>
      </c>
      <c r="Z127">
        <f t="shared" si="94"/>
        <v>-2896</v>
      </c>
      <c r="AA127">
        <f t="shared" si="95"/>
        <v>1.1786714838522973E-2</v>
      </c>
      <c r="AB127">
        <f t="shared" si="96"/>
        <v>5.9245011559724593E-3</v>
      </c>
      <c r="AC127">
        <f t="shared" si="97"/>
        <v>5.9245011559724593E-3</v>
      </c>
      <c r="AD127"/>
      <c r="AE127">
        <f t="shared" si="98"/>
        <v>3.5099713947119008E-6</v>
      </c>
      <c r="AF127" s="145">
        <f t="shared" si="99"/>
        <v>32343.951999999997</v>
      </c>
      <c r="AG127" s="146"/>
      <c r="AH127">
        <f t="shared" si="100"/>
        <v>8.816601558522973E-3</v>
      </c>
      <c r="AI127">
        <f t="shared" si="101"/>
        <v>1.0810619628077811</v>
      </c>
      <c r="AJ127">
        <f t="shared" si="102"/>
        <v>0.99433402292540518</v>
      </c>
      <c r="AK127">
        <f t="shared" si="103"/>
        <v>-0.13794548990724528</v>
      </c>
      <c r="AL127">
        <f t="shared" si="104"/>
        <v>-1.0395163874241149</v>
      </c>
      <c r="AM127">
        <f t="shared" si="105"/>
        <v>-0.57224079776219505</v>
      </c>
      <c r="AN127">
        <f t="shared" si="119"/>
        <v>17.943240261612992</v>
      </c>
      <c r="AO127">
        <f t="shared" si="119"/>
        <v>17.943240375543088</v>
      </c>
      <c r="AP127">
        <f t="shared" si="119"/>
        <v>17.943241530269507</v>
      </c>
      <c r="AQ127">
        <f t="shared" si="119"/>
        <v>17.943253233780563</v>
      </c>
      <c r="AR127">
        <f t="shared" si="119"/>
        <v>17.943371842636232</v>
      </c>
      <c r="AS127">
        <f t="shared" si="119"/>
        <v>17.94457286906589</v>
      </c>
      <c r="AT127">
        <f t="shared" si="119"/>
        <v>17.956632802312789</v>
      </c>
      <c r="AU127">
        <f t="shared" si="106"/>
        <v>18.06919819249169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</row>
    <row r="128" spans="1:64" s="34" customFormat="1" ht="12.95" customHeight="1">
      <c r="A128" s="34" t="s">
        <v>93</v>
      </c>
      <c r="B128" s="52" t="s">
        <v>62</v>
      </c>
      <c r="C128" s="53">
        <v>47374.36</v>
      </c>
      <c r="D128" s="54"/>
      <c r="E128" s="41">
        <f t="shared" si="89"/>
        <v>-2853.4718595114141</v>
      </c>
      <c r="F128" s="41">
        <f t="shared" si="110"/>
        <v>-2853.5</v>
      </c>
      <c r="G128" s="41">
        <f t="shared" si="115"/>
        <v>7.8911359960329719E-3</v>
      </c>
      <c r="I128" s="34">
        <f>G128</f>
        <v>7.8911359960329719E-3</v>
      </c>
      <c r="K128" s="44"/>
      <c r="P128" s="34">
        <f t="shared" si="91"/>
        <v>-1.6917522475127051E-3</v>
      </c>
      <c r="Q128" s="212">
        <f t="shared" si="92"/>
        <v>32355.86</v>
      </c>
      <c r="R128" s="44">
        <f t="shared" ref="R128:R151" si="120">(P128-G128)^2</f>
        <v>9.1831747088285965E-5</v>
      </c>
      <c r="S128" s="166">
        <f>S$12</f>
        <v>0.1</v>
      </c>
      <c r="T128" s="34">
        <f t="shared" si="116"/>
        <v>9.1831747088285979E-6</v>
      </c>
      <c r="U128" s="45"/>
      <c r="W128" s="1">
        <v>97</v>
      </c>
      <c r="X128" s="34">
        <f t="shared" si="114"/>
        <v>1.0000000000000002E-2</v>
      </c>
      <c r="Z128">
        <f t="shared" si="94"/>
        <v>-2853.5</v>
      </c>
      <c r="AA128">
        <f t="shared" si="95"/>
        <v>1.1780627539632795E-2</v>
      </c>
      <c r="AB128">
        <f t="shared" si="96"/>
        <v>-3.8894915435998233E-3</v>
      </c>
      <c r="AC128">
        <f t="shared" si="97"/>
        <v>-3.8894915435998233E-3</v>
      </c>
      <c r="AD128"/>
      <c r="AE128">
        <f t="shared" si="98"/>
        <v>1.5128144467734538E-6</v>
      </c>
      <c r="AF128" s="145">
        <f t="shared" si="99"/>
        <v>32355.86</v>
      </c>
      <c r="AG128" s="146"/>
      <c r="AH128">
        <f t="shared" si="100"/>
        <v>8.8046183408827961E-3</v>
      </c>
      <c r="AI128">
        <f t="shared" si="101"/>
        <v>1.0819091310342057</v>
      </c>
      <c r="AJ128">
        <f t="shared" si="102"/>
        <v>0.9936611938050679</v>
      </c>
      <c r="AK128">
        <f t="shared" si="103"/>
        <v>-0.13744414957800616</v>
      </c>
      <c r="AL128">
        <f t="shared" si="104"/>
        <v>-1.0333639006735014</v>
      </c>
      <c r="AM128">
        <f t="shared" si="105"/>
        <v>-0.56816437225997785</v>
      </c>
      <c r="AN128">
        <f t="shared" si="119"/>
        <v>17.948855892109794</v>
      </c>
      <c r="AO128">
        <f t="shared" si="119"/>
        <v>17.948856010253149</v>
      </c>
      <c r="AP128">
        <f t="shared" si="119"/>
        <v>17.948857199177823</v>
      </c>
      <c r="AQ128">
        <f t="shared" si="119"/>
        <v>17.948869163711578</v>
      </c>
      <c r="AR128">
        <f t="shared" si="119"/>
        <v>17.94898955663264</v>
      </c>
      <c r="AS128">
        <f t="shared" si="119"/>
        <v>17.9501999924403</v>
      </c>
      <c r="AT128">
        <f t="shared" si="119"/>
        <v>17.962269131407577</v>
      </c>
      <c r="AU128">
        <f t="shared" si="106"/>
        <v>18.074257778439005</v>
      </c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</row>
    <row r="129" spans="1:64" s="34" customFormat="1" ht="12.95" customHeight="1">
      <c r="A129" s="34" t="s">
        <v>93</v>
      </c>
      <c r="B129" s="52"/>
      <c r="C129" s="53">
        <v>47378.432000000001</v>
      </c>
      <c r="D129" s="54"/>
      <c r="E129" s="41">
        <f t="shared" si="89"/>
        <v>-2838.9507475263099</v>
      </c>
      <c r="F129" s="41">
        <f t="shared" si="110"/>
        <v>-2839</v>
      </c>
      <c r="G129" s="41">
        <f t="shared" si="115"/>
        <v>1.3811343997076619E-2</v>
      </c>
      <c r="I129" s="34">
        <f>G129</f>
        <v>1.3811343997076619E-2</v>
      </c>
      <c r="K129" s="44"/>
      <c r="P129" s="34">
        <f t="shared" si="91"/>
        <v>-1.6883384667872893E-3</v>
      </c>
      <c r="Q129" s="212">
        <f t="shared" si="92"/>
        <v>32359.932000000001</v>
      </c>
      <c r="R129" s="44">
        <f t="shared" si="120"/>
        <v>2.4024015648061036E-4</v>
      </c>
      <c r="S129" s="166">
        <f>S$12</f>
        <v>0.1</v>
      </c>
      <c r="T129" s="34">
        <f t="shared" si="116"/>
        <v>2.4024015648061039E-5</v>
      </c>
      <c r="U129" s="45"/>
      <c r="W129" s="1">
        <v>98</v>
      </c>
      <c r="X129" s="34">
        <f t="shared" si="114"/>
        <v>1.0000000000000002E-2</v>
      </c>
      <c r="Y129" s="1"/>
      <c r="Z129">
        <f t="shared" si="94"/>
        <v>-2839</v>
      </c>
      <c r="AA129">
        <f t="shared" si="95"/>
        <v>1.1778447771990608E-2</v>
      </c>
      <c r="AB129">
        <f t="shared" si="96"/>
        <v>2.0328962250860116E-3</v>
      </c>
      <c r="AC129">
        <f t="shared" si="97"/>
        <v>2.0328962250860116E-3</v>
      </c>
      <c r="AD129"/>
      <c r="AE129">
        <f t="shared" si="98"/>
        <v>4.1326670619689562E-7</v>
      </c>
      <c r="AF129" s="145">
        <f t="shared" si="99"/>
        <v>32359.932000000001</v>
      </c>
      <c r="AG129" s="146"/>
      <c r="AH129">
        <f t="shared" si="100"/>
        <v>8.8004642169906087E-3</v>
      </c>
      <c r="AI129">
        <f t="shared" si="101"/>
        <v>1.0821977597600467</v>
      </c>
      <c r="AJ129">
        <f t="shared" si="102"/>
        <v>0.99342278115391403</v>
      </c>
      <c r="AK129">
        <f t="shared" si="103"/>
        <v>-0.13727173157802602</v>
      </c>
      <c r="AL129">
        <f t="shared" si="104"/>
        <v>-1.0312626124740321</v>
      </c>
      <c r="AM129">
        <f t="shared" si="105"/>
        <v>-0.56677539756777917</v>
      </c>
      <c r="AN129">
        <f t="shared" si="119"/>
        <v>17.950772818946426</v>
      </c>
      <c r="AO129">
        <f t="shared" si="119"/>
        <v>17.950772938549022</v>
      </c>
      <c r="AP129">
        <f t="shared" si="119"/>
        <v>17.950774139256204</v>
      </c>
      <c r="AQ129">
        <f t="shared" si="119"/>
        <v>17.950786193223056</v>
      </c>
      <c r="AR129">
        <f t="shared" si="119"/>
        <v>17.950907193555125</v>
      </c>
      <c r="AS129">
        <f t="shared" si="119"/>
        <v>17.952120803624243</v>
      </c>
      <c r="AT129">
        <f t="shared" si="119"/>
        <v>17.964192770919784</v>
      </c>
      <c r="AU129">
        <f t="shared" si="106"/>
        <v>18.075983990115148</v>
      </c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</row>
    <row r="130" spans="1:64" s="34" customFormat="1" ht="12.95" customHeight="1">
      <c r="A130" s="34" t="s">
        <v>93</v>
      </c>
      <c r="B130" s="52" t="s">
        <v>62</v>
      </c>
      <c r="C130" s="53">
        <v>47381.394999999997</v>
      </c>
      <c r="D130" s="54"/>
      <c r="E130" s="41">
        <f t="shared" si="89"/>
        <v>-2828.3844275823494</v>
      </c>
      <c r="F130" s="41">
        <f t="shared" si="110"/>
        <v>-2828.5</v>
      </c>
      <c r="G130" s="41">
        <f t="shared" si="115"/>
        <v>3.2408735991339199E-2</v>
      </c>
      <c r="I130" s="34">
        <f>G130</f>
        <v>3.2408735991339199E-2</v>
      </c>
      <c r="K130" s="44"/>
      <c r="P130" s="34">
        <f t="shared" si="91"/>
        <v>-1.6858729811757816E-3</v>
      </c>
      <c r="Q130" s="212">
        <f t="shared" si="92"/>
        <v>32362.894999999997</v>
      </c>
      <c r="R130" s="44">
        <f t="shared" si="120"/>
        <v>1.1624423609886993E-3</v>
      </c>
      <c r="S130" s="166">
        <f>S$12</f>
        <v>0.1</v>
      </c>
      <c r="T130" s="34">
        <f t="shared" si="116"/>
        <v>1.1624423609886994E-4</v>
      </c>
      <c r="U130" s="45"/>
      <c r="W130" s="1">
        <v>99</v>
      </c>
      <c r="X130" s="34">
        <f t="shared" si="114"/>
        <v>1.0000000000000002E-2</v>
      </c>
      <c r="Z130">
        <f t="shared" si="94"/>
        <v>-2828.5</v>
      </c>
      <c r="AA130">
        <f t="shared" si="95"/>
        <v>1.1776836620691396E-2</v>
      </c>
      <c r="AB130">
        <f t="shared" si="96"/>
        <v>2.0631899370647803E-2</v>
      </c>
      <c r="AC130">
        <f t="shared" si="97"/>
        <v>2.0631899370647803E-2</v>
      </c>
      <c r="AD130"/>
      <c r="AE130">
        <f t="shared" si="98"/>
        <v>4.2567527164053723E-5</v>
      </c>
      <c r="AF130" s="145">
        <f t="shared" si="99"/>
        <v>32362.894999999997</v>
      </c>
      <c r="AG130" s="146"/>
      <c r="AH130">
        <f t="shared" si="100"/>
        <v>8.7974351719413962E-3</v>
      </c>
      <c r="AI130">
        <f t="shared" si="101"/>
        <v>1.0824066362321643</v>
      </c>
      <c r="AJ130">
        <f t="shared" si="102"/>
        <v>0.99324731805558142</v>
      </c>
      <c r="AK130">
        <f t="shared" si="103"/>
        <v>-0.13714644109454585</v>
      </c>
      <c r="AL130">
        <f t="shared" si="104"/>
        <v>-1.0297402903206221</v>
      </c>
      <c r="AM130">
        <f t="shared" si="105"/>
        <v>-0.56577015887961979</v>
      </c>
      <c r="AN130">
        <f t="shared" si="119"/>
        <v>17.952161257484494</v>
      </c>
      <c r="AO130">
        <f t="shared" si="119"/>
        <v>17.952161378150691</v>
      </c>
      <c r="AP130">
        <f t="shared" si="119"/>
        <v>17.952162587426148</v>
      </c>
      <c r="AQ130">
        <f t="shared" si="119"/>
        <v>17.952174706270903</v>
      </c>
      <c r="AR130">
        <f t="shared" si="119"/>
        <v>17.952296146018679</v>
      </c>
      <c r="AS130">
        <f t="shared" si="119"/>
        <v>17.953512043126068</v>
      </c>
      <c r="AT130">
        <f t="shared" si="119"/>
        <v>17.965585959240059</v>
      </c>
      <c r="AU130">
        <f t="shared" si="106"/>
        <v>18.077234005466842</v>
      </c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</row>
    <row r="131" spans="1:64" s="34" customFormat="1" ht="12.95" customHeight="1">
      <c r="A131" s="34" t="s">
        <v>94</v>
      </c>
      <c r="B131" s="52" t="s">
        <v>62</v>
      </c>
      <c r="C131" s="53">
        <v>47387.540999999997</v>
      </c>
      <c r="D131" s="54"/>
      <c r="E131" s="41">
        <f t="shared" si="89"/>
        <v>-2806.467248245302</v>
      </c>
      <c r="F131" s="41">
        <f t="shared" si="110"/>
        <v>-2806.5</v>
      </c>
      <c r="G131" s="41">
        <f t="shared" si="115"/>
        <v>9.1842239926336333E-3</v>
      </c>
      <c r="I131" s="34">
        <f>G131</f>
        <v>9.1842239926336333E-3</v>
      </c>
      <c r="K131" s="44"/>
      <c r="P131" s="34">
        <f t="shared" si="91"/>
        <v>-1.6807250767992888E-3</v>
      </c>
      <c r="Q131" s="212">
        <f t="shared" si="92"/>
        <v>32369.040999999997</v>
      </c>
      <c r="R131" s="44">
        <f t="shared" si="120"/>
        <v>1.1804711828137131E-4</v>
      </c>
      <c r="S131" s="166">
        <f>S$12</f>
        <v>0.1</v>
      </c>
      <c r="T131" s="34">
        <f t="shared" si="116"/>
        <v>1.1804711828137132E-5</v>
      </c>
      <c r="U131" s="45"/>
      <c r="W131" s="1">
        <v>100</v>
      </c>
      <c r="X131" s="34">
        <f t="shared" si="114"/>
        <v>1.0000000000000002E-2</v>
      </c>
      <c r="Z131">
        <f t="shared" si="94"/>
        <v>-2806.5</v>
      </c>
      <c r="AA131">
        <f t="shared" si="95"/>
        <v>1.1773371791889933E-2</v>
      </c>
      <c r="AB131">
        <f t="shared" si="96"/>
        <v>-2.5891477992563E-3</v>
      </c>
      <c r="AC131">
        <f t="shared" si="97"/>
        <v>-2.5891477992563E-3</v>
      </c>
      <c r="AD131"/>
      <c r="AE131">
        <f t="shared" si="98"/>
        <v>6.7036863263937424E-7</v>
      </c>
      <c r="AF131" s="145">
        <f t="shared" si="99"/>
        <v>32369.040999999997</v>
      </c>
      <c r="AG131" s="146"/>
      <c r="AH131">
        <f t="shared" si="100"/>
        <v>8.7910316931399338E-3</v>
      </c>
      <c r="AI131">
        <f t="shared" si="101"/>
        <v>1.0828439230761078</v>
      </c>
      <c r="AJ131">
        <f t="shared" si="102"/>
        <v>0.99287199061665909</v>
      </c>
      <c r="AK131">
        <f t="shared" si="103"/>
        <v>-0.13688273963272338</v>
      </c>
      <c r="AL131">
        <f t="shared" si="104"/>
        <v>-1.0265487581516495</v>
      </c>
      <c r="AM131">
        <f t="shared" si="105"/>
        <v>-0.56366549304107583</v>
      </c>
      <c r="AN131">
        <f t="shared" ref="AN131:AT140" si="121">$AU131+$AB$7*SIN(AO131)</f>
        <v>17.955071235298384</v>
      </c>
      <c r="AO131">
        <f t="shared" si="121"/>
        <v>17.955071358211882</v>
      </c>
      <c r="AP131">
        <f t="shared" si="121"/>
        <v>17.955072585537547</v>
      </c>
      <c r="AQ131">
        <f t="shared" si="121"/>
        <v>17.955084840624956</v>
      </c>
      <c r="AR131">
        <f t="shared" si="121"/>
        <v>17.955207199814566</v>
      </c>
      <c r="AS131">
        <f t="shared" si="121"/>
        <v>17.956427857062014</v>
      </c>
      <c r="AT131">
        <f t="shared" si="121"/>
        <v>17.968505585908282</v>
      </c>
      <c r="AU131">
        <f t="shared" si="106"/>
        <v>18.079853085251333</v>
      </c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</row>
    <row r="132" spans="1:64" s="34" customFormat="1" ht="12.95" customHeight="1">
      <c r="A132" s="34" t="s">
        <v>19</v>
      </c>
      <c r="B132" s="55"/>
      <c r="C132" s="53">
        <v>47450.633900000001</v>
      </c>
      <c r="D132" s="54"/>
      <c r="E132" s="41">
        <f t="shared" si="89"/>
        <v>-2581.4723891183348</v>
      </c>
      <c r="F132" s="41">
        <f t="shared" si="110"/>
        <v>-2581.5</v>
      </c>
      <c r="G132" s="41">
        <f t="shared" si="115"/>
        <v>7.7426239950000308E-3</v>
      </c>
      <c r="H132" s="1"/>
      <c r="K132" s="43">
        <f>G132</f>
        <v>7.7426239950000308E-3</v>
      </c>
      <c r="P132" s="34">
        <f t="shared" si="91"/>
        <v>-1.6294654297669758E-3</v>
      </c>
      <c r="Q132" s="212">
        <f t="shared" si="92"/>
        <v>32432.133900000001</v>
      </c>
      <c r="R132" s="44">
        <f t="shared" si="120"/>
        <v>8.7836060185829564E-5</v>
      </c>
      <c r="S132" s="52">
        <f>S$14</f>
        <v>1</v>
      </c>
      <c r="T132" s="34">
        <f t="shared" si="116"/>
        <v>8.7836060185829564E-5</v>
      </c>
      <c r="U132" s="45"/>
      <c r="W132" s="1">
        <v>101</v>
      </c>
      <c r="X132" s="34">
        <f t="shared" si="114"/>
        <v>1</v>
      </c>
      <c r="Z132">
        <f t="shared" si="94"/>
        <v>-2581.5</v>
      </c>
      <c r="AA132">
        <f t="shared" si="95"/>
        <v>1.1731004923721649E-2</v>
      </c>
      <c r="AB132">
        <f t="shared" si="96"/>
        <v>-3.9883809287216184E-3</v>
      </c>
      <c r="AC132">
        <f t="shared" si="97"/>
        <v>-3.9883809287216184E-3</v>
      </c>
      <c r="AD132"/>
      <c r="AE132">
        <f t="shared" si="98"/>
        <v>1.5907182432590321E-5</v>
      </c>
      <c r="AF132" s="145">
        <f t="shared" si="99"/>
        <v>32432.133900000001</v>
      </c>
      <c r="AG132" s="146"/>
      <c r="AH132">
        <f t="shared" si="100"/>
        <v>8.7211113249716487E-3</v>
      </c>
      <c r="AI132">
        <f t="shared" si="101"/>
        <v>1.0872867422091022</v>
      </c>
      <c r="AJ132">
        <f t="shared" si="102"/>
        <v>0.98843114185844827</v>
      </c>
      <c r="AK132">
        <f t="shared" si="103"/>
        <v>-0.13409334299107373</v>
      </c>
      <c r="AL132">
        <f t="shared" si="104"/>
        <v>-0.99376046884084113</v>
      </c>
      <c r="AM132">
        <f t="shared" si="105"/>
        <v>-0.5422585205869479</v>
      </c>
      <c r="AN132">
        <f t="shared" si="121"/>
        <v>17.984899573879822</v>
      </c>
      <c r="AO132">
        <f t="shared" si="121"/>
        <v>17.984899721224878</v>
      </c>
      <c r="AP132">
        <f t="shared" si="121"/>
        <v>17.984901140400957</v>
      </c>
      <c r="AQ132">
        <f t="shared" si="121"/>
        <v>17.984914809288085</v>
      </c>
      <c r="AR132">
        <f t="shared" si="121"/>
        <v>17.985046450853176</v>
      </c>
      <c r="AS132">
        <f t="shared" si="121"/>
        <v>17.986313219182655</v>
      </c>
      <c r="AT132">
        <f t="shared" si="121"/>
        <v>17.998408888467804</v>
      </c>
      <c r="AU132">
        <f t="shared" si="106"/>
        <v>18.106639128501826</v>
      </c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</row>
    <row r="133" spans="1:64" ht="12.95" customHeight="1">
      <c r="A133" s="34" t="s">
        <v>19</v>
      </c>
      <c r="B133" s="55"/>
      <c r="C133" s="53">
        <v>47451.755599999997</v>
      </c>
      <c r="D133" s="54"/>
      <c r="E133" s="41">
        <f t="shared" si="89"/>
        <v>-2577.4723077544759</v>
      </c>
      <c r="F133" s="41">
        <f t="shared" si="110"/>
        <v>-2577.5</v>
      </c>
      <c r="G133" s="41">
        <f t="shared" si="115"/>
        <v>7.7654399938182905E-3</v>
      </c>
      <c r="I133" s="34"/>
      <c r="J133" s="34"/>
      <c r="K133" s="43">
        <f>G133</f>
        <v>7.7654399938182905E-3</v>
      </c>
      <c r="L133" s="34"/>
      <c r="M133" s="34"/>
      <c r="N133" s="34"/>
      <c r="O133" s="34"/>
      <c r="P133" s="34">
        <f t="shared" si="91"/>
        <v>-1.6285770471530679E-3</v>
      </c>
      <c r="Q133" s="212">
        <f t="shared" si="92"/>
        <v>32433.255599999997</v>
      </c>
      <c r="R133" s="44">
        <f t="shared" si="120"/>
        <v>8.8247556166060292E-5</v>
      </c>
      <c r="S133" s="52">
        <f>S$14</f>
        <v>1</v>
      </c>
      <c r="T133" s="34">
        <f t="shared" si="116"/>
        <v>8.8247556166060292E-5</v>
      </c>
      <c r="U133" s="59"/>
      <c r="V133" s="34"/>
      <c r="W133" s="1">
        <v>102</v>
      </c>
      <c r="X133" s="34">
        <f t="shared" si="114"/>
        <v>1</v>
      </c>
      <c r="Y133" s="34"/>
      <c r="Z133">
        <f t="shared" si="94"/>
        <v>-2577.5</v>
      </c>
      <c r="AA133">
        <f t="shared" si="95"/>
        <v>1.1730137393241418E-2</v>
      </c>
      <c r="AB133">
        <f t="shared" si="96"/>
        <v>-3.9646973994231279E-3</v>
      </c>
      <c r="AC133">
        <f t="shared" si="97"/>
        <v>-3.9646973994231279E-3</v>
      </c>
      <c r="AE133">
        <f t="shared" si="98"/>
        <v>1.5718825468992515E-5</v>
      </c>
      <c r="AF133" s="145">
        <f t="shared" si="99"/>
        <v>32433.255599999997</v>
      </c>
      <c r="AG133" s="146"/>
      <c r="AH133">
        <f t="shared" si="100"/>
        <v>8.7197951744914185E-3</v>
      </c>
      <c r="AI133">
        <f t="shared" si="101"/>
        <v>1.0873652159141687</v>
      </c>
      <c r="AJ133">
        <f t="shared" si="102"/>
        <v>0.98834219558765102</v>
      </c>
      <c r="AK133">
        <f t="shared" si="103"/>
        <v>-0.13404222860080589</v>
      </c>
      <c r="AL133">
        <f t="shared" si="104"/>
        <v>-0.99317514028961584</v>
      </c>
      <c r="AM133">
        <f t="shared" si="105"/>
        <v>-0.54187986013084477</v>
      </c>
      <c r="AN133">
        <f t="shared" si="121"/>
        <v>17.985430958011118</v>
      </c>
      <c r="AO133">
        <f t="shared" si="121"/>
        <v>17.985431105814076</v>
      </c>
      <c r="AP133">
        <f t="shared" si="121"/>
        <v>17.985432528514252</v>
      </c>
      <c r="AQ133">
        <f t="shared" si="121"/>
        <v>17.985446222813163</v>
      </c>
      <c r="AR133">
        <f t="shared" si="121"/>
        <v>17.985578027003534</v>
      </c>
      <c r="AS133">
        <f t="shared" si="121"/>
        <v>17.986845571042135</v>
      </c>
      <c r="AT133">
        <f t="shared" si="121"/>
        <v>17.998941211934362</v>
      </c>
      <c r="AU133">
        <f t="shared" si="106"/>
        <v>18.107115324826278</v>
      </c>
    </row>
    <row r="134" spans="1:64" s="34" customFormat="1" ht="12.95" customHeight="1">
      <c r="A134" s="34" t="s">
        <v>74</v>
      </c>
      <c r="B134" s="55"/>
      <c r="C134" s="53">
        <v>47469.292999999998</v>
      </c>
      <c r="D134" s="54" t="s">
        <v>75</v>
      </c>
      <c r="E134" s="41">
        <f t="shared" si="89"/>
        <v>-2514.9323889608668</v>
      </c>
      <c r="F134" s="41">
        <f t="shared" si="110"/>
        <v>-2515</v>
      </c>
      <c r="G134" s="41">
        <f t="shared" si="115"/>
        <v>1.8959439992613625E-2</v>
      </c>
      <c r="H134" s="1"/>
      <c r="I134" s="34">
        <f>G134</f>
        <v>1.8959439992613625E-2</v>
      </c>
      <c r="J134" s="1"/>
      <c r="K134" s="44"/>
      <c r="P134" s="34">
        <f t="shared" si="91"/>
        <v>-1.6147999750607588E-3</v>
      </c>
      <c r="Q134" s="212">
        <f t="shared" si="92"/>
        <v>32450.792999999998</v>
      </c>
      <c r="R134" s="44">
        <f t="shared" si="120"/>
        <v>4.2329935024744999E-4</v>
      </c>
      <c r="S134" s="166">
        <f>S$12</f>
        <v>0.1</v>
      </c>
      <c r="T134" s="34">
        <f t="shared" si="116"/>
        <v>4.2329935024745002E-5</v>
      </c>
      <c r="U134" s="59"/>
      <c r="W134" s="1">
        <v>103</v>
      </c>
      <c r="X134" s="34">
        <f t="shared" si="114"/>
        <v>1.0000000000000002E-2</v>
      </c>
      <c r="Z134">
        <f t="shared" si="94"/>
        <v>-2515</v>
      </c>
      <c r="AA134">
        <f t="shared" si="95"/>
        <v>1.1716062945040118E-2</v>
      </c>
      <c r="AB134">
        <f t="shared" si="96"/>
        <v>7.2433770475735064E-3</v>
      </c>
      <c r="AC134">
        <f t="shared" si="97"/>
        <v>7.2433770475735064E-3</v>
      </c>
      <c r="AD134"/>
      <c r="AE134">
        <f t="shared" si="98"/>
        <v>5.2466511053314686E-6</v>
      </c>
      <c r="AF134" s="145">
        <f t="shared" si="99"/>
        <v>32450.792999999998</v>
      </c>
      <c r="AG134" s="146"/>
      <c r="AH134">
        <f t="shared" si="100"/>
        <v>8.6988980700401178E-3</v>
      </c>
      <c r="AI134">
        <f t="shared" si="101"/>
        <v>1.0885889236582393</v>
      </c>
      <c r="AJ134">
        <f t="shared" si="102"/>
        <v>0.98690668110312407</v>
      </c>
      <c r="AK134">
        <f t="shared" si="103"/>
        <v>-0.13323664137569152</v>
      </c>
      <c r="AL134">
        <f t="shared" si="104"/>
        <v>-0.98401841799457601</v>
      </c>
      <c r="AM134">
        <f t="shared" si="105"/>
        <v>-0.53597175374903494</v>
      </c>
      <c r="AN134">
        <f t="shared" si="121"/>
        <v>17.993738809775635</v>
      </c>
      <c r="AO134">
        <f t="shared" si="121"/>
        <v>17.993738964838087</v>
      </c>
      <c r="AP134">
        <f t="shared" si="121"/>
        <v>17.993740443082093</v>
      </c>
      <c r="AQ134">
        <f t="shared" si="121"/>
        <v>17.993754535376802</v>
      </c>
      <c r="AR134">
        <f t="shared" si="121"/>
        <v>17.993888867595935</v>
      </c>
      <c r="AS134">
        <f t="shared" si="121"/>
        <v>17.995168323746881</v>
      </c>
      <c r="AT134">
        <f t="shared" si="121"/>
        <v>18.007261944034738</v>
      </c>
      <c r="AU134">
        <f t="shared" si="106"/>
        <v>18.11455589239586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</row>
    <row r="135" spans="1:64" ht="12.95" customHeight="1">
      <c r="A135" s="34" t="s">
        <v>74</v>
      </c>
      <c r="B135" s="55"/>
      <c r="C135" s="53">
        <v>47859.633000000002</v>
      </c>
      <c r="D135" s="54" t="s">
        <v>75</v>
      </c>
      <c r="E135" s="41">
        <f t="shared" si="89"/>
        <v>-1122.9454409585303</v>
      </c>
      <c r="F135" s="41">
        <f t="shared" si="110"/>
        <v>-1123</v>
      </c>
      <c r="G135" s="41">
        <f t="shared" si="115"/>
        <v>1.5299407998099923E-2</v>
      </c>
      <c r="H135" s="34"/>
      <c r="I135" s="34">
        <f>G135</f>
        <v>1.5299407998099923E-2</v>
      </c>
      <c r="K135" s="44"/>
      <c r="L135" s="34"/>
      <c r="M135" s="34"/>
      <c r="N135" s="34"/>
      <c r="O135" s="34"/>
      <c r="P135" s="34">
        <f t="shared" si="91"/>
        <v>-1.3585736254208495E-3</v>
      </c>
      <c r="Q135" s="212">
        <f t="shared" si="92"/>
        <v>32841.133000000002</v>
      </c>
      <c r="R135" s="44">
        <f t="shared" si="120"/>
        <v>2.7748835176955576E-4</v>
      </c>
      <c r="S135" s="166">
        <f>S$12</f>
        <v>0.1</v>
      </c>
      <c r="T135" s="34">
        <f t="shared" si="116"/>
        <v>2.7748835176955578E-5</v>
      </c>
      <c r="U135" s="45"/>
      <c r="V135" s="34"/>
      <c r="W135" s="1">
        <v>104</v>
      </c>
      <c r="X135" s="34">
        <f t="shared" si="114"/>
        <v>1.0000000000000002E-2</v>
      </c>
      <c r="Y135" s="34"/>
      <c r="Z135">
        <f t="shared" si="94"/>
        <v>-1123</v>
      </c>
      <c r="AA135">
        <f t="shared" si="95"/>
        <v>1.1149368932873863E-2</v>
      </c>
      <c r="AB135">
        <f t="shared" si="96"/>
        <v>4.1500390652260601E-3</v>
      </c>
      <c r="AC135">
        <f t="shared" si="97"/>
        <v>4.1500390652260601E-3</v>
      </c>
      <c r="AE135">
        <f t="shared" si="98"/>
        <v>1.7222824242902392E-6</v>
      </c>
      <c r="AF135" s="145">
        <f t="shared" si="99"/>
        <v>32841.133000000002</v>
      </c>
      <c r="AG135" s="146"/>
      <c r="AH135">
        <f t="shared" si="100"/>
        <v>8.0713597378738629E-3</v>
      </c>
      <c r="AI135">
        <f t="shared" si="101"/>
        <v>1.1143203861590603</v>
      </c>
      <c r="AJ135">
        <f t="shared" si="102"/>
        <v>0.9319164289997135</v>
      </c>
      <c r="AK135">
        <f t="shared" si="103"/>
        <v>-0.11194127616050907</v>
      </c>
      <c r="AL135">
        <f t="shared" si="104"/>
        <v>-0.77488368957977316</v>
      </c>
      <c r="AM135">
        <f t="shared" si="105"/>
        <v>-0.40806765303837728</v>
      </c>
      <c r="AN135">
        <f t="shared" si="121"/>
        <v>18.181109450015352</v>
      </c>
      <c r="AO135">
        <f t="shared" si="121"/>
        <v>18.181109804665859</v>
      </c>
      <c r="AP135">
        <f t="shared" si="121"/>
        <v>18.181112629084435</v>
      </c>
      <c r="AQ135">
        <f t="shared" si="121"/>
        <v>18.181135122385285</v>
      </c>
      <c r="AR135">
        <f t="shared" si="121"/>
        <v>18.18131424183915</v>
      </c>
      <c r="AS135">
        <f t="shared" si="121"/>
        <v>18.182739709872166</v>
      </c>
      <c r="AT135">
        <f t="shared" si="121"/>
        <v>18.194027595127491</v>
      </c>
      <c r="AU135">
        <f t="shared" si="106"/>
        <v>18.280272213305572</v>
      </c>
    </row>
    <row r="136" spans="1:64" s="34" customFormat="1" ht="12.95" customHeight="1">
      <c r="A136" s="34" t="s">
        <v>95</v>
      </c>
      <c r="B136" s="55"/>
      <c r="C136" s="53">
        <v>48174.530299999999</v>
      </c>
      <c r="D136" s="54">
        <v>1.2E-4</v>
      </c>
      <c r="E136" s="41">
        <f t="shared" si="89"/>
        <v>6.1693329274826042E-3</v>
      </c>
      <c r="F136" s="41">
        <f t="shared" si="110"/>
        <v>0</v>
      </c>
      <c r="G136" s="41">
        <f t="shared" si="115"/>
        <v>1.7299999963142909E-3</v>
      </c>
      <c r="K136" s="44">
        <f>G136</f>
        <v>1.7299999963142909E-3</v>
      </c>
      <c r="P136" s="34">
        <f t="shared" si="91"/>
        <v>-1.2224709065662388E-3</v>
      </c>
      <c r="Q136" s="212">
        <f t="shared" si="92"/>
        <v>33156.030299999999</v>
      </c>
      <c r="R136" s="44">
        <f t="shared" si="120"/>
        <v>8.7170844323561683E-6</v>
      </c>
      <c r="S136" s="52">
        <f>S$14</f>
        <v>1</v>
      </c>
      <c r="T136" s="34">
        <f t="shared" si="116"/>
        <v>8.7170844323561683E-6</v>
      </c>
      <c r="U136" s="59"/>
      <c r="W136" s="1">
        <v>105</v>
      </c>
      <c r="X136" s="34">
        <f t="shared" si="114"/>
        <v>1</v>
      </c>
      <c r="Z136">
        <f t="shared" si="94"/>
        <v>0</v>
      </c>
      <c r="AA136">
        <f t="shared" si="95"/>
        <v>1.0341970542825735E-2</v>
      </c>
      <c r="AB136">
        <f t="shared" si="96"/>
        <v>-8.6119705465114438E-3</v>
      </c>
      <c r="AC136">
        <f t="shared" si="97"/>
        <v>-8.6119705465114438E-3</v>
      </c>
      <c r="AD136"/>
      <c r="AE136">
        <f t="shared" si="98"/>
        <v>7.4166036693980612E-5</v>
      </c>
      <c r="AF136" s="145">
        <f t="shared" si="99"/>
        <v>33156.030299999999</v>
      </c>
      <c r="AG136" s="146"/>
      <c r="AH136">
        <f t="shared" si="100"/>
        <v>7.3419705428257338E-3</v>
      </c>
      <c r="AI136">
        <f t="shared" si="101"/>
        <v>1.1321044104320481</v>
      </c>
      <c r="AJ136">
        <f t="shared" si="102"/>
        <v>0.85430716178911503</v>
      </c>
      <c r="AK136">
        <f t="shared" si="103"/>
        <v>-9.0268625470874234E-2</v>
      </c>
      <c r="AL136">
        <f t="shared" si="104"/>
        <v>-0.59943844032867832</v>
      </c>
      <c r="AM136">
        <f t="shared" si="105"/>
        <v>-0.30902862896646782</v>
      </c>
      <c r="AN136">
        <f t="shared" si="121"/>
        <v>18.33525638252538</v>
      </c>
      <c r="AO136">
        <f t="shared" si="121"/>
        <v>18.335256889874035</v>
      </c>
      <c r="AP136">
        <f t="shared" si="121"/>
        <v>18.335260531946521</v>
      </c>
      <c r="AQ136">
        <f t="shared" si="121"/>
        <v>18.33528667684757</v>
      </c>
      <c r="AR136">
        <f t="shared" si="121"/>
        <v>18.33547434872176</v>
      </c>
      <c r="AS136">
        <f t="shared" si="121"/>
        <v>18.336820901554958</v>
      </c>
      <c r="AT136">
        <f t="shared" si="121"/>
        <v>18.34645283972046</v>
      </c>
      <c r="AU136">
        <f t="shared" si="106"/>
        <v>18.41396433139581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>
        <f t="shared" ref="BI136:BK139" si="122">$BL136+$AB$7*SIN(BJ136)</f>
        <v>18.33547434872176</v>
      </c>
      <c r="BJ136">
        <f t="shared" si="122"/>
        <v>18.336820901554958</v>
      </c>
      <c r="BK136">
        <f t="shared" si="122"/>
        <v>18.34645283972046</v>
      </c>
      <c r="BL136">
        <f>$AB$9+$AB$18*(AW136-AB$15)</f>
        <v>18.41396433139581</v>
      </c>
    </row>
    <row r="137" spans="1:64" ht="12.95" customHeight="1">
      <c r="A137" s="60" t="s">
        <v>96</v>
      </c>
      <c r="B137" s="61" t="s">
        <v>62</v>
      </c>
      <c r="C137" s="60">
        <v>48191.498870000003</v>
      </c>
      <c r="D137" s="60">
        <v>1.5100000000000001E-4</v>
      </c>
      <c r="E137" s="41">
        <f t="shared" si="89"/>
        <v>60.517590059140801</v>
      </c>
      <c r="F137" s="41">
        <f t="shared" si="110"/>
        <v>60.5</v>
      </c>
      <c r="G137" s="41">
        <f t="shared" si="115"/>
        <v>4.9325920044793747E-3</v>
      </c>
      <c r="H137" s="34"/>
      <c r="I137" s="34"/>
      <c r="J137" s="34"/>
      <c r="K137" s="44">
        <f>G137</f>
        <v>4.9325920044793747E-3</v>
      </c>
      <c r="L137" s="34"/>
      <c r="M137" s="34"/>
      <c r="N137" s="34"/>
      <c r="O137" s="34">
        <f ca="1">+C$11+C$12*F137</f>
        <v>6.4499340657224336E-3</v>
      </c>
      <c r="P137" s="34">
        <f t="shared" si="91"/>
        <v>-1.2169286132808835E-3</v>
      </c>
      <c r="Q137" s="212">
        <f t="shared" si="92"/>
        <v>33172.998870000003</v>
      </c>
      <c r="R137" s="44">
        <f t="shared" si="120"/>
        <v>3.7816603828258511E-5</v>
      </c>
      <c r="S137" s="52">
        <f>S$14</f>
        <v>1</v>
      </c>
      <c r="T137" s="34">
        <f t="shared" si="116"/>
        <v>3.7816603828258511E-5</v>
      </c>
      <c r="U137" s="45"/>
      <c r="V137" s="34"/>
      <c r="W137" s="1">
        <v>106</v>
      </c>
      <c r="X137" s="1">
        <f t="shared" si="114"/>
        <v>1</v>
      </c>
      <c r="Y137" s="34"/>
      <c r="Z137">
        <f t="shared" si="94"/>
        <v>60.5</v>
      </c>
      <c r="AA137">
        <f t="shared" si="95"/>
        <v>1.0289773835772523E-2</v>
      </c>
      <c r="AB137">
        <f t="shared" si="96"/>
        <v>-5.357181831293148E-3</v>
      </c>
      <c r="AC137">
        <f t="shared" si="97"/>
        <v>-5.357181831293148E-3</v>
      </c>
      <c r="AE137">
        <f t="shared" si="98"/>
        <v>2.8699397173537407E-5</v>
      </c>
      <c r="AF137" s="145">
        <f t="shared" si="99"/>
        <v>33172.998870000003</v>
      </c>
      <c r="AG137" s="146"/>
      <c r="AH137">
        <f t="shared" si="100"/>
        <v>7.2971985470225223E-3</v>
      </c>
      <c r="AI137">
        <f t="shared" si="101"/>
        <v>1.1329652983141463</v>
      </c>
      <c r="AJ137">
        <f t="shared" si="102"/>
        <v>0.84927566432336132</v>
      </c>
      <c r="AK137">
        <f t="shared" si="103"/>
        <v>-8.8995670929714721E-2</v>
      </c>
      <c r="AL137">
        <f t="shared" si="104"/>
        <v>-0.5898338366076723</v>
      </c>
      <c r="AM137">
        <f t="shared" si="105"/>
        <v>-0.30377546911472347</v>
      </c>
      <c r="AN137">
        <f t="shared" si="121"/>
        <v>18.34362774490749</v>
      </c>
      <c r="AO137">
        <f t="shared" si="121"/>
        <v>18.343628258156585</v>
      </c>
      <c r="AP137">
        <f t="shared" si="121"/>
        <v>18.343631925369177</v>
      </c>
      <c r="AQ137">
        <f t="shared" si="121"/>
        <v>18.343658127727906</v>
      </c>
      <c r="AR137">
        <f t="shared" si="121"/>
        <v>18.34384533340728</v>
      </c>
      <c r="AS137">
        <f t="shared" si="121"/>
        <v>18.345182281477538</v>
      </c>
      <c r="AT137">
        <f t="shared" si="121"/>
        <v>18.354701836305772</v>
      </c>
      <c r="AU137">
        <f t="shared" si="106"/>
        <v>18.421166800803164</v>
      </c>
      <c r="BI137">
        <f t="shared" si="122"/>
        <v>18.33547434872176</v>
      </c>
      <c r="BJ137">
        <f t="shared" si="122"/>
        <v>18.336820901554958</v>
      </c>
      <c r="BK137">
        <f t="shared" si="122"/>
        <v>18.34645283972046</v>
      </c>
      <c r="BL137">
        <f>$AB$9+$AB$18*(AW137-AB$15)</f>
        <v>18.41396433139581</v>
      </c>
    </row>
    <row r="138" spans="1:64" s="34" customFormat="1" ht="12.95" customHeight="1">
      <c r="A138" s="34" t="s">
        <v>95</v>
      </c>
      <c r="B138" s="55"/>
      <c r="C138" s="53">
        <v>48213.509400000003</v>
      </c>
      <c r="D138" s="54">
        <v>1.1E-4</v>
      </c>
      <c r="E138" s="41">
        <f t="shared" si="89"/>
        <v>139.0090858797407</v>
      </c>
      <c r="F138" s="41">
        <f t="shared" si="110"/>
        <v>139</v>
      </c>
      <c r="G138" s="41">
        <f t="shared" si="115"/>
        <v>2.5478559982730076E-3</v>
      </c>
      <c r="K138" s="44">
        <f>G138</f>
        <v>2.5478559982730076E-3</v>
      </c>
      <c r="P138" s="34">
        <f t="shared" si="91"/>
        <v>-1.2100101607329433E-3</v>
      </c>
      <c r="Q138" s="212">
        <f t="shared" si="92"/>
        <v>33195.009400000003</v>
      </c>
      <c r="R138" s="44">
        <f t="shared" si="120"/>
        <v>1.412155806900214E-5</v>
      </c>
      <c r="S138" s="52">
        <f>S$14</f>
        <v>1</v>
      </c>
      <c r="T138" s="34">
        <f t="shared" si="116"/>
        <v>1.412155806900214E-5</v>
      </c>
      <c r="U138" s="45"/>
      <c r="W138" s="1">
        <v>107</v>
      </c>
      <c r="X138" s="34">
        <f t="shared" si="114"/>
        <v>1</v>
      </c>
      <c r="Z138">
        <f t="shared" si="94"/>
        <v>139</v>
      </c>
      <c r="AA138">
        <f t="shared" si="95"/>
        <v>1.0220743373298345E-2</v>
      </c>
      <c r="AB138">
        <f t="shared" si="96"/>
        <v>-7.6728873750253369E-3</v>
      </c>
      <c r="AC138">
        <f t="shared" si="97"/>
        <v>-7.6728873750253369E-3</v>
      </c>
      <c r="AD138"/>
      <c r="AE138">
        <f t="shared" si="98"/>
        <v>5.8873200669823203E-5</v>
      </c>
      <c r="AF138" s="145">
        <f t="shared" si="99"/>
        <v>33195.009400000003</v>
      </c>
      <c r="AG138" s="146"/>
      <c r="AH138">
        <f t="shared" si="100"/>
        <v>7.2382928182983452E-3</v>
      </c>
      <c r="AI138">
        <f t="shared" si="101"/>
        <v>1.1340659109563329</v>
      </c>
      <c r="AJ138">
        <f t="shared" si="102"/>
        <v>0.84261885159661876</v>
      </c>
      <c r="AK138">
        <f t="shared" si="103"/>
        <v>-8.7328869908230397E-2</v>
      </c>
      <c r="AL138">
        <f t="shared" si="104"/>
        <v>-0.57735005705896425</v>
      </c>
      <c r="AM138">
        <f t="shared" si="105"/>
        <v>-0.29697039559678251</v>
      </c>
      <c r="AN138">
        <f t="shared" si="121"/>
        <v>18.354499172934151</v>
      </c>
      <c r="AO138">
        <f t="shared" si="121"/>
        <v>18.354499693309272</v>
      </c>
      <c r="AP138">
        <f t="shared" si="121"/>
        <v>18.354503389395223</v>
      </c>
      <c r="AQ138">
        <f t="shared" si="121"/>
        <v>18.354529641497578</v>
      </c>
      <c r="AR138">
        <f t="shared" si="121"/>
        <v>18.354716090980641</v>
      </c>
      <c r="AS138">
        <f t="shared" si="121"/>
        <v>18.356039766319142</v>
      </c>
      <c r="AT138">
        <f t="shared" si="121"/>
        <v>18.365410210985001</v>
      </c>
      <c r="AU138">
        <f t="shared" si="106"/>
        <v>18.430512153670559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>
        <f t="shared" si="122"/>
        <v>18.33547434872176</v>
      </c>
      <c r="BJ138">
        <f t="shared" si="122"/>
        <v>18.336820901554958</v>
      </c>
      <c r="BK138">
        <f t="shared" si="122"/>
        <v>18.34645283972046</v>
      </c>
      <c r="BL138">
        <f>$AB$9+$AB$18*(AW138-AB$15)</f>
        <v>18.41396433139581</v>
      </c>
    </row>
    <row r="139" spans="1:64" ht="12.95" customHeight="1">
      <c r="A139" s="34" t="s">
        <v>95</v>
      </c>
      <c r="B139" s="55"/>
      <c r="C139" s="53">
        <v>48225.567199999998</v>
      </c>
      <c r="D139" s="54">
        <v>1E-4</v>
      </c>
      <c r="E139" s="41">
        <f t="shared" si="89"/>
        <v>182.00826664936591</v>
      </c>
      <c r="F139" s="41">
        <f t="shared" si="110"/>
        <v>182</v>
      </c>
      <c r="G139" s="41">
        <f t="shared" si="115"/>
        <v>2.3181279975688085E-3</v>
      </c>
      <c r="H139" s="34"/>
      <c r="I139" s="34"/>
      <c r="J139" s="34"/>
      <c r="K139" s="44">
        <f>G139</f>
        <v>2.3181279975688085E-3</v>
      </c>
      <c r="L139" s="34"/>
      <c r="M139" s="34"/>
      <c r="N139" s="34"/>
      <c r="O139" s="34"/>
      <c r="P139" s="34">
        <f t="shared" si="91"/>
        <v>-1.2063510476334346E-3</v>
      </c>
      <c r="Q139" s="212">
        <f t="shared" si="92"/>
        <v>33207.067199999998</v>
      </c>
      <c r="R139" s="44">
        <f t="shared" si="120"/>
        <v>1.2421952540069714E-5</v>
      </c>
      <c r="S139" s="52">
        <f>S$14</f>
        <v>1</v>
      </c>
      <c r="T139" s="34">
        <f t="shared" si="116"/>
        <v>1.2421952540069714E-5</v>
      </c>
      <c r="U139" s="45"/>
      <c r="V139" s="34"/>
      <c r="W139" s="1">
        <v>108</v>
      </c>
      <c r="X139" s="34">
        <f t="shared" si="114"/>
        <v>1</v>
      </c>
      <c r="Y139" s="34"/>
      <c r="Z139">
        <f t="shared" si="94"/>
        <v>182</v>
      </c>
      <c r="AA139">
        <f t="shared" si="95"/>
        <v>1.0182307844578934E-2</v>
      </c>
      <c r="AB139">
        <f t="shared" si="96"/>
        <v>-7.8641798470101259E-3</v>
      </c>
      <c r="AC139">
        <f t="shared" si="97"/>
        <v>-7.8641798470101259E-3</v>
      </c>
      <c r="AE139">
        <f t="shared" si="98"/>
        <v>6.1845324666120203E-5</v>
      </c>
      <c r="AF139" s="145">
        <f t="shared" si="99"/>
        <v>33207.067199999998</v>
      </c>
      <c r="AG139" s="146"/>
      <c r="AH139">
        <f t="shared" si="100"/>
        <v>7.2056384245789348E-3</v>
      </c>
      <c r="AI139">
        <f t="shared" si="101"/>
        <v>1.1346608312962119</v>
      </c>
      <c r="AJ139">
        <f t="shared" si="102"/>
        <v>0.83891114921726417</v>
      </c>
      <c r="AK139">
        <f t="shared" si="103"/>
        <v>-8.6408683097320402E-2</v>
      </c>
      <c r="AL139">
        <f t="shared" si="104"/>
        <v>-0.57050158930557793</v>
      </c>
      <c r="AM139">
        <f t="shared" si="105"/>
        <v>-0.29324794448318403</v>
      </c>
      <c r="AN139">
        <f t="shared" si="121"/>
        <v>18.360458670780154</v>
      </c>
      <c r="AO139">
        <f t="shared" si="121"/>
        <v>18.360459194793417</v>
      </c>
      <c r="AP139">
        <f t="shared" si="121"/>
        <v>18.360462904848877</v>
      </c>
      <c r="AQ139">
        <f t="shared" si="121"/>
        <v>18.360489172126197</v>
      </c>
      <c r="AR139">
        <f t="shared" si="121"/>
        <v>18.360675134548206</v>
      </c>
      <c r="AS139">
        <f t="shared" si="121"/>
        <v>18.36199115300732</v>
      </c>
      <c r="AT139">
        <f t="shared" si="121"/>
        <v>18.371278362738078</v>
      </c>
      <c r="AU139">
        <f t="shared" si="106"/>
        <v>18.435631264158431</v>
      </c>
      <c r="BI139">
        <f t="shared" si="122"/>
        <v>18.33547434872176</v>
      </c>
      <c r="BJ139">
        <f t="shared" si="122"/>
        <v>18.336820901554958</v>
      </c>
      <c r="BK139">
        <f t="shared" si="122"/>
        <v>18.34645283972046</v>
      </c>
      <c r="BL139">
        <f>$AB$9+$AB$18*(AW139-AB$15)</f>
        <v>18.41396433139581</v>
      </c>
    </row>
    <row r="140" spans="1:64" s="34" customFormat="1" ht="12.95" customHeight="1">
      <c r="A140" s="60" t="s">
        <v>97</v>
      </c>
      <c r="B140" s="61" t="s">
        <v>65</v>
      </c>
      <c r="C140" s="60">
        <v>48225.568099999997</v>
      </c>
      <c r="D140" s="60">
        <v>6.9700000000000003E-4</v>
      </c>
      <c r="E140" s="41">
        <f t="shared" si="89"/>
        <v>182.01147612892717</v>
      </c>
      <c r="F140" s="41">
        <f t="shared" si="110"/>
        <v>182</v>
      </c>
      <c r="G140" s="41">
        <f t="shared" si="115"/>
        <v>3.218127996660769E-3</v>
      </c>
      <c r="K140" s="44">
        <f>G140</f>
        <v>3.218127996660769E-3</v>
      </c>
      <c r="O140" s="34">
        <f ca="1">+C$11+C$12*F140</f>
        <v>6.239308935412447E-3</v>
      </c>
      <c r="P140" s="34">
        <f t="shared" si="91"/>
        <v>-1.2063510476334346E-3</v>
      </c>
      <c r="Q140" s="212">
        <f t="shared" si="92"/>
        <v>33207.068099999997</v>
      </c>
      <c r="R140" s="44">
        <f t="shared" si="120"/>
        <v>1.9576014813398552E-5</v>
      </c>
      <c r="S140" s="52">
        <f>S$14</f>
        <v>1</v>
      </c>
      <c r="T140" s="34">
        <f t="shared" si="116"/>
        <v>1.9576014813398552E-5</v>
      </c>
      <c r="U140" s="45"/>
      <c r="W140" s="1">
        <v>109</v>
      </c>
      <c r="X140" s="1">
        <f t="shared" si="114"/>
        <v>1</v>
      </c>
      <c r="Z140">
        <f t="shared" si="94"/>
        <v>182</v>
      </c>
      <c r="AA140">
        <f t="shared" si="95"/>
        <v>1.0182307844578934E-2</v>
      </c>
      <c r="AB140">
        <f t="shared" si="96"/>
        <v>-6.9641798479181654E-3</v>
      </c>
      <c r="AC140">
        <f t="shared" si="97"/>
        <v>-6.9641798479181654E-3</v>
      </c>
      <c r="AD140"/>
      <c r="AE140">
        <f t="shared" si="98"/>
        <v>4.8499800954149479E-5</v>
      </c>
      <c r="AF140" s="145">
        <f t="shared" si="99"/>
        <v>33207.068099999997</v>
      </c>
      <c r="AG140" s="146"/>
      <c r="AH140">
        <f t="shared" si="100"/>
        <v>7.2056384245789348E-3</v>
      </c>
      <c r="AI140">
        <f t="shared" si="101"/>
        <v>1.1346608312962119</v>
      </c>
      <c r="AJ140">
        <f t="shared" si="102"/>
        <v>0.83891114921726417</v>
      </c>
      <c r="AK140">
        <f t="shared" si="103"/>
        <v>-8.6408683097320402E-2</v>
      </c>
      <c r="AL140">
        <f t="shared" si="104"/>
        <v>-0.57050158930557793</v>
      </c>
      <c r="AM140">
        <f t="shared" si="105"/>
        <v>-0.29324794448318403</v>
      </c>
      <c r="AN140">
        <f t="shared" si="121"/>
        <v>18.360458670780154</v>
      </c>
      <c r="AO140">
        <f t="shared" si="121"/>
        <v>18.360459194793417</v>
      </c>
      <c r="AP140">
        <f t="shared" si="121"/>
        <v>18.360462904848877</v>
      </c>
      <c r="AQ140">
        <f t="shared" si="121"/>
        <v>18.360489172126197</v>
      </c>
      <c r="AR140">
        <f t="shared" si="121"/>
        <v>18.360675134548206</v>
      </c>
      <c r="AS140">
        <f t="shared" si="121"/>
        <v>18.36199115300732</v>
      </c>
      <c r="AT140">
        <f t="shared" si="121"/>
        <v>18.371278362738078</v>
      </c>
      <c r="AU140">
        <f t="shared" si="106"/>
        <v>18.435631264158431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</row>
    <row r="141" spans="1:64" s="34" customFormat="1" ht="12.95" customHeight="1">
      <c r="A141" s="34" t="s">
        <v>74</v>
      </c>
      <c r="B141" s="55"/>
      <c r="C141" s="53">
        <v>48914.584999999999</v>
      </c>
      <c r="D141" s="54" t="s">
        <v>75</v>
      </c>
      <c r="E141" s="41">
        <f t="shared" si="89"/>
        <v>2639.1066540584889</v>
      </c>
      <c r="F141" s="41">
        <f t="shared" si="110"/>
        <v>2639</v>
      </c>
      <c r="G141" s="41">
        <f t="shared" si="115"/>
        <v>2.9907855998317245E-2</v>
      </c>
      <c r="I141" s="34">
        <f>G141</f>
        <v>2.9907855998317245E-2</v>
      </c>
      <c r="J141" s="1"/>
      <c r="K141" s="44"/>
      <c r="P141" s="34">
        <f t="shared" si="91"/>
        <v>-1.1508335270405774E-3</v>
      </c>
      <c r="Q141" s="212">
        <f t="shared" si="92"/>
        <v>33896.084999999999</v>
      </c>
      <c r="R141" s="44">
        <f t="shared" si="120"/>
        <v>9.6464219503257184E-4</v>
      </c>
      <c r="S141" s="166">
        <f>S$12</f>
        <v>0.1</v>
      </c>
      <c r="T141" s="34">
        <f t="shared" si="116"/>
        <v>9.6464219503257195E-5</v>
      </c>
      <c r="U141" s="45"/>
      <c r="W141" s="1">
        <v>110</v>
      </c>
      <c r="X141" s="34">
        <f t="shared" si="114"/>
        <v>1.0000000000000002E-2</v>
      </c>
      <c r="Z141">
        <f t="shared" si="94"/>
        <v>2639</v>
      </c>
      <c r="AA141">
        <f t="shared" si="95"/>
        <v>7.2933022449257106E-3</v>
      </c>
      <c r="AB141">
        <f t="shared" si="96"/>
        <v>2.2614553753391536E-2</v>
      </c>
      <c r="AC141">
        <f t="shared" si="97"/>
        <v>2.2614553753391536E-2</v>
      </c>
      <c r="AD141"/>
      <c r="AE141">
        <f t="shared" si="98"/>
        <v>5.1141804146503526E-5</v>
      </c>
      <c r="AF141" s="145">
        <f t="shared" si="99"/>
        <v>33896.084999999999</v>
      </c>
      <c r="AG141" s="146"/>
      <c r="AH141">
        <f t="shared" si="100"/>
        <v>4.9233766899257105E-3</v>
      </c>
      <c r="AI141">
        <f t="shared" si="101"/>
        <v>1.1577032844783555</v>
      </c>
      <c r="AJ141">
        <f t="shared" si="102"/>
        <v>0.56002704067322351</v>
      </c>
      <c r="AK141">
        <f t="shared" si="103"/>
        <v>-2.7012479796177824E-2</v>
      </c>
      <c r="AL141">
        <f t="shared" si="104"/>
        <v>-0.16964047799185647</v>
      </c>
      <c r="AM141">
        <f t="shared" si="105"/>
        <v>-8.5024238388124507E-2</v>
      </c>
      <c r="AN141">
        <f t="shared" ref="AN141:AT150" si="123">$AU141+$AB$7*SIN(AO141)</f>
        <v>18.705102683468887</v>
      </c>
      <c r="AO141">
        <f t="shared" si="123"/>
        <v>18.705102989480917</v>
      </c>
      <c r="AP141">
        <f t="shared" si="123"/>
        <v>18.705104922185331</v>
      </c>
      <c r="AQ141">
        <f t="shared" si="123"/>
        <v>18.705117128707087</v>
      </c>
      <c r="AR141">
        <f t="shared" si="123"/>
        <v>18.705194221823344</v>
      </c>
      <c r="AS141">
        <f t="shared" si="123"/>
        <v>18.705681101320504</v>
      </c>
      <c r="AT141">
        <f t="shared" si="123"/>
        <v>18.7087551873934</v>
      </c>
      <c r="AU141">
        <f t="shared" si="106"/>
        <v>18.72813485645381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</row>
    <row r="142" spans="1:64" s="34" customFormat="1" ht="12.95" customHeight="1">
      <c r="A142" s="34" t="s">
        <v>74</v>
      </c>
      <c r="B142" s="55"/>
      <c r="C142" s="53">
        <v>48922.555</v>
      </c>
      <c r="D142" s="54" t="s">
        <v>75</v>
      </c>
      <c r="E142" s="41">
        <f t="shared" si="89"/>
        <v>2667.5283786462333</v>
      </c>
      <c r="F142" s="41">
        <f t="shared" si="110"/>
        <v>2667.5</v>
      </c>
      <c r="G142" s="41">
        <f t="shared" si="115"/>
        <v>7.9579199955333024E-3</v>
      </c>
      <c r="H142" s="1"/>
      <c r="I142" s="34">
        <f>G142</f>
        <v>7.9579199955333024E-3</v>
      </c>
      <c r="J142" s="1"/>
      <c r="K142" s="44"/>
      <c r="P142" s="34">
        <f t="shared" si="91"/>
        <v>-1.1519604696664844E-3</v>
      </c>
      <c r="Q142" s="212">
        <f t="shared" si="92"/>
        <v>33904.055</v>
      </c>
      <c r="R142" s="44">
        <f t="shared" si="120"/>
        <v>8.298992209022869E-5</v>
      </c>
      <c r="S142" s="166">
        <f>S$12</f>
        <v>0.1</v>
      </c>
      <c r="T142" s="34">
        <f t="shared" si="116"/>
        <v>8.2989922090228687E-6</v>
      </c>
      <c r="U142" s="45"/>
      <c r="W142" s="1">
        <v>111</v>
      </c>
      <c r="X142" s="34">
        <f t="shared" si="114"/>
        <v>1.0000000000000002E-2</v>
      </c>
      <c r="Y142" s="1"/>
      <c r="Z142">
        <f t="shared" si="94"/>
        <v>2667.5</v>
      </c>
      <c r="AA142">
        <f t="shared" si="95"/>
        <v>7.2523501249656145E-3</v>
      </c>
      <c r="AB142">
        <f t="shared" si="96"/>
        <v>7.0556987056768789E-4</v>
      </c>
      <c r="AC142">
        <f t="shared" si="97"/>
        <v>7.0556987056768789E-4</v>
      </c>
      <c r="AD142"/>
      <c r="AE142">
        <f t="shared" si="98"/>
        <v>4.9782884225290388E-8</v>
      </c>
      <c r="AF142" s="145">
        <f t="shared" si="99"/>
        <v>33904.055</v>
      </c>
      <c r="AG142" s="146"/>
      <c r="AH142">
        <f t="shared" si="100"/>
        <v>4.8926501562156144E-3</v>
      </c>
      <c r="AI142">
        <f t="shared" si="101"/>
        <v>1.1578292447632346</v>
      </c>
      <c r="AJ142">
        <f t="shared" si="102"/>
        <v>0.55610350340382342</v>
      </c>
      <c r="AK142">
        <f t="shared" si="103"/>
        <v>-2.6266509046064705E-2</v>
      </c>
      <c r="AL142">
        <f t="shared" si="104"/>
        <v>-0.16491215814414123</v>
      </c>
      <c r="AM142">
        <f t="shared" si="105"/>
        <v>-8.2643461792296105E-2</v>
      </c>
      <c r="AN142">
        <f t="shared" si="123"/>
        <v>18.709134070401809</v>
      </c>
      <c r="AO142">
        <f t="shared" si="123"/>
        <v>18.709134368900852</v>
      </c>
      <c r="AP142">
        <f t="shared" si="123"/>
        <v>18.709136253065296</v>
      </c>
      <c r="AQ142">
        <f t="shared" si="123"/>
        <v>18.709148146142603</v>
      </c>
      <c r="AR142">
        <f t="shared" si="123"/>
        <v>18.709223216245515</v>
      </c>
      <c r="AS142">
        <f t="shared" si="123"/>
        <v>18.709697046687708</v>
      </c>
      <c r="AT142">
        <f t="shared" si="123"/>
        <v>18.712687063701225</v>
      </c>
      <c r="AU142">
        <f t="shared" si="106"/>
        <v>18.731527755265539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1:64" s="34" customFormat="1" ht="12.95" customHeight="1">
      <c r="A143" s="34" t="s">
        <v>74</v>
      </c>
      <c r="B143" s="55"/>
      <c r="C143" s="53">
        <v>48954.529000000002</v>
      </c>
      <c r="D143" s="54" t="s">
        <v>75</v>
      </c>
      <c r="E143" s="41">
        <f t="shared" si="89"/>
        <v>2781.5504893072698</v>
      </c>
      <c r="F143" s="41">
        <f t="shared" si="110"/>
        <v>2781.5</v>
      </c>
      <c r="G143" s="41">
        <f t="shared" si="115"/>
        <v>1.4158176003547851E-2</v>
      </c>
      <c r="I143" s="34">
        <f>G143</f>
        <v>1.4158176003547851E-2</v>
      </c>
      <c r="J143" s="1"/>
      <c r="K143" s="44"/>
      <c r="P143" s="34">
        <f t="shared" si="91"/>
        <v>-1.1568743651701125E-3</v>
      </c>
      <c r="Q143" s="212">
        <f t="shared" si="92"/>
        <v>33936.029000000002</v>
      </c>
      <c r="R143" s="44">
        <f t="shared" si="120"/>
        <v>2.3455076779636821E-4</v>
      </c>
      <c r="S143" s="166">
        <f>S$12</f>
        <v>0.1</v>
      </c>
      <c r="T143" s="34">
        <f t="shared" si="116"/>
        <v>2.3455076779636822E-5</v>
      </c>
      <c r="U143" s="59"/>
      <c r="W143" s="1">
        <v>112</v>
      </c>
      <c r="X143" s="34">
        <f t="shared" si="114"/>
        <v>1.0000000000000002E-2</v>
      </c>
      <c r="Y143" s="1"/>
      <c r="Z143">
        <f t="shared" si="94"/>
        <v>2781.5</v>
      </c>
      <c r="AA143">
        <f t="shared" si="95"/>
        <v>7.0869880757542794E-3</v>
      </c>
      <c r="AB143">
        <f t="shared" si="96"/>
        <v>7.0711879277935716E-3</v>
      </c>
      <c r="AC143">
        <f t="shared" si="97"/>
        <v>7.0711879277935716E-3</v>
      </c>
      <c r="AD143"/>
      <c r="AE143">
        <f t="shared" si="98"/>
        <v>5.0001698710173545E-6</v>
      </c>
      <c r="AF143" s="145">
        <f t="shared" si="99"/>
        <v>33936.029000000002</v>
      </c>
      <c r="AG143" s="146"/>
      <c r="AH143">
        <f t="shared" si="100"/>
        <v>4.7689214770042796E-3</v>
      </c>
      <c r="AI143">
        <f t="shared" si="101"/>
        <v>1.1582980026003382</v>
      </c>
      <c r="AJ143">
        <f t="shared" si="102"/>
        <v>0.54027761060886226</v>
      </c>
      <c r="AK143">
        <f t="shared" si="103"/>
        <v>-2.3275359776882509E-2</v>
      </c>
      <c r="AL143">
        <f t="shared" si="104"/>
        <v>-0.14598901857676061</v>
      </c>
      <c r="AM143">
        <f t="shared" si="105"/>
        <v>-7.312442926670687E-2</v>
      </c>
      <c r="AN143">
        <f t="shared" si="123"/>
        <v>18.725263820808532</v>
      </c>
      <c r="AO143">
        <f t="shared" si="123"/>
        <v>18.725264088424701</v>
      </c>
      <c r="AP143">
        <f t="shared" si="123"/>
        <v>18.725265774028824</v>
      </c>
      <c r="AQ143">
        <f t="shared" si="123"/>
        <v>18.725276390947375</v>
      </c>
      <c r="AR143">
        <f t="shared" si="123"/>
        <v>18.725343262173329</v>
      </c>
      <c r="AS143">
        <f t="shared" si="123"/>
        <v>18.725764441324895</v>
      </c>
      <c r="AT143">
        <f t="shared" si="123"/>
        <v>18.728416675743304</v>
      </c>
      <c r="AU143">
        <f t="shared" si="106"/>
        <v>18.745099350512454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1:64" s="34" customFormat="1" ht="12.95" customHeight="1">
      <c r="A144" s="62" t="s">
        <v>98</v>
      </c>
      <c r="B144" s="55"/>
      <c r="C144" s="62">
        <v>49567.445</v>
      </c>
      <c r="D144" s="62" t="s">
        <v>48</v>
      </c>
      <c r="E144" s="41">
        <f t="shared" si="89"/>
        <v>4967.2631301377978</v>
      </c>
      <c r="F144" s="41">
        <f t="shared" si="110"/>
        <v>4967.5</v>
      </c>
      <c r="G144" s="41"/>
      <c r="K144" s="44"/>
      <c r="O144" s="34">
        <f ca="1">+C$11+C$12*F144</f>
        <v>-2.0565475345335413E-3</v>
      </c>
      <c r="P144" s="34">
        <f t="shared" si="91"/>
        <v>-1.3767954666695078E-3</v>
      </c>
      <c r="Q144" s="212">
        <f t="shared" si="92"/>
        <v>34548.945</v>
      </c>
      <c r="R144" s="44">
        <f t="shared" si="120"/>
        <v>1.8955657570417078E-6</v>
      </c>
      <c r="S144" s="52"/>
      <c r="T144" s="34">
        <f t="shared" si="116"/>
        <v>0</v>
      </c>
      <c r="U144" s="63">
        <v>-6.9101470493478701E-2</v>
      </c>
      <c r="W144" s="1">
        <v>113</v>
      </c>
      <c r="Y144" s="1"/>
      <c r="Z144">
        <f t="shared" si="94"/>
        <v>4967.5</v>
      </c>
      <c r="AA144">
        <f t="shared" si="95"/>
        <v>3.4871633110596027E-3</v>
      </c>
      <c r="AB144">
        <f t="shared" si="96"/>
        <v>-3.4871633110596027E-3</v>
      </c>
      <c r="AC144">
        <f t="shared" si="97"/>
        <v>-3.4871633110596027E-3</v>
      </c>
      <c r="AD144"/>
      <c r="AE144">
        <f t="shared" si="98"/>
        <v>0</v>
      </c>
      <c r="AF144" s="145">
        <f t="shared" si="99"/>
        <v>34548.945</v>
      </c>
      <c r="AG144" s="146"/>
      <c r="AH144">
        <f t="shared" si="100"/>
        <v>2.1936858423096026E-3</v>
      </c>
      <c r="AI144">
        <f t="shared" si="101"/>
        <v>1.1562315765712534</v>
      </c>
      <c r="AJ144">
        <f t="shared" si="102"/>
        <v>0.20583036471828223</v>
      </c>
      <c r="AK144">
        <f t="shared" si="103"/>
        <v>3.4520928174957721E-2</v>
      </c>
      <c r="AL144">
        <f t="shared" si="104"/>
        <v>0.21746579532492344</v>
      </c>
      <c r="AM144">
        <f t="shared" si="105"/>
        <v>0.10916344455304404</v>
      </c>
      <c r="AN144">
        <f t="shared" si="123"/>
        <v>19.034812356415209</v>
      </c>
      <c r="AO144">
        <f t="shared" si="123"/>
        <v>19.034811979534968</v>
      </c>
      <c r="AP144">
        <f t="shared" si="123"/>
        <v>19.034809583027638</v>
      </c>
      <c r="AQ144">
        <f t="shared" si="123"/>
        <v>19.034794344134017</v>
      </c>
      <c r="AR144">
        <f t="shared" si="123"/>
        <v>19.034697444184534</v>
      </c>
      <c r="AS144">
        <f t="shared" si="123"/>
        <v>19.03408132505399</v>
      </c>
      <c r="AT144">
        <f t="shared" si="123"/>
        <v>19.030165500125552</v>
      </c>
      <c r="AU144">
        <f t="shared" si="106"/>
        <v>19.00534064182613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1:64" ht="12.95" customHeight="1">
      <c r="A145" s="62" t="s">
        <v>98</v>
      </c>
      <c r="B145" s="55"/>
      <c r="C145" s="62">
        <v>49620.582000000002</v>
      </c>
      <c r="D145" s="62" t="s">
        <v>48</v>
      </c>
      <c r="E145" s="41">
        <f t="shared" si="89"/>
        <v>5156.7543697135588</v>
      </c>
      <c r="F145" s="41">
        <f t="shared" si="110"/>
        <v>5157</v>
      </c>
      <c r="G145" s="41"/>
      <c r="H145" s="34"/>
      <c r="I145" s="34"/>
      <c r="J145" s="34"/>
      <c r="K145" s="44"/>
      <c r="L145" s="34"/>
      <c r="M145" s="34"/>
      <c r="N145" s="34"/>
      <c r="O145" s="34">
        <f ca="1">+C$11+C$12*F145</f>
        <v>-2.3850533962104323E-3</v>
      </c>
      <c r="P145" s="34">
        <f t="shared" si="91"/>
        <v>-1.4071139215856264E-3</v>
      </c>
      <c r="Q145" s="212">
        <f t="shared" si="92"/>
        <v>34602.082000000002</v>
      </c>
      <c r="R145" s="44">
        <f t="shared" si="120"/>
        <v>1.9799695883200801E-6</v>
      </c>
      <c r="S145" s="52"/>
      <c r="T145" s="34">
        <f t="shared" si="116"/>
        <v>0</v>
      </c>
      <c r="U145" s="63">
        <v>6.9032042505568825E-2</v>
      </c>
      <c r="V145" s="34"/>
      <c r="W145" s="1">
        <v>114</v>
      </c>
      <c r="X145" s="34"/>
      <c r="Z145">
        <f t="shared" si="94"/>
        <v>5157</v>
      </c>
      <c r="AA145">
        <f t="shared" si="95"/>
        <v>3.1419803225905415E-3</v>
      </c>
      <c r="AB145">
        <f t="shared" si="96"/>
        <v>-3.1419803225905415E-3</v>
      </c>
      <c r="AC145">
        <f t="shared" si="97"/>
        <v>-3.1419803225905415E-3</v>
      </c>
      <c r="AE145">
        <f t="shared" si="98"/>
        <v>0</v>
      </c>
      <c r="AF145" s="145">
        <f t="shared" si="99"/>
        <v>34602.082000000002</v>
      </c>
      <c r="AG145" s="146"/>
      <c r="AH145">
        <f t="shared" si="100"/>
        <v>1.9575795275905412E-3</v>
      </c>
      <c r="AI145">
        <f t="shared" si="101"/>
        <v>1.1550737336439441</v>
      </c>
      <c r="AJ145">
        <f t="shared" si="102"/>
        <v>0.17507998056579818</v>
      </c>
      <c r="AK145">
        <f t="shared" si="103"/>
        <v>3.9397171646288281E-2</v>
      </c>
      <c r="AL145">
        <f t="shared" si="104"/>
        <v>0.24879095788332836</v>
      </c>
      <c r="AM145">
        <f t="shared" si="105"/>
        <v>0.12504111717167105</v>
      </c>
      <c r="AN145">
        <f t="shared" si="123"/>
        <v>19.061568893335778</v>
      </c>
      <c r="AO145">
        <f t="shared" si="123"/>
        <v>19.061568475656333</v>
      </c>
      <c r="AP145">
        <f t="shared" si="123"/>
        <v>19.061565805371263</v>
      </c>
      <c r="AQ145">
        <f t="shared" si="123"/>
        <v>19.061548733889047</v>
      </c>
      <c r="AR145">
        <f t="shared" si="123"/>
        <v>19.061439595149324</v>
      </c>
      <c r="AS145">
        <f t="shared" si="123"/>
        <v>19.060741926853616</v>
      </c>
      <c r="AT145">
        <f t="shared" si="123"/>
        <v>19.056284538125546</v>
      </c>
      <c r="AU145">
        <f t="shared" si="106"/>
        <v>19.027900442697099</v>
      </c>
      <c r="BI145">
        <f t="shared" ref="BI145:BK150" si="124">$BL145+$AB$7*SIN(BJ145)</f>
        <v>18.33547434872176</v>
      </c>
      <c r="BJ145">
        <f t="shared" si="124"/>
        <v>18.336820901554958</v>
      </c>
      <c r="BK145">
        <f t="shared" si="124"/>
        <v>18.34645283972046</v>
      </c>
      <c r="BL145">
        <f t="shared" ref="BL145:BL150" si="125">$AB$9+$AB$18*(AW145-AB$15)</f>
        <v>18.41396433139581</v>
      </c>
    </row>
    <row r="146" spans="1:64" s="34" customFormat="1" ht="12.95" customHeight="1">
      <c r="A146" s="34" t="s">
        <v>74</v>
      </c>
      <c r="B146" s="55"/>
      <c r="C146" s="53">
        <v>49624.586000000003</v>
      </c>
      <c r="D146" s="54" t="s">
        <v>75</v>
      </c>
      <c r="E146" s="41">
        <f t="shared" si="89"/>
        <v>5171.0329876871274</v>
      </c>
      <c r="F146" s="41">
        <f t="shared" si="110"/>
        <v>5171</v>
      </c>
      <c r="G146" s="41">
        <f>+C146-(C$7+F146*C$8)</f>
        <v>9.2503839987330139E-3</v>
      </c>
      <c r="I146" s="34">
        <f>G146</f>
        <v>9.2503839987330139E-3</v>
      </c>
      <c r="J146" s="1"/>
      <c r="K146" s="44"/>
      <c r="P146" s="34">
        <f t="shared" si="91"/>
        <v>-1.4094250324369491E-3</v>
      </c>
      <c r="Q146" s="212">
        <f t="shared" si="92"/>
        <v>34606.086000000003</v>
      </c>
      <c r="R146" s="44">
        <f t="shared" si="120"/>
        <v>1.1363152858101271E-4</v>
      </c>
      <c r="S146" s="166">
        <f>S$12</f>
        <v>0.1</v>
      </c>
      <c r="T146" s="34">
        <f t="shared" si="116"/>
        <v>1.1363152858101271E-5</v>
      </c>
      <c r="U146" s="59"/>
      <c r="W146" s="1">
        <v>115</v>
      </c>
      <c r="X146" s="34">
        <f>+S146*S146</f>
        <v>1.0000000000000002E-2</v>
      </c>
      <c r="Y146" s="1"/>
      <c r="Z146">
        <f t="shared" si="94"/>
        <v>5171</v>
      </c>
      <c r="AA146">
        <f t="shared" si="95"/>
        <v>3.1163024556357314E-3</v>
      </c>
      <c r="AB146">
        <f t="shared" si="96"/>
        <v>6.134081543097282E-3</v>
      </c>
      <c r="AC146">
        <f t="shared" si="97"/>
        <v>6.134081543097282E-3</v>
      </c>
      <c r="AD146"/>
      <c r="AE146">
        <f t="shared" si="98"/>
        <v>3.7626956377366736E-6</v>
      </c>
      <c r="AF146" s="145">
        <f t="shared" si="99"/>
        <v>34606.086000000003</v>
      </c>
      <c r="AG146" s="146"/>
      <c r="AH146">
        <f t="shared" si="100"/>
        <v>1.9400883006357311E-3</v>
      </c>
      <c r="AI146">
        <f t="shared" si="101"/>
        <v>1.1549822445790747</v>
      </c>
      <c r="AJ146">
        <f t="shared" si="102"/>
        <v>0.17280351211536399</v>
      </c>
      <c r="AK146">
        <f t="shared" si="103"/>
        <v>3.9755551376277606E-2</v>
      </c>
      <c r="AL146">
        <f t="shared" si="104"/>
        <v>0.25110266670729542</v>
      </c>
      <c r="AM146">
        <f t="shared" si="105"/>
        <v>0.12621521390643708</v>
      </c>
      <c r="AN146">
        <f t="shared" si="123"/>
        <v>19.06354453981244</v>
      </c>
      <c r="AO146">
        <f t="shared" si="123"/>
        <v>19.063544119313754</v>
      </c>
      <c r="AP146">
        <f t="shared" si="123"/>
        <v>19.063541429855931</v>
      </c>
      <c r="AQ146">
        <f t="shared" si="123"/>
        <v>19.06352422845201</v>
      </c>
      <c r="AR146">
        <f t="shared" si="123"/>
        <v>19.063414212148722</v>
      </c>
      <c r="AS146">
        <f t="shared" si="123"/>
        <v>19.062710634767669</v>
      </c>
      <c r="AT146">
        <f t="shared" si="123"/>
        <v>19.058213625932503</v>
      </c>
      <c r="AU146">
        <f t="shared" si="106"/>
        <v>19.029567129832685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>
        <f t="shared" si="124"/>
        <v>18.33547434872176</v>
      </c>
      <c r="BJ146">
        <f t="shared" si="124"/>
        <v>18.336820901554958</v>
      </c>
      <c r="BK146">
        <f t="shared" si="124"/>
        <v>18.34645283972046</v>
      </c>
      <c r="BL146">
        <f t="shared" si="125"/>
        <v>18.41396433139581</v>
      </c>
    </row>
    <row r="147" spans="1:64" ht="12.95" customHeight="1">
      <c r="A147" s="62" t="s">
        <v>98</v>
      </c>
      <c r="B147" s="55"/>
      <c r="C147" s="62">
        <v>49898.400999999998</v>
      </c>
      <c r="D147" s="62" t="s">
        <v>48</v>
      </c>
      <c r="E147" s="41">
        <f t="shared" si="89"/>
        <v>6147.4814842984124</v>
      </c>
      <c r="F147" s="41">
        <f t="shared" si="110"/>
        <v>6147.5</v>
      </c>
      <c r="G147" s="41"/>
      <c r="H147" s="34"/>
      <c r="I147" s="34"/>
      <c r="J147" s="34"/>
      <c r="K147" s="43"/>
      <c r="L147" s="34"/>
      <c r="M147" s="34"/>
      <c r="N147" s="34"/>
      <c r="O147" s="34">
        <f ca="1">+C$11+C$12*F147</f>
        <v>-4.1021249317827867E-3</v>
      </c>
      <c r="P147" s="34">
        <f t="shared" si="91"/>
        <v>-1.5948055955667109E-3</v>
      </c>
      <c r="Q147" s="212">
        <f t="shared" si="92"/>
        <v>34879.900999999998</v>
      </c>
      <c r="R147" s="44">
        <f t="shared" si="120"/>
        <v>2.5434048876508916E-6</v>
      </c>
      <c r="S147" s="52"/>
      <c r="T147" s="34">
        <f t="shared" si="116"/>
        <v>0</v>
      </c>
      <c r="U147" s="63">
        <v>-5.4954104998614639E-3</v>
      </c>
      <c r="V147" s="34"/>
      <c r="W147" s="1">
        <v>116</v>
      </c>
      <c r="X147" s="34"/>
      <c r="Y147" s="34"/>
      <c r="Z147">
        <f t="shared" si="94"/>
        <v>6147.5</v>
      </c>
      <c r="AA147">
        <f t="shared" si="95"/>
        <v>1.2711473869215241E-3</v>
      </c>
      <c r="AB147">
        <f t="shared" si="96"/>
        <v>-1.2711473869215241E-3</v>
      </c>
      <c r="AC147">
        <f t="shared" si="97"/>
        <v>-1.2711473869215241E-3</v>
      </c>
      <c r="AE147">
        <f t="shared" si="98"/>
        <v>0</v>
      </c>
      <c r="AF147" s="145">
        <f t="shared" si="99"/>
        <v>34879.900999999998</v>
      </c>
      <c r="AG147" s="146"/>
      <c r="AH147">
        <f t="shared" si="100"/>
        <v>7.09476418171524E-4</v>
      </c>
      <c r="AI147">
        <f t="shared" si="101"/>
        <v>1.1466588808552118</v>
      </c>
      <c r="AJ147">
        <f t="shared" si="102"/>
        <v>1.3517944666782819E-2</v>
      </c>
      <c r="AK147">
        <f t="shared" si="103"/>
        <v>6.3962275337082708E-2</v>
      </c>
      <c r="AL147">
        <f t="shared" si="104"/>
        <v>0.411259604368857</v>
      </c>
      <c r="AM147">
        <f t="shared" si="105"/>
        <v>0.20857793245284265</v>
      </c>
      <c r="AN147">
        <f t="shared" si="123"/>
        <v>19.200881277250023</v>
      </c>
      <c r="AO147">
        <f t="shared" si="123"/>
        <v>19.200880733293175</v>
      </c>
      <c r="AP147">
        <f t="shared" si="123"/>
        <v>19.200877112391836</v>
      </c>
      <c r="AQ147">
        <f t="shared" si="123"/>
        <v>19.200853009634528</v>
      </c>
      <c r="AR147">
        <f t="shared" si="123"/>
        <v>19.200692573540586</v>
      </c>
      <c r="AS147">
        <f t="shared" si="123"/>
        <v>19.199624896679481</v>
      </c>
      <c r="AT147">
        <f t="shared" si="123"/>
        <v>19.192530191280223</v>
      </c>
      <c r="AU147">
        <f t="shared" si="106"/>
        <v>19.145818557539823</v>
      </c>
      <c r="BI147">
        <f t="shared" si="124"/>
        <v>18.33547434872176</v>
      </c>
      <c r="BJ147">
        <f t="shared" si="124"/>
        <v>18.336820901554958</v>
      </c>
      <c r="BK147">
        <f t="shared" si="124"/>
        <v>18.34645283972046</v>
      </c>
      <c r="BL147">
        <f t="shared" si="125"/>
        <v>18.41396433139581</v>
      </c>
    </row>
    <row r="148" spans="1:64" ht="12.95" customHeight="1">
      <c r="A148" s="34" t="s">
        <v>99</v>
      </c>
      <c r="B148" s="55"/>
      <c r="C148" s="53">
        <v>50316.360699999997</v>
      </c>
      <c r="D148" s="54">
        <v>6.9999999999999999E-4</v>
      </c>
      <c r="E148" s="41">
        <f t="shared" si="89"/>
        <v>7637.9627242199313</v>
      </c>
      <c r="F148" s="41">
        <f t="shared" si="110"/>
        <v>7638</v>
      </c>
      <c r="G148" s="41">
        <f t="shared" ref="G148:G166" si="126">+C148-(C$7+F148*C$8)</f>
        <v>-1.0452848007844295E-2</v>
      </c>
      <c r="H148" s="34"/>
      <c r="I148" s="34"/>
      <c r="J148" s="34"/>
      <c r="K148" s="44">
        <f>G148</f>
        <v>-1.0452848007844295E-2</v>
      </c>
      <c r="L148" s="34"/>
      <c r="M148" s="34"/>
      <c r="N148" s="34"/>
      <c r="O148" s="34"/>
      <c r="P148" s="34">
        <f t="shared" si="91"/>
        <v>-1.9696914553093223E-3</v>
      </c>
      <c r="Q148" s="212">
        <f t="shared" si="92"/>
        <v>35297.860699999997</v>
      </c>
      <c r="R148" s="44">
        <f t="shared" si="120"/>
        <v>7.1963945094817051E-5</v>
      </c>
      <c r="S148" s="52">
        <f>S$14</f>
        <v>1</v>
      </c>
      <c r="T148" s="34">
        <f t="shared" si="116"/>
        <v>7.1963945094817051E-5</v>
      </c>
      <c r="U148" s="45"/>
      <c r="V148" s="34"/>
      <c r="W148" s="1">
        <v>117</v>
      </c>
      <c r="X148" s="34">
        <f>+S148*S148</f>
        <v>1</v>
      </c>
      <c r="Y148" s="34"/>
      <c r="Z148">
        <f t="shared" si="94"/>
        <v>7638</v>
      </c>
      <c r="AA148">
        <f t="shared" si="95"/>
        <v>-1.7064144204672782E-3</v>
      </c>
      <c r="AB148">
        <f t="shared" si="96"/>
        <v>-8.7464335873770165E-3</v>
      </c>
      <c r="AC148">
        <f t="shared" si="97"/>
        <v>-8.7464335873770165E-3</v>
      </c>
      <c r="AE148">
        <f t="shared" si="98"/>
        <v>7.6500100498396784E-5</v>
      </c>
      <c r="AF148" s="145">
        <f t="shared" si="99"/>
        <v>35297.860699999997</v>
      </c>
      <c r="AG148" s="146"/>
      <c r="AH148">
        <f t="shared" si="100"/>
        <v>-1.1645974404672786E-3</v>
      </c>
      <c r="AI148">
        <f t="shared" si="101"/>
        <v>1.1273719442724583</v>
      </c>
      <c r="AJ148">
        <f t="shared" si="102"/>
        <v>-0.22333753137567061</v>
      </c>
      <c r="AK148">
        <f t="shared" si="103"/>
        <v>9.6831750021641988E-2</v>
      </c>
      <c r="AL148">
        <f t="shared" si="104"/>
        <v>0.65001511394700784</v>
      </c>
      <c r="AM148">
        <f t="shared" si="105"/>
        <v>0.33695617109315118</v>
      </c>
      <c r="AN148">
        <f t="shared" si="123"/>
        <v>19.408046182464599</v>
      </c>
      <c r="AO148">
        <f t="shared" si="123"/>
        <v>19.408045711556277</v>
      </c>
      <c r="AP148">
        <f t="shared" si="123"/>
        <v>19.408042241063033</v>
      </c>
      <c r="AQ148">
        <f t="shared" si="123"/>
        <v>19.408016664504967</v>
      </c>
      <c r="AR148">
        <f t="shared" si="123"/>
        <v>19.407828185076148</v>
      </c>
      <c r="AS148">
        <f t="shared" si="123"/>
        <v>19.406439920774432</v>
      </c>
      <c r="AT148">
        <f t="shared" si="123"/>
        <v>19.396251083220001</v>
      </c>
      <c r="AU148">
        <f t="shared" si="106"/>
        <v>19.323261212939197</v>
      </c>
      <c r="BI148">
        <f t="shared" si="124"/>
        <v>18.33547434872176</v>
      </c>
      <c r="BJ148">
        <f t="shared" si="124"/>
        <v>18.336820901554958</v>
      </c>
      <c r="BK148">
        <f t="shared" si="124"/>
        <v>18.34645283972046</v>
      </c>
      <c r="BL148">
        <f t="shared" si="125"/>
        <v>18.41396433139581</v>
      </c>
    </row>
    <row r="149" spans="1:64" s="34" customFormat="1" ht="12.95" customHeight="1">
      <c r="A149" s="34" t="s">
        <v>99</v>
      </c>
      <c r="B149" s="55"/>
      <c r="C149" s="53">
        <v>50316.5003</v>
      </c>
      <c r="D149" s="54">
        <v>2.8E-3</v>
      </c>
      <c r="E149" s="41">
        <f t="shared" ref="E149:E212" si="127">+(C149-C$7)/C$8</f>
        <v>7638.4605501612759</v>
      </c>
      <c r="F149" s="41">
        <f t="shared" si="110"/>
        <v>7638.5</v>
      </c>
      <c r="G149" s="41">
        <f t="shared" si="126"/>
        <v>-1.1062495999794919E-2</v>
      </c>
      <c r="K149" s="44">
        <f>G149</f>
        <v>-1.1062495999794919E-2</v>
      </c>
      <c r="P149" s="34">
        <f t="shared" ref="P149:P212" si="128">E$11*F$11+E$12*F$12*F149+E$13*F$13*F149^2</f>
        <v>-1.9698358512325841E-3</v>
      </c>
      <c r="Q149" s="212">
        <f t="shared" ref="Q149:Q212" si="129">C149-15018.5</f>
        <v>35298.0003</v>
      </c>
      <c r="R149" s="34">
        <f t="shared" si="120"/>
        <v>8.2676468577253624E-5</v>
      </c>
      <c r="S149" s="52">
        <f>S$14</f>
        <v>1</v>
      </c>
      <c r="T149" s="34">
        <f t="shared" ref="T149:T151" si="130">R149*S149</f>
        <v>8.2676468577253624E-5</v>
      </c>
      <c r="U149" s="45"/>
      <c r="W149" s="1">
        <v>118</v>
      </c>
      <c r="X149" s="34">
        <f>+S149*S149</f>
        <v>1</v>
      </c>
      <c r="Z149">
        <f t="shared" ref="Z149:Z212" si="131">F149</f>
        <v>7638.5</v>
      </c>
      <c r="AA149">
        <f t="shared" ref="AA149:AA212" si="132">AB$3+AB$4*Z149+AB$5*Z149^2+AH149</f>
        <v>-1.7074372902000864E-3</v>
      </c>
      <c r="AB149">
        <f t="shared" ref="AB149:AB212" si="133">+G149-AA149</f>
        <v>-9.355058709594832E-3</v>
      </c>
      <c r="AC149">
        <f t="shared" ref="AC149:AC212" si="134">+G149-AA149</f>
        <v>-9.355058709594832E-3</v>
      </c>
      <c r="AD149"/>
      <c r="AE149">
        <f t="shared" ref="AE149:AE212" si="135">+(G149-AA149)^2*S149</f>
        <v>8.7517123459966123E-5</v>
      </c>
      <c r="AF149" s="145">
        <f t="shared" ref="AF149:AF212" si="136">+C149-15018.5</f>
        <v>35298.0003</v>
      </c>
      <c r="AG149" s="146"/>
      <c r="AH149">
        <f t="shared" ref="AH149:AH212" si="137">$AB$6*($AB$11/AI149*AJ149+$AB$12)</f>
        <v>-1.1652165889500866E-3</v>
      </c>
      <c r="AI149">
        <f t="shared" ref="AI149:AI212" si="138">1+$AB$7*COS(AL149)</f>
        <v>1.1273643276578902</v>
      </c>
      <c r="AJ149">
        <f t="shared" ref="AJ149:AJ212" si="139">SIN(AL149+$AB$9)</f>
        <v>-0.22341419813893176</v>
      </c>
      <c r="AK149">
        <f t="shared" ref="AK149:AK212" si="140">$AB$7*SIN(AL149)</f>
        <v>9.6841768056214195E-2</v>
      </c>
      <c r="AL149">
        <f t="shared" ref="AL149:AL212" si="141">2*ATAN(AM149)</f>
        <v>0.65009376811346109</v>
      </c>
      <c r="AM149">
        <f t="shared" ref="AM149:AM212" si="142">SQRT((1+$AB$7)/(1-$AB$7))*TAN(AN149/2)</f>
        <v>0.33699996393256293</v>
      </c>
      <c r="AN149">
        <f t="shared" si="123"/>
        <v>19.40811505159747</v>
      </c>
      <c r="AO149">
        <f t="shared" si="123"/>
        <v>19.408114580752141</v>
      </c>
      <c r="AP149">
        <f t="shared" si="123"/>
        <v>19.408111110573795</v>
      </c>
      <c r="AQ149">
        <f t="shared" si="123"/>
        <v>19.408085535235816</v>
      </c>
      <c r="AR149">
        <f t="shared" si="123"/>
        <v>19.407897056688892</v>
      </c>
      <c r="AS149">
        <f t="shared" si="123"/>
        <v>19.406508739278461</v>
      </c>
      <c r="AT149">
        <f t="shared" si="123"/>
        <v>19.396319082821961</v>
      </c>
      <c r="AU149">
        <f t="shared" ref="AU149:AU212" si="143">$AB$9+$AB$18*(F149-AB$15)</f>
        <v>19.323320737479754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>
        <f t="shared" si="124"/>
        <v>18.33547434872176</v>
      </c>
      <c r="BJ149">
        <f t="shared" si="124"/>
        <v>18.336820901554958</v>
      </c>
      <c r="BK149">
        <f t="shared" si="124"/>
        <v>18.34645283972046</v>
      </c>
      <c r="BL149">
        <f t="shared" si="125"/>
        <v>18.41396433139581</v>
      </c>
    </row>
    <row r="150" spans="1:64" s="34" customFormat="1" ht="12.95" customHeight="1">
      <c r="A150" s="34" t="s">
        <v>99</v>
      </c>
      <c r="B150" s="55"/>
      <c r="C150" s="53">
        <v>50707.550199999998</v>
      </c>
      <c r="D150" s="54">
        <v>2.8E-3</v>
      </c>
      <c r="E150" s="41">
        <f t="shared" si="127"/>
        <v>9032.9790643222914</v>
      </c>
      <c r="F150" s="41">
        <f t="shared" si="110"/>
        <v>9033</v>
      </c>
      <c r="G150" s="41">
        <f t="shared" si="126"/>
        <v>-5.8707680072984658E-3</v>
      </c>
      <c r="K150" s="44">
        <f>G150</f>
        <v>-5.8707680072984658E-3</v>
      </c>
      <c r="P150" s="34">
        <f t="shared" si="128"/>
        <v>-2.421189268708982E-3</v>
      </c>
      <c r="Q150" s="212">
        <f t="shared" si="129"/>
        <v>35689.050199999998</v>
      </c>
      <c r="R150" s="34">
        <f t="shared" si="120"/>
        <v>1.1899593473728615E-5</v>
      </c>
      <c r="S150" s="52">
        <f>S$14</f>
        <v>1</v>
      </c>
      <c r="T150" s="34">
        <f t="shared" si="130"/>
        <v>1.1899593473728615E-5</v>
      </c>
      <c r="U150" s="45"/>
      <c r="W150" s="1">
        <v>119</v>
      </c>
      <c r="X150" s="34">
        <f>+S150*S150</f>
        <v>1</v>
      </c>
      <c r="Z150">
        <f t="shared" si="131"/>
        <v>9033</v>
      </c>
      <c r="AA150">
        <f t="shared" si="132"/>
        <v>-4.598963518600117E-3</v>
      </c>
      <c r="AB150">
        <f t="shared" si="133"/>
        <v>-1.2718044886983488E-3</v>
      </c>
      <c r="AC150">
        <f t="shared" si="134"/>
        <v>-1.2718044886983488E-3</v>
      </c>
      <c r="AD150"/>
      <c r="AE150">
        <f t="shared" si="135"/>
        <v>1.6174866574732684E-6</v>
      </c>
      <c r="AF150" s="145">
        <f t="shared" si="136"/>
        <v>35689.050199999998</v>
      </c>
      <c r="AG150" s="146"/>
      <c r="AH150">
        <f t="shared" si="137"/>
        <v>-2.843224513600117E-3</v>
      </c>
      <c r="AI150">
        <f t="shared" si="138"/>
        <v>1.1037773923261061</v>
      </c>
      <c r="AJ150">
        <f t="shared" si="139"/>
        <v>-0.42617768296461589</v>
      </c>
      <c r="AK150">
        <f t="shared" si="140"/>
        <v>0.12177952554511563</v>
      </c>
      <c r="AL150">
        <f t="shared" si="141"/>
        <v>0.86504127354018268</v>
      </c>
      <c r="AM150">
        <f t="shared" si="142"/>
        <v>0.46167537130915492</v>
      </c>
      <c r="AN150">
        <f t="shared" si="123"/>
        <v>19.598243061022195</v>
      </c>
      <c r="AO150">
        <f t="shared" si="123"/>
        <v>19.59824279774336</v>
      </c>
      <c r="AP150">
        <f t="shared" si="123"/>
        <v>19.598240551594731</v>
      </c>
      <c r="AQ150">
        <f t="shared" si="123"/>
        <v>19.598221388894199</v>
      </c>
      <c r="AR150">
        <f t="shared" si="123"/>
        <v>19.598057918883388</v>
      </c>
      <c r="AS150">
        <f t="shared" si="123"/>
        <v>19.596664423036373</v>
      </c>
      <c r="AT150">
        <f t="shared" si="123"/>
        <v>19.584857556408199</v>
      </c>
      <c r="AU150">
        <f t="shared" si="143"/>
        <v>19.489334681092252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>
        <f t="shared" si="124"/>
        <v>18.33547434872176</v>
      </c>
      <c r="BJ150">
        <f t="shared" si="124"/>
        <v>18.336820901554958</v>
      </c>
      <c r="BK150">
        <f t="shared" si="124"/>
        <v>18.34645283972046</v>
      </c>
      <c r="BL150">
        <f t="shared" si="125"/>
        <v>18.41396433139581</v>
      </c>
    </row>
    <row r="151" spans="1:64" ht="12.95" customHeight="1">
      <c r="A151" s="34" t="s">
        <v>99</v>
      </c>
      <c r="B151" s="55"/>
      <c r="C151" s="56">
        <v>50713.294600000001</v>
      </c>
      <c r="D151" s="54">
        <v>2.8E-3</v>
      </c>
      <c r="E151" s="41">
        <f t="shared" si="127"/>
        <v>9053.4641025559067</v>
      </c>
      <c r="F151" s="41">
        <f t="shared" si="110"/>
        <v>9053.5</v>
      </c>
      <c r="G151" s="41">
        <f t="shared" si="126"/>
        <v>-1.0066335998999421E-2</v>
      </c>
      <c r="H151" s="34"/>
      <c r="I151" s="34"/>
      <c r="J151" s="34"/>
      <c r="K151" s="44">
        <f>G151</f>
        <v>-1.0066335998999421E-2</v>
      </c>
      <c r="L151" s="34"/>
      <c r="M151" s="34"/>
      <c r="N151" s="34"/>
      <c r="O151" s="34"/>
      <c r="P151" s="34">
        <f t="shared" si="128"/>
        <v>-2.4285496265627048E-3</v>
      </c>
      <c r="Q151" s="212">
        <f t="shared" si="129"/>
        <v>35694.794600000001</v>
      </c>
      <c r="R151" s="34">
        <f t="shared" si="120"/>
        <v>5.8335780670980005E-5</v>
      </c>
      <c r="S151" s="52">
        <f>S$14</f>
        <v>1</v>
      </c>
      <c r="T151" s="34">
        <f t="shared" si="130"/>
        <v>5.8335780670980005E-5</v>
      </c>
      <c r="U151" s="45"/>
      <c r="V151" s="34"/>
      <c r="W151" s="1">
        <v>120</v>
      </c>
      <c r="X151" s="34">
        <f>+S151*S151</f>
        <v>1</v>
      </c>
      <c r="Y151" s="34"/>
      <c r="Z151">
        <f t="shared" si="131"/>
        <v>9053.5</v>
      </c>
      <c r="AA151">
        <f t="shared" si="132"/>
        <v>-4.6418905039395351E-3</v>
      </c>
      <c r="AB151">
        <f t="shared" si="133"/>
        <v>-5.4244454950598854E-3</v>
      </c>
      <c r="AC151">
        <f t="shared" si="134"/>
        <v>-5.4244454950598854E-3</v>
      </c>
      <c r="AE151">
        <f t="shared" si="135"/>
        <v>2.9424608928875484E-5</v>
      </c>
      <c r="AF151" s="145">
        <f t="shared" si="136"/>
        <v>35694.794600000001</v>
      </c>
      <c r="AG151" s="146"/>
      <c r="AH151">
        <f t="shared" si="137"/>
        <v>-2.867006702689536E-3</v>
      </c>
      <c r="AI151">
        <f t="shared" si="138"/>
        <v>1.1034005723784257</v>
      </c>
      <c r="AJ151">
        <f t="shared" si="139"/>
        <v>-0.42897117503088239</v>
      </c>
      <c r="AK151">
        <f t="shared" si="140"/>
        <v>0.12209963813137996</v>
      </c>
      <c r="AL151">
        <f t="shared" si="141"/>
        <v>0.86813148954823771</v>
      </c>
      <c r="AM151">
        <f t="shared" si="142"/>
        <v>0.46355114960023808</v>
      </c>
      <c r="AN151">
        <f t="shared" ref="AN151:AT160" si="144">$AU151+$AB$7*SIN(AO151)</f>
        <v>19.601007137730189</v>
      </c>
      <c r="AO151">
        <f t="shared" si="144"/>
        <v>19.601006877514205</v>
      </c>
      <c r="AP151">
        <f t="shared" si="144"/>
        <v>19.601004651771373</v>
      </c>
      <c r="AQ151">
        <f t="shared" si="144"/>
        <v>19.600985614194059</v>
      </c>
      <c r="AR151">
        <f t="shared" si="144"/>
        <v>19.600822792793821</v>
      </c>
      <c r="AS151">
        <f t="shared" si="144"/>
        <v>19.599431250913032</v>
      </c>
      <c r="AT151">
        <f t="shared" si="144"/>
        <v>19.587611032516325</v>
      </c>
      <c r="AU151">
        <f t="shared" si="143"/>
        <v>19.491775187255072</v>
      </c>
    </row>
    <row r="152" spans="1:64" s="34" customFormat="1" ht="12.95" customHeight="1">
      <c r="A152" s="64" t="s">
        <v>100</v>
      </c>
      <c r="B152" s="65"/>
      <c r="C152" s="66">
        <v>50829.245300000002</v>
      </c>
      <c r="D152" s="67">
        <v>2.0999999999999999E-3</v>
      </c>
      <c r="E152" s="41">
        <f t="shared" si="127"/>
        <v>9466.954549375947</v>
      </c>
      <c r="F152" s="41">
        <f t="shared" si="110"/>
        <v>9467</v>
      </c>
      <c r="G152" s="41">
        <f t="shared" si="126"/>
        <v>-1.2745232001179829E-2</v>
      </c>
      <c r="H152" s="64"/>
      <c r="K152" s="44">
        <f>G152</f>
        <v>-1.2745232001179829E-2</v>
      </c>
      <c r="P152" s="34">
        <f t="shared" si="128"/>
        <v>-2.5814999050999877E-3</v>
      </c>
      <c r="Q152" s="212">
        <f t="shared" si="129"/>
        <v>35810.745300000002</v>
      </c>
      <c r="S152" s="52">
        <f>S$14</f>
        <v>1</v>
      </c>
      <c r="U152" s="45"/>
      <c r="V152" s="34">
        <f>C$7+C$8*F152+C$9*F152^2</f>
        <v>22406073079.258045</v>
      </c>
      <c r="W152" s="1">
        <v>121</v>
      </c>
      <c r="X152" s="34">
        <f>+S152*S152</f>
        <v>1</v>
      </c>
      <c r="Z152">
        <f t="shared" si="131"/>
        <v>9467</v>
      </c>
      <c r="AA152">
        <f t="shared" si="132"/>
        <v>-5.50919139355221E-3</v>
      </c>
      <c r="AB152">
        <f t="shared" si="133"/>
        <v>-7.2360406076276192E-3</v>
      </c>
      <c r="AC152">
        <f t="shared" si="134"/>
        <v>-7.2360406076276192E-3</v>
      </c>
      <c r="AD152"/>
      <c r="AE152">
        <f t="shared" si="135"/>
        <v>5.2360283675235883E-5</v>
      </c>
      <c r="AF152" s="145">
        <f t="shared" si="136"/>
        <v>35810.745300000002</v>
      </c>
      <c r="AG152" s="146"/>
      <c r="AH152">
        <f t="shared" si="137"/>
        <v>-3.3400673885522108E-3</v>
      </c>
      <c r="AI152">
        <f t="shared" si="138"/>
        <v>1.0956523928686892</v>
      </c>
      <c r="AJ152">
        <f t="shared" si="139"/>
        <v>-0.48400887629590061</v>
      </c>
      <c r="AK152">
        <f t="shared" si="140"/>
        <v>0.12825996935323952</v>
      </c>
      <c r="AL152">
        <f t="shared" si="141"/>
        <v>0.9300081420606473</v>
      </c>
      <c r="AM152">
        <f t="shared" si="142"/>
        <v>0.50169672935202181</v>
      </c>
      <c r="AN152">
        <f t="shared" si="144"/>
        <v>19.656556490660421</v>
      </c>
      <c r="AO152">
        <f t="shared" si="144"/>
        <v>19.656556289340966</v>
      </c>
      <c r="AP152">
        <f t="shared" si="144"/>
        <v>19.656554470194294</v>
      </c>
      <c r="AQ152">
        <f t="shared" si="144"/>
        <v>19.656538032324129</v>
      </c>
      <c r="AR152">
        <f t="shared" si="144"/>
        <v>19.65638951196927</v>
      </c>
      <c r="AS152">
        <f t="shared" si="144"/>
        <v>19.655048634620965</v>
      </c>
      <c r="AT152">
        <f t="shared" si="144"/>
        <v>19.64302626787952</v>
      </c>
      <c r="AU152">
        <f t="shared" si="143"/>
        <v>19.541001982295423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</row>
    <row r="153" spans="1:64" s="34" customFormat="1" ht="12.95" customHeight="1">
      <c r="A153" s="34" t="s">
        <v>101</v>
      </c>
      <c r="B153" s="52" t="s">
        <v>65</v>
      </c>
      <c r="C153" s="54">
        <v>51758.422700000003</v>
      </c>
      <c r="D153" s="54" t="s">
        <v>48</v>
      </c>
      <c r="E153" s="48">
        <f t="shared" si="127"/>
        <v>12780.483301691196</v>
      </c>
      <c r="F153" s="48">
        <f t="shared" si="110"/>
        <v>12780.5</v>
      </c>
      <c r="G153" s="48">
        <f t="shared" si="126"/>
        <v>-4.6825280005577952E-3</v>
      </c>
      <c r="I153" s="34">
        <f>G153</f>
        <v>-4.6825280005577952E-3</v>
      </c>
      <c r="K153" s="44"/>
      <c r="M153" s="1"/>
      <c r="N153" s="1"/>
      <c r="O153" s="34">
        <f t="shared" ref="O153:O184" ca="1" si="145">+C$11+C$12*F153</f>
        <v>-1.5600696860557574E-2</v>
      </c>
      <c r="P153" s="34">
        <f t="shared" si="128"/>
        <v>-4.1158719010541255E-3</v>
      </c>
      <c r="Q153" s="212">
        <f t="shared" si="129"/>
        <v>36739.922700000003</v>
      </c>
      <c r="R153" s="34">
        <f t="shared" ref="R153:R160" si="146">(P153-G153)^2</f>
        <v>3.2109913510471278E-7</v>
      </c>
      <c r="S153" s="166">
        <f>S$12</f>
        <v>0.1</v>
      </c>
      <c r="T153" s="34">
        <f t="shared" ref="T153:T160" si="147">R153*S153</f>
        <v>3.2109913510471278E-8</v>
      </c>
      <c r="U153" s="45"/>
      <c r="W153" s="1">
        <v>122</v>
      </c>
      <c r="X153" s="1"/>
      <c r="Z153">
        <f t="shared" si="131"/>
        <v>12780.5</v>
      </c>
      <c r="AA153">
        <f t="shared" si="132"/>
        <v>-1.2433805740234094E-2</v>
      </c>
      <c r="AB153">
        <f t="shared" si="133"/>
        <v>7.7512777396762985E-3</v>
      </c>
      <c r="AC153">
        <f t="shared" si="134"/>
        <v>7.7512777396762985E-3</v>
      </c>
      <c r="AD153"/>
      <c r="AE153">
        <f t="shared" si="135"/>
        <v>6.0082306597601315E-6</v>
      </c>
      <c r="AF153" s="145">
        <f t="shared" si="136"/>
        <v>36739.922700000003</v>
      </c>
      <c r="AG153" s="146"/>
      <c r="AH153">
        <f t="shared" si="137"/>
        <v>-6.5497926289840936E-3</v>
      </c>
      <c r="AI153">
        <f t="shared" si="138"/>
        <v>1.0282903733993489</v>
      </c>
      <c r="AJ153">
        <f t="shared" si="139"/>
        <v>-0.82390595377293374</v>
      </c>
      <c r="AK153">
        <f t="shared" si="140"/>
        <v>0.15747906137936374</v>
      </c>
      <c r="AL153">
        <f t="shared" si="141"/>
        <v>1.3930469771117076</v>
      </c>
      <c r="AM153">
        <f t="shared" si="142"/>
        <v>0.83636278656351248</v>
      </c>
      <c r="AN153">
        <f t="shared" si="144"/>
        <v>20.086644618331025</v>
      </c>
      <c r="AO153">
        <f t="shared" si="144"/>
        <v>20.08664461467562</v>
      </c>
      <c r="AP153">
        <f t="shared" si="144"/>
        <v>20.086644544926276</v>
      </c>
      <c r="AQ153">
        <f t="shared" si="144"/>
        <v>20.086643214031348</v>
      </c>
      <c r="AR153">
        <f t="shared" si="144"/>
        <v>20.086617820056631</v>
      </c>
      <c r="AS153">
        <f t="shared" si="144"/>
        <v>20.086133649287181</v>
      </c>
      <c r="AT153">
        <f t="shared" si="144"/>
        <v>20.077027969901419</v>
      </c>
      <c r="AU153">
        <f t="shared" si="143"/>
        <v>19.935471112564343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</row>
    <row r="154" spans="1:64" s="34" customFormat="1" ht="12.95" customHeight="1">
      <c r="A154" s="34" t="s">
        <v>101</v>
      </c>
      <c r="B154" s="52" t="s">
        <v>65</v>
      </c>
      <c r="C154" s="54">
        <v>51758.4234</v>
      </c>
      <c r="D154" s="54" t="s">
        <v>48</v>
      </c>
      <c r="E154" s="48">
        <f t="shared" si="127"/>
        <v>12780.485797953068</v>
      </c>
      <c r="F154" s="48">
        <f t="shared" si="110"/>
        <v>12780.5</v>
      </c>
      <c r="G154" s="48">
        <f t="shared" si="126"/>
        <v>-3.9825280036893673E-3</v>
      </c>
      <c r="I154" s="34">
        <f>G154</f>
        <v>-3.9825280036893673E-3</v>
      </c>
      <c r="K154" s="44"/>
      <c r="M154" s="1"/>
      <c r="N154" s="1"/>
      <c r="O154" s="34">
        <f t="shared" ca="1" si="145"/>
        <v>-1.5600696860557574E-2</v>
      </c>
      <c r="P154" s="34">
        <f t="shared" si="128"/>
        <v>-4.1158719010541255E-3</v>
      </c>
      <c r="Q154" s="212">
        <f t="shared" si="129"/>
        <v>36739.9234</v>
      </c>
      <c r="R154" s="34">
        <f t="shared" si="146"/>
        <v>1.7780594964423169E-8</v>
      </c>
      <c r="S154" s="166">
        <f>S$12</f>
        <v>0.1</v>
      </c>
      <c r="T154" s="34">
        <f t="shared" si="147"/>
        <v>1.7780594964423171E-9</v>
      </c>
      <c r="U154" s="45"/>
      <c r="W154" s="1">
        <v>123</v>
      </c>
      <c r="X154" s="1"/>
      <c r="Y154" s="1"/>
      <c r="Z154">
        <f t="shared" si="131"/>
        <v>12780.5</v>
      </c>
      <c r="AA154">
        <f t="shared" si="132"/>
        <v>-1.2433805740234094E-2</v>
      </c>
      <c r="AB154">
        <f t="shared" si="133"/>
        <v>8.4512777365447263E-3</v>
      </c>
      <c r="AC154">
        <f t="shared" si="134"/>
        <v>8.4512777365447263E-3</v>
      </c>
      <c r="AD154"/>
      <c r="AE154">
        <f t="shared" si="135"/>
        <v>7.1424095380216562E-6</v>
      </c>
      <c r="AF154" s="145">
        <f t="shared" si="136"/>
        <v>36739.9234</v>
      </c>
      <c r="AG154" s="146"/>
      <c r="AH154">
        <f t="shared" si="137"/>
        <v>-6.5497926289840936E-3</v>
      </c>
      <c r="AI154">
        <f t="shared" si="138"/>
        <v>1.0282903733993489</v>
      </c>
      <c r="AJ154">
        <f t="shared" si="139"/>
        <v>-0.82390595377293374</v>
      </c>
      <c r="AK154">
        <f t="shared" si="140"/>
        <v>0.15747906137936374</v>
      </c>
      <c r="AL154">
        <f t="shared" si="141"/>
        <v>1.3930469771117076</v>
      </c>
      <c r="AM154">
        <f t="shared" si="142"/>
        <v>0.83636278656351248</v>
      </c>
      <c r="AN154">
        <f t="shared" si="144"/>
        <v>20.086644618331025</v>
      </c>
      <c r="AO154">
        <f t="shared" si="144"/>
        <v>20.08664461467562</v>
      </c>
      <c r="AP154">
        <f t="shared" si="144"/>
        <v>20.086644544926276</v>
      </c>
      <c r="AQ154">
        <f t="shared" si="144"/>
        <v>20.086643214031348</v>
      </c>
      <c r="AR154">
        <f t="shared" si="144"/>
        <v>20.086617820056631</v>
      </c>
      <c r="AS154">
        <f t="shared" si="144"/>
        <v>20.086133649287181</v>
      </c>
      <c r="AT154">
        <f t="shared" si="144"/>
        <v>20.077027969901419</v>
      </c>
      <c r="AU154">
        <f t="shared" si="143"/>
        <v>19.935471112564343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</row>
    <row r="155" spans="1:64" s="34" customFormat="1" ht="12.95" customHeight="1">
      <c r="A155" s="77" t="s">
        <v>101</v>
      </c>
      <c r="B155" s="82" t="s">
        <v>65</v>
      </c>
      <c r="C155" s="76">
        <v>51758.426899999999</v>
      </c>
      <c r="D155" s="76" t="s">
        <v>48</v>
      </c>
      <c r="E155" s="48">
        <f t="shared" si="127"/>
        <v>12780.498279262481</v>
      </c>
      <c r="F155" s="48">
        <f t="shared" si="110"/>
        <v>12780.5</v>
      </c>
      <c r="G155" s="48">
        <f t="shared" si="126"/>
        <v>-4.8252800479531288E-4</v>
      </c>
      <c r="I155" s="34">
        <f>G155</f>
        <v>-4.8252800479531288E-4</v>
      </c>
      <c r="K155" s="44"/>
      <c r="M155" s="1"/>
      <c r="N155" s="1"/>
      <c r="O155" s="34">
        <f t="shared" ca="1" si="145"/>
        <v>-1.5600696860557574E-2</v>
      </c>
      <c r="P155" s="34">
        <f t="shared" si="128"/>
        <v>-4.1158719010541255E-3</v>
      </c>
      <c r="Q155" s="212">
        <f t="shared" si="129"/>
        <v>36739.926899999999</v>
      </c>
      <c r="R155" s="34">
        <f t="shared" si="146"/>
        <v>1.3201187868481169E-5</v>
      </c>
      <c r="S155" s="166">
        <f>S$12</f>
        <v>0.1</v>
      </c>
      <c r="T155" s="34">
        <f t="shared" si="147"/>
        <v>1.320118786848117E-6</v>
      </c>
      <c r="U155" s="45"/>
      <c r="W155" s="1">
        <v>124</v>
      </c>
      <c r="X155" s="1"/>
      <c r="Y155" s="1"/>
      <c r="Z155">
        <f t="shared" si="131"/>
        <v>12780.5</v>
      </c>
      <c r="AA155">
        <f t="shared" si="132"/>
        <v>-1.2433805740234094E-2</v>
      </c>
      <c r="AB155">
        <f t="shared" si="133"/>
        <v>1.1951277735438781E-2</v>
      </c>
      <c r="AC155">
        <f t="shared" si="134"/>
        <v>1.1951277735438781E-2</v>
      </c>
      <c r="AD155"/>
      <c r="AE155">
        <f t="shared" si="135"/>
        <v>1.4283303950959473E-5</v>
      </c>
      <c r="AF155" s="145">
        <f t="shared" si="136"/>
        <v>36739.926899999999</v>
      </c>
      <c r="AG155" s="146"/>
      <c r="AH155">
        <f t="shared" si="137"/>
        <v>-6.5497926289840936E-3</v>
      </c>
      <c r="AI155">
        <f t="shared" si="138"/>
        <v>1.0282903733993489</v>
      </c>
      <c r="AJ155">
        <f t="shared" si="139"/>
        <v>-0.82390595377293374</v>
      </c>
      <c r="AK155">
        <f t="shared" si="140"/>
        <v>0.15747906137936374</v>
      </c>
      <c r="AL155">
        <f t="shared" si="141"/>
        <v>1.3930469771117076</v>
      </c>
      <c r="AM155">
        <f t="shared" si="142"/>
        <v>0.83636278656351248</v>
      </c>
      <c r="AN155">
        <f t="shared" si="144"/>
        <v>20.086644618331025</v>
      </c>
      <c r="AO155">
        <f t="shared" si="144"/>
        <v>20.08664461467562</v>
      </c>
      <c r="AP155">
        <f t="shared" si="144"/>
        <v>20.086644544926276</v>
      </c>
      <c r="AQ155">
        <f t="shared" si="144"/>
        <v>20.086643214031348</v>
      </c>
      <c r="AR155">
        <f t="shared" si="144"/>
        <v>20.086617820056631</v>
      </c>
      <c r="AS155">
        <f t="shared" si="144"/>
        <v>20.086133649287181</v>
      </c>
      <c r="AT155">
        <f t="shared" si="144"/>
        <v>20.077027969901419</v>
      </c>
      <c r="AU155">
        <f t="shared" si="143"/>
        <v>19.935471112564343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:64" s="34" customFormat="1" ht="12.95" customHeight="1">
      <c r="A156" s="77" t="s">
        <v>101</v>
      </c>
      <c r="B156" s="82" t="s">
        <v>65</v>
      </c>
      <c r="C156" s="76">
        <v>51758.431700000001</v>
      </c>
      <c r="D156" s="76" t="s">
        <v>48</v>
      </c>
      <c r="E156" s="48">
        <f t="shared" si="127"/>
        <v>12780.515396486835</v>
      </c>
      <c r="F156" s="48">
        <f t="shared" si="110"/>
        <v>12780.5</v>
      </c>
      <c r="G156" s="48">
        <f t="shared" si="126"/>
        <v>4.3174719976377673E-3</v>
      </c>
      <c r="I156" s="34">
        <f>G156</f>
        <v>4.3174719976377673E-3</v>
      </c>
      <c r="K156" s="44"/>
      <c r="M156" s="1"/>
      <c r="N156" s="1"/>
      <c r="O156" s="34">
        <f t="shared" ca="1" si="145"/>
        <v>-1.5600696860557574E-2</v>
      </c>
      <c r="P156" s="34">
        <f t="shared" si="128"/>
        <v>-4.1158719010541255E-3</v>
      </c>
      <c r="Q156" s="212">
        <f t="shared" si="129"/>
        <v>36739.931700000001</v>
      </c>
      <c r="R156" s="34">
        <f t="shared" si="146"/>
        <v>7.112128931360378E-5</v>
      </c>
      <c r="S156" s="166">
        <f>S$12</f>
        <v>0.1</v>
      </c>
      <c r="T156" s="34">
        <f t="shared" si="147"/>
        <v>7.1121289313603787E-6</v>
      </c>
      <c r="U156" s="45"/>
      <c r="W156" s="1">
        <v>125</v>
      </c>
      <c r="X156" s="1"/>
      <c r="Z156">
        <f t="shared" si="131"/>
        <v>12780.5</v>
      </c>
      <c r="AA156">
        <f t="shared" si="132"/>
        <v>-1.2433805740234094E-2</v>
      </c>
      <c r="AB156">
        <f t="shared" si="133"/>
        <v>1.6751277737871863E-2</v>
      </c>
      <c r="AC156">
        <f t="shared" si="134"/>
        <v>1.6751277737871863E-2</v>
      </c>
      <c r="AD156"/>
      <c r="AE156">
        <f t="shared" si="135"/>
        <v>2.8060530585132151E-5</v>
      </c>
      <c r="AF156" s="145">
        <f t="shared" si="136"/>
        <v>36739.931700000001</v>
      </c>
      <c r="AG156" s="146"/>
      <c r="AH156">
        <f t="shared" si="137"/>
        <v>-6.5497926289840936E-3</v>
      </c>
      <c r="AI156">
        <f t="shared" si="138"/>
        <v>1.0282903733993489</v>
      </c>
      <c r="AJ156">
        <f t="shared" si="139"/>
        <v>-0.82390595377293374</v>
      </c>
      <c r="AK156">
        <f t="shared" si="140"/>
        <v>0.15747906137936374</v>
      </c>
      <c r="AL156">
        <f t="shared" si="141"/>
        <v>1.3930469771117076</v>
      </c>
      <c r="AM156">
        <f t="shared" si="142"/>
        <v>0.83636278656351248</v>
      </c>
      <c r="AN156">
        <f t="shared" si="144"/>
        <v>20.086644618331025</v>
      </c>
      <c r="AO156">
        <f t="shared" si="144"/>
        <v>20.08664461467562</v>
      </c>
      <c r="AP156">
        <f t="shared" si="144"/>
        <v>20.086644544926276</v>
      </c>
      <c r="AQ156">
        <f t="shared" si="144"/>
        <v>20.086643214031348</v>
      </c>
      <c r="AR156">
        <f t="shared" si="144"/>
        <v>20.086617820056631</v>
      </c>
      <c r="AS156">
        <f t="shared" si="144"/>
        <v>20.086133649287181</v>
      </c>
      <c r="AT156">
        <f t="shared" si="144"/>
        <v>20.077027969901419</v>
      </c>
      <c r="AU156">
        <f t="shared" si="143"/>
        <v>19.935471112564343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7" spans="1:64" s="34" customFormat="1" ht="12.95" customHeight="1">
      <c r="A157" s="77" t="s">
        <v>101</v>
      </c>
      <c r="B157" s="82" t="s">
        <v>65</v>
      </c>
      <c r="C157" s="76">
        <v>51758.4352</v>
      </c>
      <c r="D157" s="76" t="s">
        <v>48</v>
      </c>
      <c r="E157" s="48">
        <f t="shared" si="127"/>
        <v>12780.527877796249</v>
      </c>
      <c r="F157" s="48">
        <f t="shared" si="110"/>
        <v>12780.5</v>
      </c>
      <c r="G157" s="48">
        <f t="shared" si="126"/>
        <v>7.8174719965318218E-3</v>
      </c>
      <c r="I157" s="34">
        <f>G157</f>
        <v>7.8174719965318218E-3</v>
      </c>
      <c r="K157" s="44"/>
      <c r="M157" s="1"/>
      <c r="N157" s="1"/>
      <c r="O157" s="34">
        <f t="shared" ca="1" si="145"/>
        <v>-1.5600696860557574E-2</v>
      </c>
      <c r="P157" s="34">
        <f t="shared" si="128"/>
        <v>-4.1158719010541255E-3</v>
      </c>
      <c r="Q157" s="212">
        <f t="shared" si="129"/>
        <v>36739.9352</v>
      </c>
      <c r="R157" s="34">
        <f t="shared" si="146"/>
        <v>1.4240469657805178E-4</v>
      </c>
      <c r="S157" s="166">
        <f>S$12</f>
        <v>0.1</v>
      </c>
      <c r="T157" s="34">
        <f t="shared" si="147"/>
        <v>1.4240469657805179E-5</v>
      </c>
      <c r="U157" s="45"/>
      <c r="W157" s="1">
        <v>126</v>
      </c>
      <c r="X157" s="1"/>
      <c r="Y157" s="1"/>
      <c r="Z157">
        <f t="shared" si="131"/>
        <v>12780.5</v>
      </c>
      <c r="AA157">
        <f t="shared" si="132"/>
        <v>-1.2433805740234094E-2</v>
      </c>
      <c r="AB157">
        <f t="shared" si="133"/>
        <v>2.0251277736765917E-2</v>
      </c>
      <c r="AC157">
        <f t="shared" si="134"/>
        <v>2.0251277736765917E-2</v>
      </c>
      <c r="AD157"/>
      <c r="AE157">
        <f t="shared" si="135"/>
        <v>4.101142499716309E-5</v>
      </c>
      <c r="AF157" s="145">
        <f t="shared" si="136"/>
        <v>36739.9352</v>
      </c>
      <c r="AG157" s="146"/>
      <c r="AH157">
        <f t="shared" si="137"/>
        <v>-6.5497926289840936E-3</v>
      </c>
      <c r="AI157">
        <f t="shared" si="138"/>
        <v>1.0282903733993489</v>
      </c>
      <c r="AJ157">
        <f t="shared" si="139"/>
        <v>-0.82390595377293374</v>
      </c>
      <c r="AK157">
        <f t="shared" si="140"/>
        <v>0.15747906137936374</v>
      </c>
      <c r="AL157">
        <f t="shared" si="141"/>
        <v>1.3930469771117076</v>
      </c>
      <c r="AM157">
        <f t="shared" si="142"/>
        <v>0.83636278656351248</v>
      </c>
      <c r="AN157">
        <f t="shared" si="144"/>
        <v>20.086644618331025</v>
      </c>
      <c r="AO157">
        <f t="shared" si="144"/>
        <v>20.08664461467562</v>
      </c>
      <c r="AP157">
        <f t="shared" si="144"/>
        <v>20.086644544926276</v>
      </c>
      <c r="AQ157">
        <f t="shared" si="144"/>
        <v>20.086643214031348</v>
      </c>
      <c r="AR157">
        <f t="shared" si="144"/>
        <v>20.086617820056631</v>
      </c>
      <c r="AS157">
        <f t="shared" si="144"/>
        <v>20.086133649287181</v>
      </c>
      <c r="AT157">
        <f t="shared" si="144"/>
        <v>20.077027969901419</v>
      </c>
      <c r="AU157">
        <f t="shared" si="143"/>
        <v>19.935471112564343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</row>
    <row r="158" spans="1:64" s="34" customFormat="1" ht="12.95" customHeight="1">
      <c r="A158" s="72" t="s">
        <v>102</v>
      </c>
      <c r="B158" s="73"/>
      <c r="C158" s="56">
        <v>51761.91545</v>
      </c>
      <c r="D158" s="74">
        <v>1.6000000000000001E-4</v>
      </c>
      <c r="E158" s="48">
        <f t="shared" si="127"/>
        <v>12792.938756967704</v>
      </c>
      <c r="F158" s="48">
        <f t="shared" si="110"/>
        <v>12793</v>
      </c>
      <c r="G158" s="48">
        <f t="shared" si="126"/>
        <v>-1.7173728003399447E-2</v>
      </c>
      <c r="K158" s="44">
        <f t="shared" ref="K158:K164" si="148">G158</f>
        <v>-1.7173728003399447E-2</v>
      </c>
      <c r="O158" s="34">
        <f t="shared" ca="1" si="145"/>
        <v>-1.5622366112647078E-2</v>
      </c>
      <c r="P158" s="34">
        <f t="shared" si="128"/>
        <v>-4.1226996116356636E-3</v>
      </c>
      <c r="Q158" s="212">
        <f t="shared" si="129"/>
        <v>36743.41545</v>
      </c>
      <c r="R158" s="34">
        <f t="shared" si="146"/>
        <v>1.7032934208262437E-4</v>
      </c>
      <c r="S158" s="52">
        <f t="shared" ref="S158:S164" si="149">S$14</f>
        <v>1</v>
      </c>
      <c r="T158" s="34">
        <f t="shared" si="147"/>
        <v>1.7032934208262437E-4</v>
      </c>
      <c r="U158" s="45"/>
      <c r="W158" s="1">
        <v>127</v>
      </c>
      <c r="X158" s="34">
        <f>+S158*S158</f>
        <v>1</v>
      </c>
      <c r="Z158">
        <f t="shared" si="131"/>
        <v>12793</v>
      </c>
      <c r="AA158">
        <f t="shared" si="132"/>
        <v>-1.2459524061121541E-2</v>
      </c>
      <c r="AB158">
        <f t="shared" si="133"/>
        <v>-4.7142039422779052E-3</v>
      </c>
      <c r="AC158">
        <f t="shared" si="134"/>
        <v>-4.7142039422779052E-3</v>
      </c>
      <c r="AD158"/>
      <c r="AE158">
        <f t="shared" si="135"/>
        <v>2.2223718809388541E-5</v>
      </c>
      <c r="AF158" s="145">
        <f t="shared" si="136"/>
        <v>36743.41545</v>
      </c>
      <c r="AG158" s="146"/>
      <c r="AH158">
        <f t="shared" si="137"/>
        <v>-6.5596258561215412E-3</v>
      </c>
      <c r="AI158">
        <f t="shared" si="138"/>
        <v>1.0280327772859599</v>
      </c>
      <c r="AJ158">
        <f t="shared" si="139"/>
        <v>-0.82483173768921436</v>
      </c>
      <c r="AK158">
        <f t="shared" si="140"/>
        <v>0.15752511989405302</v>
      </c>
      <c r="AL158">
        <f t="shared" si="141"/>
        <v>1.3946824859162426</v>
      </c>
      <c r="AM158">
        <f t="shared" si="142"/>
        <v>0.83775351387002672</v>
      </c>
      <c r="AN158">
        <f t="shared" si="144"/>
        <v>20.088214837064506</v>
      </c>
      <c r="AO158">
        <f t="shared" si="144"/>
        <v>20.088214833500842</v>
      </c>
      <c r="AP158">
        <f t="shared" si="144"/>
        <v>20.088214765192564</v>
      </c>
      <c r="AQ158">
        <f t="shared" si="144"/>
        <v>20.088213455862626</v>
      </c>
      <c r="AR158">
        <f t="shared" si="144"/>
        <v>20.088188359647138</v>
      </c>
      <c r="AS158">
        <f t="shared" si="144"/>
        <v>20.087707687336863</v>
      </c>
      <c r="AT158">
        <f t="shared" si="144"/>
        <v>20.078626904952174</v>
      </c>
      <c r="AU158">
        <f t="shared" si="143"/>
        <v>19.936959226078258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</row>
    <row r="159" spans="1:64" ht="12.95" customHeight="1">
      <c r="A159" s="77" t="s">
        <v>101</v>
      </c>
      <c r="B159" s="82" t="s">
        <v>62</v>
      </c>
      <c r="C159" s="76">
        <v>51899.322509999998</v>
      </c>
      <c r="D159" s="76">
        <v>1.1999999999999999E-3</v>
      </c>
      <c r="E159" s="48">
        <f t="shared" si="127"/>
        <v>13282.944480396942</v>
      </c>
      <c r="F159" s="48">
        <f t="shared" si="110"/>
        <v>13283</v>
      </c>
      <c r="G159" s="48">
        <f t="shared" si="126"/>
        <v>-1.5568768001685385E-2</v>
      </c>
      <c r="H159" s="34"/>
      <c r="I159" s="34"/>
      <c r="J159" s="34"/>
      <c r="K159" s="44">
        <f t="shared" si="148"/>
        <v>-1.5568768001685385E-2</v>
      </c>
      <c r="L159" s="34"/>
      <c r="M159" s="34"/>
      <c r="N159" s="34"/>
      <c r="O159" s="34">
        <f t="shared" ca="1" si="145"/>
        <v>-1.6471800794555666E-2</v>
      </c>
      <c r="P159" s="34">
        <f t="shared" si="128"/>
        <v>-4.3965014914319599E-3</v>
      </c>
      <c r="Q159" s="212">
        <f t="shared" si="129"/>
        <v>36880.822509999998</v>
      </c>
      <c r="R159" s="34">
        <f t="shared" si="146"/>
        <v>1.2481953897613025E-4</v>
      </c>
      <c r="S159" s="52">
        <f t="shared" si="149"/>
        <v>1</v>
      </c>
      <c r="T159" s="34">
        <f t="shared" si="147"/>
        <v>1.2481953897613025E-4</v>
      </c>
      <c r="U159" s="45"/>
      <c r="V159" s="34"/>
      <c r="W159" s="1">
        <v>128</v>
      </c>
      <c r="X159" s="34"/>
      <c r="Y159" s="34"/>
      <c r="Z159">
        <f t="shared" si="131"/>
        <v>13283</v>
      </c>
      <c r="AA159">
        <f t="shared" si="132"/>
        <v>-1.3463974546774794E-2</v>
      </c>
      <c r="AB159">
        <f t="shared" si="133"/>
        <v>-2.1047934549105907E-3</v>
      </c>
      <c r="AC159">
        <f t="shared" si="134"/>
        <v>-2.1047934549105907E-3</v>
      </c>
      <c r="AE159">
        <f t="shared" si="135"/>
        <v>4.4301554878344608E-6</v>
      </c>
      <c r="AF159" s="145">
        <f t="shared" si="136"/>
        <v>36880.822509999998</v>
      </c>
      <c r="AG159" s="146"/>
      <c r="AH159">
        <f t="shared" si="137"/>
        <v>-6.9303005417747946E-3</v>
      </c>
      <c r="AI159">
        <f t="shared" si="138"/>
        <v>1.0179848646660514</v>
      </c>
      <c r="AJ159">
        <f t="shared" si="139"/>
        <v>-0.85903156532168812</v>
      </c>
      <c r="AK159">
        <f t="shared" si="140"/>
        <v>0.15898598882588308</v>
      </c>
      <c r="AL159">
        <f t="shared" si="141"/>
        <v>1.4581528599941498</v>
      </c>
      <c r="AM159">
        <f t="shared" si="142"/>
        <v>0.89325566600387307</v>
      </c>
      <c r="AN159">
        <f t="shared" si="144"/>
        <v>20.149458411286755</v>
      </c>
      <c r="AO159">
        <f t="shared" si="144"/>
        <v>20.149458410111297</v>
      </c>
      <c r="AP159">
        <f t="shared" si="144"/>
        <v>20.149458382656832</v>
      </c>
      <c r="AQ159">
        <f t="shared" si="144"/>
        <v>20.14945774142053</v>
      </c>
      <c r="AR159">
        <f t="shared" si="144"/>
        <v>20.149442764898808</v>
      </c>
      <c r="AS159">
        <f t="shared" si="144"/>
        <v>20.149093207170289</v>
      </c>
      <c r="AT159">
        <f t="shared" si="144"/>
        <v>20.141055582348333</v>
      </c>
      <c r="AU159">
        <f t="shared" si="143"/>
        <v>19.995293275823776</v>
      </c>
    </row>
    <row r="160" spans="1:64" s="34" customFormat="1" ht="12.95" customHeight="1">
      <c r="A160" s="72" t="s">
        <v>103</v>
      </c>
      <c r="B160" s="73"/>
      <c r="C160" s="75">
        <v>52015.974999999999</v>
      </c>
      <c r="D160" s="76">
        <v>1E-4</v>
      </c>
      <c r="E160" s="48">
        <f t="shared" si="127"/>
        <v>13698.937572398714</v>
      </c>
      <c r="F160" s="48">
        <f t="shared" ref="F160:F223" si="150">ROUND(2*E160,0)/2</f>
        <v>13699</v>
      </c>
      <c r="G160" s="48">
        <f t="shared" si="126"/>
        <v>-1.7505904004792683E-2</v>
      </c>
      <c r="K160" s="44">
        <f t="shared" si="148"/>
        <v>-1.7505904004792683E-2</v>
      </c>
      <c r="O160" s="34">
        <f t="shared" ca="1" si="145"/>
        <v>-1.7192953504094381E-2</v>
      </c>
      <c r="P160" s="34">
        <f t="shared" si="128"/>
        <v>-4.6383760995855504E-3</v>
      </c>
      <c r="Q160" s="212">
        <f t="shared" si="129"/>
        <v>36997.474999999999</v>
      </c>
      <c r="R160" s="34">
        <f t="shared" si="146"/>
        <v>1.6557327439128424E-4</v>
      </c>
      <c r="S160" s="52">
        <f t="shared" si="149"/>
        <v>1</v>
      </c>
      <c r="T160" s="34">
        <f t="shared" si="147"/>
        <v>1.6557327439128424E-4</v>
      </c>
      <c r="U160" s="59"/>
      <c r="W160" s="1">
        <v>129</v>
      </c>
      <c r="X160" s="34">
        <f>+S160*S160</f>
        <v>1</v>
      </c>
      <c r="Z160">
        <f t="shared" si="131"/>
        <v>13699</v>
      </c>
      <c r="AA160">
        <f t="shared" si="132"/>
        <v>-1.4310776775679383E-2</v>
      </c>
      <c r="AB160">
        <f t="shared" si="133"/>
        <v>-3.1951272291133002E-3</v>
      </c>
      <c r="AC160">
        <f t="shared" si="134"/>
        <v>-3.1951272291133002E-3</v>
      </c>
      <c r="AD160"/>
      <c r="AE160">
        <f t="shared" si="135"/>
        <v>1.0208838010221237E-5</v>
      </c>
      <c r="AF160" s="145">
        <f t="shared" si="136"/>
        <v>36997.474999999999</v>
      </c>
      <c r="AG160" s="146"/>
      <c r="AH160">
        <f t="shared" si="137"/>
        <v>-7.2220797306793835E-3</v>
      </c>
      <c r="AI160">
        <f t="shared" si="138"/>
        <v>1.0095507394703918</v>
      </c>
      <c r="AJ160">
        <f t="shared" si="139"/>
        <v>-0.88490533994428255</v>
      </c>
      <c r="AK160">
        <f t="shared" si="140"/>
        <v>0.15971469367459182</v>
      </c>
      <c r="AL160">
        <f t="shared" si="141"/>
        <v>1.5110686994872653</v>
      </c>
      <c r="AM160">
        <f t="shared" si="142"/>
        <v>0.94198759718463121</v>
      </c>
      <c r="AN160">
        <f t="shared" si="144"/>
        <v>20.200983288211631</v>
      </c>
      <c r="AO160">
        <f t="shared" si="144"/>
        <v>20.20098328784416</v>
      </c>
      <c r="AP160">
        <f t="shared" si="144"/>
        <v>20.200983277290181</v>
      </c>
      <c r="AQ160">
        <f t="shared" si="144"/>
        <v>20.200982974173652</v>
      </c>
      <c r="AR160">
        <f t="shared" si="144"/>
        <v>20.200974268663764</v>
      </c>
      <c r="AS160">
        <f t="shared" si="144"/>
        <v>20.20072439122449</v>
      </c>
      <c r="AT160">
        <f t="shared" si="144"/>
        <v>20.193667564966841</v>
      </c>
      <c r="AU160">
        <f t="shared" si="143"/>
        <v>20.044817693566909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</row>
    <row r="161" spans="1:64" s="34" customFormat="1" ht="12.95" customHeight="1">
      <c r="A161" s="77" t="s">
        <v>104</v>
      </c>
      <c r="B161" s="73" t="s">
        <v>65</v>
      </c>
      <c r="C161" s="56">
        <v>52121.421199999997</v>
      </c>
      <c r="D161" s="76">
        <v>2.9999999999999997E-4</v>
      </c>
      <c r="E161" s="48">
        <f t="shared" si="127"/>
        <v>14074.968043568568</v>
      </c>
      <c r="F161" s="48">
        <f t="shared" si="150"/>
        <v>14075</v>
      </c>
      <c r="G161" s="48">
        <f t="shared" si="126"/>
        <v>-8.9612000083434395E-3</v>
      </c>
      <c r="K161" s="44">
        <f t="shared" si="148"/>
        <v>-8.9612000083434395E-3</v>
      </c>
      <c r="O161" s="34">
        <f t="shared" ca="1" si="145"/>
        <v>-1.7844764606946683E-2</v>
      </c>
      <c r="P161" s="34">
        <f t="shared" si="128"/>
        <v>-4.8644383338782181E-3</v>
      </c>
      <c r="Q161" s="212">
        <f t="shared" si="129"/>
        <v>37102.921199999997</v>
      </c>
      <c r="S161" s="52">
        <f t="shared" si="149"/>
        <v>1</v>
      </c>
      <c r="U161" s="59"/>
      <c r="W161" s="1">
        <v>130</v>
      </c>
      <c r="X161" s="34">
        <v>900</v>
      </c>
      <c r="Z161">
        <f t="shared" si="131"/>
        <v>14075</v>
      </c>
      <c r="AA161">
        <f t="shared" si="132"/>
        <v>-1.5071200031085788E-2</v>
      </c>
      <c r="AB161">
        <f t="shared" si="133"/>
        <v>6.1100000227423488E-3</v>
      </c>
      <c r="AC161">
        <f t="shared" si="134"/>
        <v>6.1100000227423488E-3</v>
      </c>
      <c r="AD161"/>
      <c r="AE161">
        <f t="shared" si="135"/>
        <v>3.7332100277911504E-5</v>
      </c>
      <c r="AF161" s="145">
        <f t="shared" si="136"/>
        <v>37102.921199999997</v>
      </c>
      <c r="AG161" s="146"/>
      <c r="AH161">
        <f t="shared" si="137"/>
        <v>-7.4674469060857897E-3</v>
      </c>
      <c r="AI161">
        <f t="shared" si="138"/>
        <v>1.0020239359051448</v>
      </c>
      <c r="AJ161">
        <f t="shared" si="139"/>
        <v>-0.90584422916769736</v>
      </c>
      <c r="AK161">
        <f t="shared" si="140"/>
        <v>0.15998719849866697</v>
      </c>
      <c r="AL161">
        <f t="shared" si="141"/>
        <v>1.5581463900147281</v>
      </c>
      <c r="AM161">
        <f t="shared" si="142"/>
        <v>0.98742940421055891</v>
      </c>
      <c r="AN161">
        <f t="shared" ref="AN161:AT170" si="151">$AU161+$AB$7*SIN(AO161)</f>
        <v>20.247187247110773</v>
      </c>
      <c r="AO161">
        <f t="shared" si="151"/>
        <v>20.247187247011727</v>
      </c>
      <c r="AP161">
        <f t="shared" si="151"/>
        <v>20.247187243418985</v>
      </c>
      <c r="AQ161">
        <f t="shared" si="151"/>
        <v>20.247187113096803</v>
      </c>
      <c r="AR161">
        <f t="shared" si="151"/>
        <v>20.247182385889086</v>
      </c>
      <c r="AS161">
        <f t="shared" si="151"/>
        <v>20.247011001029787</v>
      </c>
      <c r="AT161">
        <f t="shared" si="151"/>
        <v>20.240906846922766</v>
      </c>
      <c r="AU161">
        <f t="shared" si="143"/>
        <v>20.089580148065508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</row>
    <row r="162" spans="1:64" s="34" customFormat="1" ht="12.95" customHeight="1">
      <c r="A162" s="78" t="s">
        <v>105</v>
      </c>
      <c r="B162" s="79"/>
      <c r="C162" s="78">
        <v>52137.3969</v>
      </c>
      <c r="D162" s="78">
        <v>2.0999999999999999E-3</v>
      </c>
      <c r="E162" s="48">
        <f t="shared" si="127"/>
        <v>14131.938802100116</v>
      </c>
      <c r="F162" s="48">
        <f t="shared" si="150"/>
        <v>14132</v>
      </c>
      <c r="G162" s="48">
        <f t="shared" si="126"/>
        <v>-1.7161071998998523E-2</v>
      </c>
      <c r="K162" s="44">
        <f t="shared" si="148"/>
        <v>-1.7161071998998523E-2</v>
      </c>
      <c r="O162" s="34">
        <f t="shared" ca="1" si="145"/>
        <v>-1.7943576396474824E-2</v>
      </c>
      <c r="P162" s="34">
        <f t="shared" si="128"/>
        <v>-4.8993254316300324E-3</v>
      </c>
      <c r="Q162" s="212">
        <f t="shared" si="129"/>
        <v>37118.8969</v>
      </c>
      <c r="R162" s="34">
        <f>(P162-G162)^2</f>
        <v>1.5035042888237294E-4</v>
      </c>
      <c r="S162" s="52">
        <f t="shared" si="149"/>
        <v>1</v>
      </c>
      <c r="T162" s="34">
        <f>R162*S162</f>
        <v>1.5035042888237294E-4</v>
      </c>
      <c r="U162" s="59"/>
      <c r="W162" s="1">
        <v>131</v>
      </c>
      <c r="Y162" s="1"/>
      <c r="Z162">
        <f t="shared" si="131"/>
        <v>14132</v>
      </c>
      <c r="AA162">
        <f t="shared" si="132"/>
        <v>-1.5186055716540227E-2</v>
      </c>
      <c r="AB162">
        <f t="shared" si="133"/>
        <v>-1.9750162824582959E-3</v>
      </c>
      <c r="AC162">
        <f t="shared" si="134"/>
        <v>-1.9750162824582959E-3</v>
      </c>
      <c r="AD162"/>
      <c r="AE162">
        <f t="shared" si="135"/>
        <v>3.9006893159753873E-6</v>
      </c>
      <c r="AF162" s="145">
        <f t="shared" si="136"/>
        <v>37118.8969</v>
      </c>
      <c r="AG162" s="146"/>
      <c r="AH162">
        <f t="shared" si="137"/>
        <v>-7.5031116365402266E-3</v>
      </c>
      <c r="AI162">
        <f t="shared" si="138"/>
        <v>1.0008918971076357</v>
      </c>
      <c r="AJ162">
        <f t="shared" si="139"/>
        <v>-0.90881881026087452</v>
      </c>
      <c r="AK162">
        <f t="shared" si="140"/>
        <v>0.15999751410428037</v>
      </c>
      <c r="AL162">
        <f t="shared" si="141"/>
        <v>1.565221941002682</v>
      </c>
      <c r="AM162">
        <f t="shared" si="142"/>
        <v>0.99444109355763921</v>
      </c>
      <c r="AN162">
        <f t="shared" si="151"/>
        <v>20.254161476733621</v>
      </c>
      <c r="AO162">
        <f t="shared" si="151"/>
        <v>20.254161476654776</v>
      </c>
      <c r="AP162">
        <f t="shared" si="151"/>
        <v>20.254161473675907</v>
      </c>
      <c r="AQ162">
        <f t="shared" si="151"/>
        <v>20.254161361131086</v>
      </c>
      <c r="AR162">
        <f t="shared" si="151"/>
        <v>20.254157109125497</v>
      </c>
      <c r="AS162">
        <f t="shared" si="151"/>
        <v>20.253996544885201</v>
      </c>
      <c r="AT162">
        <f t="shared" si="151"/>
        <v>20.248041773198825</v>
      </c>
      <c r="AU162">
        <f t="shared" si="143"/>
        <v>20.096365945688969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  <row r="163" spans="1:64" s="34" customFormat="1" ht="12.95" customHeight="1">
      <c r="A163" s="78" t="s">
        <v>105</v>
      </c>
      <c r="B163" s="80" t="s">
        <v>62</v>
      </c>
      <c r="C163" s="78">
        <v>52137.536500000002</v>
      </c>
      <c r="D163" s="78">
        <v>2.7000000000000001E-3</v>
      </c>
      <c r="E163" s="48">
        <f t="shared" si="127"/>
        <v>14132.43662804146</v>
      </c>
      <c r="F163" s="48">
        <f t="shared" si="150"/>
        <v>14132.5</v>
      </c>
      <c r="G163" s="48">
        <f t="shared" si="126"/>
        <v>-1.7770719998225104E-2</v>
      </c>
      <c r="K163" s="44">
        <f t="shared" si="148"/>
        <v>-1.7770719998225104E-2</v>
      </c>
      <c r="O163" s="34">
        <f t="shared" ca="1" si="145"/>
        <v>-1.7944443166558407E-2</v>
      </c>
      <c r="P163" s="34">
        <f t="shared" si="128"/>
        <v>-4.8996321775532942E-3</v>
      </c>
      <c r="Q163" s="212">
        <f t="shared" si="129"/>
        <v>37119.036500000002</v>
      </c>
      <c r="R163" s="34">
        <f>(P163-G163)^2</f>
        <v>1.6566490168744619E-4</v>
      </c>
      <c r="S163" s="52">
        <f t="shared" si="149"/>
        <v>1</v>
      </c>
      <c r="T163" s="34">
        <f>R163*S163</f>
        <v>1.6566490168744619E-4</v>
      </c>
      <c r="U163" s="59"/>
      <c r="W163" s="1">
        <v>132</v>
      </c>
      <c r="Z163">
        <f t="shared" si="131"/>
        <v>14132.5</v>
      </c>
      <c r="AA163">
        <f t="shared" si="132"/>
        <v>-1.5187062726753426E-2</v>
      </c>
      <c r="AB163">
        <f t="shared" si="133"/>
        <v>-2.5836572714716781E-3</v>
      </c>
      <c r="AC163">
        <f t="shared" si="134"/>
        <v>-2.5836572714716781E-3</v>
      </c>
      <c r="AD163"/>
      <c r="AE163">
        <f t="shared" si="135"/>
        <v>6.6752848964284764E-6</v>
      </c>
      <c r="AF163" s="145">
        <f t="shared" si="136"/>
        <v>37119.036500000002</v>
      </c>
      <c r="AG163" s="146"/>
      <c r="AH163">
        <f t="shared" si="137"/>
        <v>-7.5034226955034257E-3</v>
      </c>
      <c r="AI163">
        <f t="shared" si="138"/>
        <v>1.0008819779797042</v>
      </c>
      <c r="AJ163">
        <f t="shared" si="139"/>
        <v>-0.90884467248282941</v>
      </c>
      <c r="AK163">
        <f t="shared" si="140"/>
        <v>0.15999756909041873</v>
      </c>
      <c r="AL163">
        <f t="shared" si="141"/>
        <v>1.5652839365047959</v>
      </c>
      <c r="AM163">
        <f t="shared" si="142"/>
        <v>0.99450274729095522</v>
      </c>
      <c r="AN163">
        <f t="shared" si="151"/>
        <v>20.254222619318917</v>
      </c>
      <c r="AO163">
        <f t="shared" si="151"/>
        <v>20.254222619240231</v>
      </c>
      <c r="AP163">
        <f t="shared" si="151"/>
        <v>20.254222616266354</v>
      </c>
      <c r="AQ163">
        <f t="shared" si="151"/>
        <v>20.254222503869137</v>
      </c>
      <c r="AR163">
        <f t="shared" si="151"/>
        <v>20.254218255891686</v>
      </c>
      <c r="AS163">
        <f t="shared" si="151"/>
        <v>20.254057785249593</v>
      </c>
      <c r="AT163">
        <f t="shared" si="151"/>
        <v>20.248104329393538</v>
      </c>
      <c r="AU163">
        <f t="shared" si="143"/>
        <v>20.096425470229526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</row>
    <row r="164" spans="1:64" s="34" customFormat="1" ht="12.95" customHeight="1">
      <c r="A164" s="81" t="s">
        <v>106</v>
      </c>
      <c r="B164" s="79" t="s">
        <v>62</v>
      </c>
      <c r="C164" s="81">
        <v>52145.528899999998</v>
      </c>
      <c r="D164" s="81">
        <v>4.1999999999999997E-3</v>
      </c>
      <c r="E164" s="48">
        <f t="shared" si="127"/>
        <v>14160.938233009456</v>
      </c>
      <c r="F164" s="48">
        <f t="shared" si="150"/>
        <v>14161</v>
      </c>
      <c r="G164" s="48">
        <f t="shared" si="126"/>
        <v>-1.7320656006631907E-2</v>
      </c>
      <c r="K164" s="44">
        <f t="shared" si="148"/>
        <v>-1.7320656006631907E-2</v>
      </c>
      <c r="O164" s="34">
        <f t="shared" ca="1" si="145"/>
        <v>-1.7993849061322478E-2</v>
      </c>
      <c r="P164" s="34">
        <f t="shared" si="128"/>
        <v>-4.9171373576792007E-3</v>
      </c>
      <c r="Q164" s="212">
        <f t="shared" si="129"/>
        <v>37127.028899999998</v>
      </c>
      <c r="R164" s="34">
        <f>(P164-G164)^2</f>
        <v>1.5384727487491757E-4</v>
      </c>
      <c r="S164" s="52">
        <f t="shared" si="149"/>
        <v>1</v>
      </c>
      <c r="T164" s="34">
        <f>R164*S164</f>
        <v>1.5384727487491757E-4</v>
      </c>
      <c r="U164" s="45"/>
      <c r="W164" s="1">
        <v>133</v>
      </c>
      <c r="Z164">
        <f t="shared" si="131"/>
        <v>14161</v>
      </c>
      <c r="AA164">
        <f t="shared" si="132"/>
        <v>-1.524444803005587E-2</v>
      </c>
      <c r="AB164">
        <f t="shared" si="133"/>
        <v>-2.0762079765760371E-3</v>
      </c>
      <c r="AC164">
        <f t="shared" si="134"/>
        <v>-2.0762079765760371E-3</v>
      </c>
      <c r="AD164"/>
      <c r="AE164">
        <f t="shared" si="135"/>
        <v>4.310639561997962E-6</v>
      </c>
      <c r="AF164" s="145">
        <f t="shared" si="136"/>
        <v>37127.028899999998</v>
      </c>
      <c r="AG164" s="146"/>
      <c r="AH164">
        <f t="shared" si="137"/>
        <v>-7.5211015850558706E-3</v>
      </c>
      <c r="AI164">
        <f t="shared" si="138"/>
        <v>1.0003169080677599</v>
      </c>
      <c r="AJ164">
        <f t="shared" si="139"/>
        <v>-0.91031220171139915</v>
      </c>
      <c r="AK164">
        <f t="shared" si="140"/>
        <v>0.15999968615368154</v>
      </c>
      <c r="AL164">
        <f t="shared" si="141"/>
        <v>1.5688156500763391</v>
      </c>
      <c r="AM164">
        <f t="shared" si="142"/>
        <v>0.99802128223465858</v>
      </c>
      <c r="AN164">
        <f t="shared" si="151"/>
        <v>20.257706745430553</v>
      </c>
      <c r="AO164">
        <f t="shared" si="151"/>
        <v>20.257706745360597</v>
      </c>
      <c r="AP164">
        <f t="shared" si="151"/>
        <v>20.257706742660513</v>
      </c>
      <c r="AQ164">
        <f t="shared" si="151"/>
        <v>20.257706638445228</v>
      </c>
      <c r="AR164">
        <f t="shared" si="151"/>
        <v>20.257702616091709</v>
      </c>
      <c r="AS164">
        <f t="shared" si="151"/>
        <v>20.257547442274273</v>
      </c>
      <c r="AT164">
        <f t="shared" si="151"/>
        <v>20.251669143799447</v>
      </c>
      <c r="AU164">
        <f t="shared" si="143"/>
        <v>20.099818369041252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</row>
    <row r="165" spans="1:64" s="34" customFormat="1" ht="12.95" customHeight="1">
      <c r="A165" s="77" t="s">
        <v>101</v>
      </c>
      <c r="B165" s="82" t="s">
        <v>62</v>
      </c>
      <c r="C165" s="76">
        <v>52465.472999999998</v>
      </c>
      <c r="D165" s="76" t="s">
        <v>48</v>
      </c>
      <c r="E165" s="48">
        <f t="shared" si="127"/>
        <v>15301.88717826321</v>
      </c>
      <c r="F165" s="48">
        <f t="shared" si="150"/>
        <v>15302</v>
      </c>
      <c r="G165" s="48">
        <f t="shared" si="126"/>
        <v>-3.163739200681448E-2</v>
      </c>
      <c r="I165" s="34">
        <f>G165</f>
        <v>-3.163739200681448E-2</v>
      </c>
      <c r="K165" s="44"/>
      <c r="M165" s="1"/>
      <c r="N165" s="1"/>
      <c r="O165" s="34">
        <f t="shared" ca="1" si="145"/>
        <v>-1.9971818392052469E-2</v>
      </c>
      <c r="P165" s="34">
        <f t="shared" si="128"/>
        <v>-5.6513187670620057E-3</v>
      </c>
      <c r="Q165" s="212">
        <f t="shared" si="129"/>
        <v>37446.972999999998</v>
      </c>
      <c r="R165" s="34">
        <f>(P165-G165)^2</f>
        <v>6.7527600242177962E-4</v>
      </c>
      <c r="S165" s="166">
        <f>S$12</f>
        <v>0.1</v>
      </c>
      <c r="T165" s="34">
        <f>R165*S165</f>
        <v>6.7527600242177962E-5</v>
      </c>
      <c r="U165" s="45"/>
      <c r="W165" s="1">
        <v>134</v>
      </c>
      <c r="X165" s="1"/>
      <c r="Z165">
        <f t="shared" si="131"/>
        <v>15302</v>
      </c>
      <c r="AA165">
        <f t="shared" si="132"/>
        <v>-1.7518443921685469E-2</v>
      </c>
      <c r="AB165">
        <f t="shared" si="133"/>
        <v>-1.4118948085129011E-2</v>
      </c>
      <c r="AC165">
        <f t="shared" si="134"/>
        <v>-1.4118948085129011E-2</v>
      </c>
      <c r="AD165"/>
      <c r="AE165">
        <f t="shared" si="135"/>
        <v>1.9934469503056817E-5</v>
      </c>
      <c r="AF165" s="145">
        <f t="shared" si="136"/>
        <v>37446.972999999998</v>
      </c>
      <c r="AG165" s="146"/>
      <c r="AH165">
        <f t="shared" si="137"/>
        <v>-8.1453997416854693E-3</v>
      </c>
      <c r="AI165">
        <f t="shared" si="138"/>
        <v>0.97827323349992923</v>
      </c>
      <c r="AJ165">
        <f t="shared" si="139"/>
        <v>-0.95865327456799865</v>
      </c>
      <c r="AK165">
        <f t="shared" si="140"/>
        <v>0.15851797253766339</v>
      </c>
      <c r="AL165">
        <f t="shared" si="141"/>
        <v>1.7070094434898948</v>
      </c>
      <c r="AM165">
        <f t="shared" si="142"/>
        <v>1.1464111203976763</v>
      </c>
      <c r="AN165">
        <f t="shared" si="151"/>
        <v>20.395604376519422</v>
      </c>
      <c r="AO165">
        <f t="shared" si="151"/>
        <v>20.395604376519419</v>
      </c>
      <c r="AP165">
        <f t="shared" si="151"/>
        <v>20.39560437651873</v>
      </c>
      <c r="AQ165">
        <f t="shared" si="151"/>
        <v>20.395604376344572</v>
      </c>
      <c r="AR165">
        <f t="shared" si="151"/>
        <v>20.395604332357262</v>
      </c>
      <c r="AS165">
        <f t="shared" si="151"/>
        <v>20.39559322487283</v>
      </c>
      <c r="AT165">
        <f t="shared" si="151"/>
        <v>20.392932026025324</v>
      </c>
      <c r="AU165">
        <f t="shared" si="143"/>
        <v>20.235653370591528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</row>
    <row r="166" spans="1:64" s="34" customFormat="1" ht="12.95" customHeight="1">
      <c r="A166" s="77" t="s">
        <v>101</v>
      </c>
      <c r="B166" s="82" t="s">
        <v>65</v>
      </c>
      <c r="C166" s="76">
        <v>52465.474390000003</v>
      </c>
      <c r="D166" s="76" t="s">
        <v>48</v>
      </c>
      <c r="E166" s="48">
        <f t="shared" si="127"/>
        <v>15301.892135126112</v>
      </c>
      <c r="F166" s="48">
        <f t="shared" si="150"/>
        <v>15302</v>
      </c>
      <c r="G166" s="48">
        <f t="shared" si="126"/>
        <v>-3.0247392001911066E-2</v>
      </c>
      <c r="I166" s="34">
        <f>G166</f>
        <v>-3.0247392001911066E-2</v>
      </c>
      <c r="K166" s="44"/>
      <c r="M166" s="1"/>
      <c r="N166" s="1"/>
      <c r="O166" s="34">
        <f t="shared" ca="1" si="145"/>
        <v>-1.9971818392052469E-2</v>
      </c>
      <c r="P166" s="34">
        <f t="shared" si="128"/>
        <v>-5.6513187670620057E-3</v>
      </c>
      <c r="Q166" s="212">
        <f t="shared" si="129"/>
        <v>37446.974390000003</v>
      </c>
      <c r="R166" s="34">
        <f>(P166-G166)^2</f>
        <v>6.0496681857405833E-4</v>
      </c>
      <c r="S166" s="166">
        <f>S$12</f>
        <v>0.1</v>
      </c>
      <c r="T166" s="34">
        <f>R166*S166</f>
        <v>6.0496681857405836E-5</v>
      </c>
      <c r="U166" s="45"/>
      <c r="W166" s="1">
        <v>135</v>
      </c>
      <c r="X166" s="1"/>
      <c r="Z166">
        <f t="shared" si="131"/>
        <v>15302</v>
      </c>
      <c r="AA166">
        <f t="shared" si="132"/>
        <v>-1.7518443921685469E-2</v>
      </c>
      <c r="AB166">
        <f t="shared" si="133"/>
        <v>-1.2728948080225597E-2</v>
      </c>
      <c r="AC166">
        <f t="shared" si="134"/>
        <v>-1.2728948080225597E-2</v>
      </c>
      <c r="AD166"/>
      <c r="AE166">
        <f t="shared" si="135"/>
        <v>1.6202611922907895E-5</v>
      </c>
      <c r="AF166" s="145">
        <f t="shared" si="136"/>
        <v>37446.974390000003</v>
      </c>
      <c r="AG166" s="146"/>
      <c r="AH166">
        <f t="shared" si="137"/>
        <v>-8.1453997416854693E-3</v>
      </c>
      <c r="AI166">
        <f t="shared" si="138"/>
        <v>0.97827323349992923</v>
      </c>
      <c r="AJ166">
        <f t="shared" si="139"/>
        <v>-0.95865327456799865</v>
      </c>
      <c r="AK166">
        <f t="shared" si="140"/>
        <v>0.15851797253766339</v>
      </c>
      <c r="AL166">
        <f t="shared" si="141"/>
        <v>1.7070094434898948</v>
      </c>
      <c r="AM166">
        <f t="shared" si="142"/>
        <v>1.1464111203976763</v>
      </c>
      <c r="AN166">
        <f t="shared" si="151"/>
        <v>20.395604376519422</v>
      </c>
      <c r="AO166">
        <f t="shared" si="151"/>
        <v>20.395604376519419</v>
      </c>
      <c r="AP166">
        <f t="shared" si="151"/>
        <v>20.39560437651873</v>
      </c>
      <c r="AQ166">
        <f t="shared" si="151"/>
        <v>20.395604376344572</v>
      </c>
      <c r="AR166">
        <f t="shared" si="151"/>
        <v>20.395604332357262</v>
      </c>
      <c r="AS166">
        <f t="shared" si="151"/>
        <v>20.39559322487283</v>
      </c>
      <c r="AT166">
        <f t="shared" si="151"/>
        <v>20.392932026025324</v>
      </c>
      <c r="AU166">
        <f t="shared" si="143"/>
        <v>20.235653370591528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</row>
    <row r="167" spans="1:64" s="34" customFormat="1" ht="12.95" customHeight="1">
      <c r="A167" s="77" t="s">
        <v>107</v>
      </c>
      <c r="B167" s="82" t="s">
        <v>108</v>
      </c>
      <c r="C167" s="56">
        <v>52501.625599999999</v>
      </c>
      <c r="D167" s="76">
        <v>1E-4</v>
      </c>
      <c r="E167" s="48">
        <f t="shared" si="127"/>
        <v>15430.81054593332</v>
      </c>
      <c r="F167" s="48">
        <f t="shared" si="150"/>
        <v>15431</v>
      </c>
      <c r="K167" s="44"/>
      <c r="O167" s="34">
        <f t="shared" ca="1" si="145"/>
        <v>-2.0195445073616158E-2</v>
      </c>
      <c r="P167" s="34">
        <f t="shared" si="128"/>
        <v>-5.7384201277634796E-3</v>
      </c>
      <c r="Q167" s="212">
        <f t="shared" si="129"/>
        <v>37483.125599999999</v>
      </c>
      <c r="S167" s="52"/>
      <c r="U167" s="83">
        <v>-3.4742140996968374E-2</v>
      </c>
      <c r="W167" s="1">
        <v>136</v>
      </c>
      <c r="Z167">
        <f t="shared" si="131"/>
        <v>15431</v>
      </c>
      <c r="AA167">
        <f t="shared" si="132"/>
        <v>-1.7772636750162961E-2</v>
      </c>
      <c r="AB167">
        <f t="shared" si="133"/>
        <v>1.7772636750162961E-2</v>
      </c>
      <c r="AC167">
        <f t="shared" si="134"/>
        <v>1.7772636750162961E-2</v>
      </c>
      <c r="AD167"/>
      <c r="AE167">
        <f t="shared" si="135"/>
        <v>0</v>
      </c>
      <c r="AF167" s="145">
        <f t="shared" si="136"/>
        <v>37483.125599999999</v>
      </c>
      <c r="AG167" s="146"/>
      <c r="AH167">
        <f t="shared" si="137"/>
        <v>-8.2057075051629614E-3</v>
      </c>
      <c r="AI167">
        <f t="shared" si="138"/>
        <v>0.97585963645705232</v>
      </c>
      <c r="AJ167">
        <f t="shared" si="139"/>
        <v>-0.9628794126752277</v>
      </c>
      <c r="AK167">
        <f t="shared" si="140"/>
        <v>0.1581684002827819</v>
      </c>
      <c r="AL167">
        <f t="shared" si="141"/>
        <v>1.7222519706060364</v>
      </c>
      <c r="AM167">
        <f t="shared" si="142"/>
        <v>1.1642045011123066</v>
      </c>
      <c r="AN167">
        <f t="shared" si="151"/>
        <v>20.411003710493286</v>
      </c>
      <c r="AO167">
        <f t="shared" si="151"/>
        <v>20.411003710493286</v>
      </c>
      <c r="AP167">
        <f t="shared" si="151"/>
        <v>20.411003710493272</v>
      </c>
      <c r="AQ167">
        <f t="shared" si="151"/>
        <v>20.411003710484717</v>
      </c>
      <c r="AR167">
        <f t="shared" si="151"/>
        <v>20.411003704764568</v>
      </c>
      <c r="AS167">
        <f t="shared" si="151"/>
        <v>20.410999881264196</v>
      </c>
      <c r="AT167">
        <f t="shared" si="151"/>
        <v>20.408722054374053</v>
      </c>
      <c r="AU167">
        <f t="shared" si="143"/>
        <v>20.251010702055147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1:64" s="34" customFormat="1" ht="12.95" customHeight="1">
      <c r="A168" s="77" t="s">
        <v>101</v>
      </c>
      <c r="B168" s="82" t="s">
        <v>62</v>
      </c>
      <c r="C168" s="76">
        <v>52504.475200000001</v>
      </c>
      <c r="D168" s="76" t="s">
        <v>48</v>
      </c>
      <c r="E168" s="48">
        <f t="shared" si="127"/>
        <v>15440.972471452174</v>
      </c>
      <c r="F168" s="48">
        <f t="shared" si="150"/>
        <v>15441</v>
      </c>
      <c r="G168" s="48">
        <f>+C168-(C$7+F168*C$8)</f>
        <v>-7.7195359990582801E-3</v>
      </c>
      <c r="I168" s="34">
        <f>G168</f>
        <v>-7.7195359990582801E-3</v>
      </c>
      <c r="K168" s="44"/>
      <c r="M168" s="1"/>
      <c r="N168" s="1"/>
      <c r="O168" s="34">
        <f t="shared" ca="1" si="145"/>
        <v>-2.021278047528776E-2</v>
      </c>
      <c r="P168" s="34">
        <f t="shared" si="128"/>
        <v>-5.7452069212287089E-3</v>
      </c>
      <c r="Q168" s="212">
        <f t="shared" si="129"/>
        <v>37485.975200000001</v>
      </c>
      <c r="R168" s="34">
        <f>(P168-G168)^2</f>
        <v>3.8979753075633651E-6</v>
      </c>
      <c r="S168" s="166">
        <f>S$12</f>
        <v>0.1</v>
      </c>
      <c r="T168" s="34">
        <f>R168*S168</f>
        <v>3.8979753075633652E-7</v>
      </c>
      <c r="U168" s="59"/>
      <c r="W168" s="1">
        <v>137</v>
      </c>
      <c r="X168" s="1"/>
      <c r="Z168">
        <f t="shared" si="131"/>
        <v>15441</v>
      </c>
      <c r="AA168">
        <f t="shared" si="132"/>
        <v>-1.7792316985955556E-2</v>
      </c>
      <c r="AB168">
        <f t="shared" si="133"/>
        <v>1.0072780986897276E-2</v>
      </c>
      <c r="AC168">
        <f t="shared" si="134"/>
        <v>1.0072780986897276E-2</v>
      </c>
      <c r="AD168"/>
      <c r="AE168">
        <f t="shared" si="135"/>
        <v>1.0146091680999925E-5</v>
      </c>
      <c r="AF168" s="145">
        <f t="shared" si="136"/>
        <v>37485.975200000001</v>
      </c>
      <c r="AG168" s="146"/>
      <c r="AH168">
        <f t="shared" si="137"/>
        <v>-8.2102953409555566E-3</v>
      </c>
      <c r="AI168">
        <f t="shared" si="138"/>
        <v>0.97567325939852878</v>
      </c>
      <c r="AJ168">
        <f t="shared" si="139"/>
        <v>-0.96319684579724285</v>
      </c>
      <c r="AK168">
        <f t="shared" si="140"/>
        <v>0.15813984220211152</v>
      </c>
      <c r="AL168">
        <f t="shared" si="141"/>
        <v>1.7234304225837027</v>
      </c>
      <c r="AM168">
        <f t="shared" si="142"/>
        <v>1.1655933004276771</v>
      </c>
      <c r="AN168">
        <f t="shared" si="151"/>
        <v>20.412195870776198</v>
      </c>
      <c r="AO168">
        <f t="shared" si="151"/>
        <v>20.412195870776198</v>
      </c>
      <c r="AP168">
        <f t="shared" si="151"/>
        <v>20.412195870776191</v>
      </c>
      <c r="AQ168">
        <f t="shared" si="151"/>
        <v>20.412195870770503</v>
      </c>
      <c r="AR168">
        <f t="shared" si="151"/>
        <v>20.412195866412052</v>
      </c>
      <c r="AS168">
        <f t="shared" si="151"/>
        <v>20.412192527305425</v>
      </c>
      <c r="AT168">
        <f t="shared" si="151"/>
        <v>20.409944535402779</v>
      </c>
      <c r="AU168">
        <f t="shared" si="143"/>
        <v>20.252201192866281</v>
      </c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</row>
    <row r="169" spans="1:64" s="34" customFormat="1" ht="12.95" customHeight="1">
      <c r="A169" s="77" t="s">
        <v>109</v>
      </c>
      <c r="B169" s="82" t="s">
        <v>62</v>
      </c>
      <c r="C169" s="56">
        <v>52505.445299999999</v>
      </c>
      <c r="D169" s="76">
        <v>2.0999999999999999E-3</v>
      </c>
      <c r="E169" s="48">
        <f t="shared" si="127"/>
        <v>15444.431933813847</v>
      </c>
      <c r="F169" s="48">
        <f t="shared" si="150"/>
        <v>15444.5</v>
      </c>
      <c r="G169" s="48">
        <f>+C169-(C$7+F169*C$8)</f>
        <v>-1.9087072003458161E-2</v>
      </c>
      <c r="K169" s="44">
        <f>G169</f>
        <v>-1.9087072003458161E-2</v>
      </c>
      <c r="O169" s="34">
        <f t="shared" ca="1" si="145"/>
        <v>-2.0218847865872823E-2</v>
      </c>
      <c r="P169" s="34">
        <f t="shared" si="128"/>
        <v>-5.7475834801915399E-3</v>
      </c>
      <c r="Q169" s="212">
        <f t="shared" si="129"/>
        <v>37486.945299999999</v>
      </c>
      <c r="R169" s="34">
        <f>(P169-G169)^2</f>
        <v>1.7794195406236189E-4</v>
      </c>
      <c r="S169" s="52">
        <f>S$14</f>
        <v>1</v>
      </c>
      <c r="T169" s="34">
        <f>R169*S169</f>
        <v>1.7794195406236189E-4</v>
      </c>
      <c r="U169" s="45"/>
      <c r="W169" s="1">
        <v>138</v>
      </c>
      <c r="Z169">
        <f t="shared" si="131"/>
        <v>15444.5</v>
      </c>
      <c r="AA169">
        <f t="shared" si="132"/>
        <v>-1.7799204231754413E-2</v>
      </c>
      <c r="AB169">
        <f t="shared" si="133"/>
        <v>-1.2878677717037476E-3</v>
      </c>
      <c r="AC169">
        <f t="shared" si="134"/>
        <v>-1.2878677717037476E-3</v>
      </c>
      <c r="AD169"/>
      <c r="AE169">
        <f t="shared" si="135"/>
        <v>1.6586033973931762E-6</v>
      </c>
      <c r="AF169" s="145">
        <f t="shared" si="136"/>
        <v>37486.945299999999</v>
      </c>
      <c r="AG169" s="146"/>
      <c r="AH169">
        <f t="shared" si="137"/>
        <v>-8.2118981205044159E-3</v>
      </c>
      <c r="AI169">
        <f t="shared" si="138"/>
        <v>0.97560805221060054</v>
      </c>
      <c r="AJ169">
        <f t="shared" si="139"/>
        <v>-0.96330760285562866</v>
      </c>
      <c r="AK169">
        <f t="shared" si="140"/>
        <v>0.15812979758109857</v>
      </c>
      <c r="AL169">
        <f t="shared" si="141"/>
        <v>1.7238427744430149</v>
      </c>
      <c r="AM169">
        <f t="shared" si="142"/>
        <v>1.1660797054700083</v>
      </c>
      <c r="AN169">
        <f t="shared" si="151"/>
        <v>20.412613073087414</v>
      </c>
      <c r="AO169">
        <f t="shared" si="151"/>
        <v>20.412613073087414</v>
      </c>
      <c r="AP169">
        <f t="shared" si="151"/>
        <v>20.412613073087407</v>
      </c>
      <c r="AQ169">
        <f t="shared" si="151"/>
        <v>20.412613073082543</v>
      </c>
      <c r="AR169">
        <f t="shared" si="151"/>
        <v>20.412613069153608</v>
      </c>
      <c r="AS169">
        <f t="shared" si="151"/>
        <v>20.412609896848164</v>
      </c>
      <c r="AT169">
        <f t="shared" si="151"/>
        <v>20.410372350948002</v>
      </c>
      <c r="AU169">
        <f t="shared" si="143"/>
        <v>20.252617864650176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</row>
    <row r="170" spans="1:64" s="34" customFormat="1" ht="12.95" customHeight="1">
      <c r="A170" s="77" t="s">
        <v>109</v>
      </c>
      <c r="B170" s="82"/>
      <c r="C170" s="56">
        <v>52505.585899999998</v>
      </c>
      <c r="D170" s="76">
        <v>8.9999999999999998E-4</v>
      </c>
      <c r="E170" s="48">
        <f t="shared" si="127"/>
        <v>15444.933325843584</v>
      </c>
      <c r="F170" s="48">
        <f t="shared" si="150"/>
        <v>15445</v>
      </c>
      <c r="G170" s="48">
        <f>+C170-(C$7+F170*C$8)</f>
        <v>-1.8696720006118994E-2</v>
      </c>
      <c r="K170" s="44">
        <f>G170</f>
        <v>-1.8696720006118994E-2</v>
      </c>
      <c r="O170" s="34">
        <f t="shared" ca="1" si="145"/>
        <v>-2.0219714635956402E-2</v>
      </c>
      <c r="P170" s="34">
        <f t="shared" si="128"/>
        <v>-5.7479230386148017E-3</v>
      </c>
      <c r="Q170" s="212">
        <f t="shared" si="129"/>
        <v>37487.085899999998</v>
      </c>
      <c r="R170" s="34">
        <f>(P170-G170)^2</f>
        <v>1.6767134290564579E-4</v>
      </c>
      <c r="S170" s="52">
        <f>S$14</f>
        <v>1</v>
      </c>
      <c r="T170" s="34">
        <f>R170*S170</f>
        <v>1.6767134290564579E-4</v>
      </c>
      <c r="U170" s="45"/>
      <c r="W170" s="1">
        <v>139</v>
      </c>
      <c r="Z170">
        <f t="shared" si="131"/>
        <v>15445</v>
      </c>
      <c r="AA170">
        <f t="shared" si="132"/>
        <v>-1.7800188088597409E-2</v>
      </c>
      <c r="AB170">
        <f t="shared" si="133"/>
        <v>-8.9653191752158551E-4</v>
      </c>
      <c r="AC170">
        <f t="shared" si="134"/>
        <v>-8.9653191752158551E-4</v>
      </c>
      <c r="AD170"/>
      <c r="AE170">
        <f t="shared" si="135"/>
        <v>8.0376947913493104E-7</v>
      </c>
      <c r="AF170" s="145">
        <f t="shared" si="136"/>
        <v>37487.085899999998</v>
      </c>
      <c r="AG170" s="146"/>
      <c r="AH170">
        <f t="shared" si="137"/>
        <v>-8.2121269635974086E-3</v>
      </c>
      <c r="AI170">
        <f t="shared" si="138"/>
        <v>0.97559873794781304</v>
      </c>
      <c r="AJ170">
        <f t="shared" si="139"/>
        <v>-0.9633234107146007</v>
      </c>
      <c r="AK170">
        <f t="shared" si="140"/>
        <v>0.15812836055009391</v>
      </c>
      <c r="AL170">
        <f t="shared" si="141"/>
        <v>1.7239016773522069</v>
      </c>
      <c r="AM170">
        <f t="shared" si="142"/>
        <v>1.1661492056876792</v>
      </c>
      <c r="AN170">
        <f t="shared" si="151"/>
        <v>20.412672671141451</v>
      </c>
      <c r="AO170">
        <f t="shared" si="151"/>
        <v>20.412672671141451</v>
      </c>
      <c r="AP170">
        <f t="shared" si="151"/>
        <v>20.412672671141443</v>
      </c>
      <c r="AQ170">
        <f t="shared" si="151"/>
        <v>20.41267267113669</v>
      </c>
      <c r="AR170">
        <f t="shared" si="151"/>
        <v>20.412672667267156</v>
      </c>
      <c r="AS170">
        <f t="shared" si="151"/>
        <v>20.412669518674576</v>
      </c>
      <c r="AT170">
        <f t="shared" si="151"/>
        <v>20.410433465218699</v>
      </c>
      <c r="AU170">
        <f t="shared" si="143"/>
        <v>20.25267738919073</v>
      </c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</row>
    <row r="171" spans="1:64" s="34" customFormat="1" ht="12.95" customHeight="1">
      <c r="A171" s="78" t="s">
        <v>109</v>
      </c>
      <c r="B171" s="80" t="s">
        <v>62</v>
      </c>
      <c r="C171" s="78">
        <v>52510.492299999998</v>
      </c>
      <c r="D171" s="78">
        <v>8.0000000000000004E-4</v>
      </c>
      <c r="E171" s="48">
        <f t="shared" si="127"/>
        <v>15462.429981993808</v>
      </c>
      <c r="F171" s="48">
        <f t="shared" si="150"/>
        <v>15462.5</v>
      </c>
      <c r="G171" s="48">
        <f>+C171-(C$7+F171*C$8)</f>
        <v>-1.9634400006907526E-2</v>
      </c>
      <c r="K171" s="44">
        <f>G171</f>
        <v>-1.9634400006907526E-2</v>
      </c>
      <c r="O171" s="34">
        <f t="shared" ca="1" si="145"/>
        <v>-2.0250051588881709E-2</v>
      </c>
      <c r="P171" s="34">
        <f t="shared" si="128"/>
        <v>-5.7598154584289551E-3</v>
      </c>
      <c r="Q171" s="212">
        <f t="shared" si="129"/>
        <v>37491.992299999998</v>
      </c>
      <c r="R171" s="34">
        <f>(P171-G171)^2</f>
        <v>1.925040963928803E-4</v>
      </c>
      <c r="S171" s="52">
        <f>S$14</f>
        <v>1</v>
      </c>
      <c r="T171" s="34">
        <f>R171*S171</f>
        <v>1.925040963928803E-4</v>
      </c>
      <c r="U171" s="45"/>
      <c r="W171" s="1">
        <v>140</v>
      </c>
      <c r="Z171">
        <f t="shared" si="131"/>
        <v>15462.5</v>
      </c>
      <c r="AA171">
        <f t="shared" si="132"/>
        <v>-1.7834617501168638E-2</v>
      </c>
      <c r="AB171">
        <f t="shared" si="133"/>
        <v>-1.799782505738888E-3</v>
      </c>
      <c r="AC171">
        <f t="shared" si="134"/>
        <v>-1.799782505738888E-3</v>
      </c>
      <c r="AD171"/>
      <c r="AE171">
        <f t="shared" si="135"/>
        <v>3.2392170679637507E-6</v>
      </c>
      <c r="AF171" s="145">
        <f t="shared" si="136"/>
        <v>37491.992299999998</v>
      </c>
      <c r="AG171" s="146"/>
      <c r="AH171">
        <f t="shared" si="137"/>
        <v>-8.2201167199186364E-3</v>
      </c>
      <c r="AI171">
        <f t="shared" si="138"/>
        <v>0.97527290427671298</v>
      </c>
      <c r="AJ171">
        <f t="shared" si="139"/>
        <v>-0.9638743910898967</v>
      </c>
      <c r="AK171">
        <f t="shared" si="140"/>
        <v>0.15807773637388475</v>
      </c>
      <c r="AL171">
        <f t="shared" si="141"/>
        <v>1.7259625709209523</v>
      </c>
      <c r="AM171">
        <f t="shared" si="142"/>
        <v>1.1685838876536747</v>
      </c>
      <c r="AN171">
        <f t="shared" ref="AN171:AT180" si="152">$AU171+$AB$7*SIN(AO171)</f>
        <v>20.414758244686599</v>
      </c>
      <c r="AO171">
        <f t="shared" si="152"/>
        <v>20.414758244686599</v>
      </c>
      <c r="AP171">
        <f t="shared" si="152"/>
        <v>20.414758244686595</v>
      </c>
      <c r="AQ171">
        <f t="shared" si="152"/>
        <v>20.414758244684723</v>
      </c>
      <c r="AR171">
        <f t="shared" si="152"/>
        <v>20.414758242592679</v>
      </c>
      <c r="AS171">
        <f t="shared" si="152"/>
        <v>20.414755905693568</v>
      </c>
      <c r="AT171">
        <f t="shared" si="152"/>
        <v>20.412572112510407</v>
      </c>
      <c r="AU171">
        <f t="shared" si="143"/>
        <v>20.254760748110215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</row>
    <row r="172" spans="1:64" s="34" customFormat="1" ht="12.95" customHeight="1">
      <c r="A172" s="77" t="s">
        <v>107</v>
      </c>
      <c r="B172" s="82" t="s">
        <v>108</v>
      </c>
      <c r="C172" s="56">
        <v>52514.666299999997</v>
      </c>
      <c r="D172" s="76">
        <v>1E-4</v>
      </c>
      <c r="E172" s="48">
        <f t="shared" si="127"/>
        <v>15477.314834996216</v>
      </c>
      <c r="F172" s="48">
        <f t="shared" si="150"/>
        <v>15477.5</v>
      </c>
      <c r="K172" s="44"/>
      <c r="O172" s="34">
        <f t="shared" ca="1" si="145"/>
        <v>-2.0276054691389114E-2</v>
      </c>
      <c r="P172" s="34">
        <f t="shared" si="128"/>
        <v>-5.7700211486268011E-3</v>
      </c>
      <c r="Q172" s="212">
        <f t="shared" si="129"/>
        <v>37496.166299999997</v>
      </c>
      <c r="S172" s="52"/>
      <c r="U172" s="84">
        <v>-3.344580050179502E-2</v>
      </c>
      <c r="W172" s="1">
        <v>141</v>
      </c>
      <c r="Z172">
        <f t="shared" si="131"/>
        <v>15477.5</v>
      </c>
      <c r="AA172">
        <f t="shared" si="132"/>
        <v>-1.7864119797128424E-2</v>
      </c>
      <c r="AB172">
        <f t="shared" si="133"/>
        <v>1.7864119797128424E-2</v>
      </c>
      <c r="AC172">
        <f t="shared" si="134"/>
        <v>1.7864119797128424E-2</v>
      </c>
      <c r="AD172"/>
      <c r="AE172">
        <f t="shared" si="135"/>
        <v>0</v>
      </c>
      <c r="AF172" s="145">
        <f t="shared" si="136"/>
        <v>37496.166299999997</v>
      </c>
      <c r="AG172" s="146"/>
      <c r="AH172">
        <f t="shared" si="137"/>
        <v>-8.2269345158784233E-3</v>
      </c>
      <c r="AI172">
        <f t="shared" si="138"/>
        <v>0.97499387488797651</v>
      </c>
      <c r="AJ172">
        <f t="shared" si="139"/>
        <v>-0.96434311185623522</v>
      </c>
      <c r="AK172">
        <f t="shared" si="140"/>
        <v>0.15803383722127939</v>
      </c>
      <c r="AL172">
        <f t="shared" si="141"/>
        <v>1.7277279559278653</v>
      </c>
      <c r="AM172">
        <f t="shared" si="142"/>
        <v>1.170674131344273</v>
      </c>
      <c r="AN172">
        <f t="shared" si="152"/>
        <v>20.416545324915042</v>
      </c>
      <c r="AO172">
        <f t="shared" si="152"/>
        <v>20.416545324915042</v>
      </c>
      <c r="AP172">
        <f t="shared" si="152"/>
        <v>20.416545324915042</v>
      </c>
      <c r="AQ172">
        <f t="shared" si="152"/>
        <v>20.416545324914424</v>
      </c>
      <c r="AR172">
        <f t="shared" si="152"/>
        <v>20.416545323897335</v>
      </c>
      <c r="AS172">
        <f t="shared" si="152"/>
        <v>20.416543654462668</v>
      </c>
      <c r="AT172">
        <f t="shared" si="152"/>
        <v>20.414404693595831</v>
      </c>
      <c r="AU172">
        <f t="shared" si="143"/>
        <v>20.256546484326915</v>
      </c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</row>
    <row r="173" spans="1:64" s="34" customFormat="1" ht="12.95" customHeight="1">
      <c r="A173" s="77" t="s">
        <v>101</v>
      </c>
      <c r="B173" s="82" t="s">
        <v>65</v>
      </c>
      <c r="C173" s="76">
        <v>52517.516349999998</v>
      </c>
      <c r="D173" s="76" t="s">
        <v>48</v>
      </c>
      <c r="E173" s="48">
        <f t="shared" si="127"/>
        <v>15487.47836525485</v>
      </c>
      <c r="F173" s="48">
        <f t="shared" si="150"/>
        <v>15487.5</v>
      </c>
      <c r="G173" s="48">
        <f t="shared" ref="G173:G204" si="153">+C173-(C$7+F173*C$8)</f>
        <v>-6.066800000553485E-3</v>
      </c>
      <c r="I173" s="34">
        <f>G173</f>
        <v>-6.066800000553485E-3</v>
      </c>
      <c r="K173" s="44"/>
      <c r="M173" s="1"/>
      <c r="N173" s="1"/>
      <c r="O173" s="34">
        <f t="shared" ca="1" si="145"/>
        <v>-2.0293390093060717E-2</v>
      </c>
      <c r="P173" s="34">
        <f t="shared" si="128"/>
        <v>-5.776831192092032E-3</v>
      </c>
      <c r="Q173" s="212">
        <f t="shared" si="129"/>
        <v>37499.016349999998</v>
      </c>
      <c r="R173" s="34">
        <f t="shared" ref="R173:R195" si="154">(P173-G173)^2</f>
        <v>8.4081909880554804E-8</v>
      </c>
      <c r="S173" s="166">
        <f>S$12</f>
        <v>0.1</v>
      </c>
      <c r="T173" s="34">
        <f t="shared" ref="T173:T204" si="155">R173*S173</f>
        <v>8.4081909880554801E-9</v>
      </c>
      <c r="U173" s="45"/>
      <c r="W173" s="1">
        <v>142</v>
      </c>
      <c r="X173" s="1"/>
      <c r="Z173">
        <f t="shared" si="131"/>
        <v>15487.5</v>
      </c>
      <c r="AA173">
        <f t="shared" si="132"/>
        <v>-1.7883783570523566E-2</v>
      </c>
      <c r="AB173">
        <f t="shared" si="133"/>
        <v>1.1816983569970081E-2</v>
      </c>
      <c r="AC173">
        <f t="shared" si="134"/>
        <v>1.1816983569970081E-2</v>
      </c>
      <c r="AD173"/>
      <c r="AE173">
        <f t="shared" si="135"/>
        <v>1.3964110069294284E-5</v>
      </c>
      <c r="AF173" s="145">
        <f t="shared" si="136"/>
        <v>37499.016349999998</v>
      </c>
      <c r="AG173" s="146"/>
      <c r="AH173">
        <f t="shared" si="137"/>
        <v>-8.2314640392735679E-3</v>
      </c>
      <c r="AI173">
        <f t="shared" si="138"/>
        <v>0.9748079871844344</v>
      </c>
      <c r="AJ173">
        <f t="shared" si="139"/>
        <v>-0.9646537749148496</v>
      </c>
      <c r="AK173">
        <f t="shared" si="140"/>
        <v>0.15800431161933642</v>
      </c>
      <c r="AL173">
        <f t="shared" si="141"/>
        <v>1.7289043182296173</v>
      </c>
      <c r="AM173">
        <f t="shared" si="142"/>
        <v>1.1720693626496077</v>
      </c>
      <c r="AN173">
        <f t="shared" si="152"/>
        <v>20.417736427736966</v>
      </c>
      <c r="AO173">
        <f t="shared" si="152"/>
        <v>20.417736427736966</v>
      </c>
      <c r="AP173">
        <f t="shared" si="152"/>
        <v>20.417736427736966</v>
      </c>
      <c r="AQ173">
        <f t="shared" si="152"/>
        <v>20.417736427736749</v>
      </c>
      <c r="AR173">
        <f t="shared" si="152"/>
        <v>20.417736427218077</v>
      </c>
      <c r="AS173">
        <f t="shared" si="152"/>
        <v>20.417735188249342</v>
      </c>
      <c r="AT173">
        <f t="shared" si="152"/>
        <v>20.41562613466936</v>
      </c>
      <c r="AU173">
        <f t="shared" si="143"/>
        <v>20.257736975138044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</row>
    <row r="174" spans="1:64" s="34" customFormat="1" ht="12.95" customHeight="1">
      <c r="A174" s="81" t="s">
        <v>106</v>
      </c>
      <c r="B174" s="79" t="s">
        <v>65</v>
      </c>
      <c r="C174" s="81">
        <v>52521.428800000002</v>
      </c>
      <c r="D174" s="81">
        <v>1.4E-3</v>
      </c>
      <c r="E174" s="48">
        <f t="shared" si="127"/>
        <v>15501.430507834952</v>
      </c>
      <c r="F174" s="48">
        <f t="shared" si="150"/>
        <v>15501.5</v>
      </c>
      <c r="G174" s="48">
        <f t="shared" si="153"/>
        <v>-1.948694400198292E-2</v>
      </c>
      <c r="K174" s="44">
        <f t="shared" ref="K174:K184" si="156">G174</f>
        <v>-1.948694400198292E-2</v>
      </c>
      <c r="O174" s="34">
        <f t="shared" ca="1" si="145"/>
        <v>-2.0317659655400964E-2</v>
      </c>
      <c r="P174" s="34">
        <f t="shared" si="128"/>
        <v>-5.7863736529433548E-3</v>
      </c>
      <c r="Q174" s="212">
        <f t="shared" si="129"/>
        <v>37502.928800000002</v>
      </c>
      <c r="R174" s="34">
        <f t="shared" si="154"/>
        <v>1.8770562788898211E-4</v>
      </c>
      <c r="S174" s="52">
        <f t="shared" ref="S174:S184" si="157">S$14</f>
        <v>1</v>
      </c>
      <c r="T174" s="34">
        <f t="shared" si="155"/>
        <v>1.8770562788898211E-4</v>
      </c>
      <c r="U174" s="45"/>
      <c r="W174" s="1">
        <v>143</v>
      </c>
      <c r="Y174" s="1"/>
      <c r="Z174">
        <f t="shared" si="131"/>
        <v>15501.5</v>
      </c>
      <c r="AA174">
        <f t="shared" si="132"/>
        <v>-1.7911306909161394E-2</v>
      </c>
      <c r="AB174">
        <f t="shared" si="133"/>
        <v>-1.575637092821526E-3</v>
      </c>
      <c r="AC174">
        <f t="shared" si="134"/>
        <v>-1.575637092821526E-3</v>
      </c>
      <c r="AD174"/>
      <c r="AE174">
        <f t="shared" si="135"/>
        <v>2.4826322482750704E-6</v>
      </c>
      <c r="AF174" s="145">
        <f t="shared" si="136"/>
        <v>37502.928800000002</v>
      </c>
      <c r="AG174" s="146"/>
      <c r="AH174">
        <f t="shared" si="137"/>
        <v>-8.237784307911394E-3</v>
      </c>
      <c r="AI174">
        <f t="shared" si="138"/>
        <v>0.9745479220157901</v>
      </c>
      <c r="AJ174">
        <f t="shared" si="139"/>
        <v>-0.96508626313330526</v>
      </c>
      <c r="AK174">
        <f t="shared" si="140"/>
        <v>0.15796262762528895</v>
      </c>
      <c r="AL174">
        <f t="shared" si="141"/>
        <v>1.7305504721629272</v>
      </c>
      <c r="AM174">
        <f t="shared" si="142"/>
        <v>1.1740250258696006</v>
      </c>
      <c r="AN174">
        <f t="shared" si="152"/>
        <v>20.419403590277472</v>
      </c>
      <c r="AO174">
        <f t="shared" si="152"/>
        <v>20.419403590277472</v>
      </c>
      <c r="AP174">
        <f t="shared" si="152"/>
        <v>20.419403590277472</v>
      </c>
      <c r="AQ174">
        <f t="shared" si="152"/>
        <v>20.419403590277454</v>
      </c>
      <c r="AR174">
        <f t="shared" si="152"/>
        <v>20.419403590177875</v>
      </c>
      <c r="AS174">
        <f t="shared" si="152"/>
        <v>20.419402934345868</v>
      </c>
      <c r="AT174">
        <f t="shared" si="152"/>
        <v>20.417335776226789</v>
      </c>
      <c r="AU174">
        <f t="shared" si="143"/>
        <v>20.259403662273634</v>
      </c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</row>
    <row r="175" spans="1:64" s="34" customFormat="1" ht="12.95" customHeight="1">
      <c r="A175" s="81" t="s">
        <v>106</v>
      </c>
      <c r="B175" s="79" t="s">
        <v>62</v>
      </c>
      <c r="C175" s="81">
        <v>52521.5697</v>
      </c>
      <c r="D175" s="81">
        <v>1.6999999999999999E-3</v>
      </c>
      <c r="E175" s="48">
        <f t="shared" si="127"/>
        <v>15501.932969691208</v>
      </c>
      <c r="F175" s="48">
        <f t="shared" si="150"/>
        <v>15502</v>
      </c>
      <c r="G175" s="48">
        <f t="shared" si="153"/>
        <v>-1.8796592004946433E-2</v>
      </c>
      <c r="K175" s="44">
        <f t="shared" si="156"/>
        <v>-1.8796592004946433E-2</v>
      </c>
      <c r="O175" s="34">
        <f t="shared" ca="1" si="145"/>
        <v>-2.0318526425484543E-2</v>
      </c>
      <c r="P175" s="34">
        <f t="shared" si="128"/>
        <v>-5.7867146363666157E-3</v>
      </c>
      <c r="Q175" s="212">
        <f t="shared" si="129"/>
        <v>37503.0697</v>
      </c>
      <c r="R175" s="34">
        <f t="shared" si="154"/>
        <v>1.692569091454853E-4</v>
      </c>
      <c r="S175" s="52">
        <f t="shared" si="157"/>
        <v>1</v>
      </c>
      <c r="T175" s="34">
        <f t="shared" si="155"/>
        <v>1.692569091454853E-4</v>
      </c>
      <c r="U175" s="45"/>
      <c r="W175" s="1">
        <v>144</v>
      </c>
      <c r="Z175">
        <f t="shared" si="131"/>
        <v>15502</v>
      </c>
      <c r="AA175">
        <f t="shared" si="132"/>
        <v>-1.7912289757305376E-2</v>
      </c>
      <c r="AB175">
        <f t="shared" si="133"/>
        <v>-8.8430224764105697E-4</v>
      </c>
      <c r="AC175">
        <f t="shared" si="134"/>
        <v>-8.8430224764105697E-4</v>
      </c>
      <c r="AD175"/>
      <c r="AE175">
        <f t="shared" si="135"/>
        <v>7.8199046518302521E-7</v>
      </c>
      <c r="AF175" s="145">
        <f t="shared" si="136"/>
        <v>37503.0697</v>
      </c>
      <c r="AG175" s="146"/>
      <c r="AH175">
        <f t="shared" si="137"/>
        <v>-8.2380095773053764E-3</v>
      </c>
      <c r="AI175">
        <f t="shared" si="138"/>
        <v>0.97453863781137706</v>
      </c>
      <c r="AJ175">
        <f t="shared" si="139"/>
        <v>-0.96510165652608493</v>
      </c>
      <c r="AK175">
        <f t="shared" si="140"/>
        <v>0.15796113140738061</v>
      </c>
      <c r="AL175">
        <f t="shared" si="141"/>
        <v>1.7306092471309051</v>
      </c>
      <c r="AM175">
        <f t="shared" si="142"/>
        <v>1.1740949215558567</v>
      </c>
      <c r="AN175">
        <f t="shared" si="152"/>
        <v>20.419463123570765</v>
      </c>
      <c r="AO175">
        <f t="shared" si="152"/>
        <v>20.419463123570765</v>
      </c>
      <c r="AP175">
        <f t="shared" si="152"/>
        <v>20.419463123570765</v>
      </c>
      <c r="AQ175">
        <f t="shared" si="152"/>
        <v>20.41946312357075</v>
      </c>
      <c r="AR175">
        <f t="shared" si="152"/>
        <v>20.419463123480323</v>
      </c>
      <c r="AS175">
        <f t="shared" si="152"/>
        <v>20.419462488053352</v>
      </c>
      <c r="AT175">
        <f t="shared" si="152"/>
        <v>20.417396826740625</v>
      </c>
      <c r="AU175">
        <f t="shared" si="143"/>
        <v>20.259463186814187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</row>
    <row r="176" spans="1:64" s="34" customFormat="1" ht="12.95" customHeight="1">
      <c r="A176" s="72" t="s">
        <v>110</v>
      </c>
      <c r="B176" s="82"/>
      <c r="C176" s="56">
        <v>52546.667029999997</v>
      </c>
      <c r="D176" s="74">
        <v>5.0000000000000002E-5</v>
      </c>
      <c r="E176" s="48">
        <f t="shared" si="127"/>
        <v>15591.432267200311</v>
      </c>
      <c r="F176" s="48">
        <f t="shared" si="150"/>
        <v>15591.5</v>
      </c>
      <c r="G176" s="48">
        <f t="shared" si="153"/>
        <v>-1.8993584002600983E-2</v>
      </c>
      <c r="K176" s="44">
        <f t="shared" si="156"/>
        <v>-1.8993584002600983E-2</v>
      </c>
      <c r="O176" s="34">
        <f t="shared" ca="1" si="145"/>
        <v>-2.0473678270445397E-2</v>
      </c>
      <c r="P176" s="34">
        <f t="shared" si="128"/>
        <v>-5.8479520441304294E-3</v>
      </c>
      <c r="Q176" s="212">
        <f t="shared" si="129"/>
        <v>37528.167029999997</v>
      </c>
      <c r="R176" s="34">
        <f t="shared" si="154"/>
        <v>1.7280763958756238E-4</v>
      </c>
      <c r="S176" s="52">
        <f t="shared" si="157"/>
        <v>1</v>
      </c>
      <c r="T176" s="34">
        <f t="shared" si="155"/>
        <v>1.7280763958756238E-4</v>
      </c>
      <c r="U176" s="45"/>
      <c r="W176" s="1">
        <v>145</v>
      </c>
      <c r="X176" s="34">
        <f>+S176*S176</f>
        <v>1</v>
      </c>
      <c r="Z176">
        <f t="shared" si="131"/>
        <v>15591.5</v>
      </c>
      <c r="AA176">
        <f t="shared" si="132"/>
        <v>-1.8088077213976761E-2</v>
      </c>
      <c r="AB176">
        <f t="shared" si="133"/>
        <v>-9.0550678862422185E-4</v>
      </c>
      <c r="AC176">
        <f t="shared" si="134"/>
        <v>-9.0550678862422185E-4</v>
      </c>
      <c r="AD176"/>
      <c r="AE176">
        <f t="shared" si="135"/>
        <v>8.1994254424455116E-7</v>
      </c>
      <c r="AF176" s="145">
        <f t="shared" si="136"/>
        <v>37528.167029999997</v>
      </c>
      <c r="AG176" s="146"/>
      <c r="AH176">
        <f t="shared" si="137"/>
        <v>-8.2778279627267609E-3</v>
      </c>
      <c r="AI176">
        <f t="shared" si="138"/>
        <v>0.97288105114829548</v>
      </c>
      <c r="AJ176">
        <f t="shared" si="139"/>
        <v>-0.96779878285080689</v>
      </c>
      <c r="AK176">
        <f t="shared" si="140"/>
        <v>0.15768501074350291</v>
      </c>
      <c r="AL176">
        <f t="shared" si="141"/>
        <v>1.7411119665038828</v>
      </c>
      <c r="AM176">
        <f t="shared" si="142"/>
        <v>1.1866628791754983</v>
      </c>
      <c r="AN176">
        <f t="shared" si="152"/>
        <v>20.43011046181585</v>
      </c>
      <c r="AO176">
        <f t="shared" si="152"/>
        <v>20.43011046181585</v>
      </c>
      <c r="AP176">
        <f t="shared" si="152"/>
        <v>20.43011046181584</v>
      </c>
      <c r="AQ176">
        <f t="shared" si="152"/>
        <v>20.430110461822053</v>
      </c>
      <c r="AR176">
        <f t="shared" si="152"/>
        <v>20.430110457842989</v>
      </c>
      <c r="AS176">
        <f t="shared" si="152"/>
        <v>20.43011300608617</v>
      </c>
      <c r="AT176">
        <f t="shared" si="152"/>
        <v>20.428315848707364</v>
      </c>
      <c r="AU176">
        <f t="shared" si="143"/>
        <v>20.27011807957383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</row>
    <row r="177" spans="1:64" s="34" customFormat="1" ht="12.95" customHeight="1">
      <c r="A177" s="78" t="s">
        <v>111</v>
      </c>
      <c r="B177" s="79" t="s">
        <v>65</v>
      </c>
      <c r="C177" s="81">
        <v>52815.446859999996</v>
      </c>
      <c r="D177" s="81">
        <v>1.8000000000000001E-4</v>
      </c>
      <c r="E177" s="48">
        <f t="shared" si="127"/>
        <v>16549.924902457478</v>
      </c>
      <c r="F177" s="48">
        <f t="shared" si="150"/>
        <v>16550</v>
      </c>
      <c r="G177" s="48">
        <f t="shared" si="153"/>
        <v>-2.105880000453908E-2</v>
      </c>
      <c r="K177" s="44">
        <f t="shared" si="156"/>
        <v>-2.105880000453908E-2</v>
      </c>
      <c r="O177" s="34">
        <f t="shared" ca="1" si="145"/>
        <v>-2.2135276520668618E-2</v>
      </c>
      <c r="P177" s="34">
        <f t="shared" si="128"/>
        <v>-6.5288865915227763E-3</v>
      </c>
      <c r="Q177" s="212">
        <f t="shared" si="129"/>
        <v>37796.946859999996</v>
      </c>
      <c r="R177" s="34">
        <f t="shared" si="154"/>
        <v>2.1111838378975109E-4</v>
      </c>
      <c r="S177" s="52">
        <f t="shared" si="157"/>
        <v>1</v>
      </c>
      <c r="T177" s="34">
        <f t="shared" si="155"/>
        <v>2.1111838378975109E-4</v>
      </c>
      <c r="U177" s="45"/>
      <c r="W177" s="1">
        <v>146</v>
      </c>
      <c r="Z177">
        <f t="shared" si="131"/>
        <v>16550</v>
      </c>
      <c r="AA177">
        <f t="shared" si="132"/>
        <v>-1.9953142542763556E-2</v>
      </c>
      <c r="AB177">
        <f t="shared" si="133"/>
        <v>-1.1056574617755235E-3</v>
      </c>
      <c r="AC177">
        <f t="shared" si="134"/>
        <v>-1.1056574617755235E-3</v>
      </c>
      <c r="AD177"/>
      <c r="AE177">
        <f t="shared" si="135"/>
        <v>1.2224784227798933E-6</v>
      </c>
      <c r="AF177" s="145">
        <f t="shared" si="136"/>
        <v>37796.946859999996</v>
      </c>
      <c r="AG177" s="146"/>
      <c r="AH177">
        <f t="shared" si="137"/>
        <v>-8.6415300427635598E-3</v>
      </c>
      <c r="AI177">
        <f t="shared" si="138"/>
        <v>0.95568920000693813</v>
      </c>
      <c r="AJ177">
        <f t="shared" si="139"/>
        <v>-0.9896258852521338</v>
      </c>
      <c r="AK177">
        <f t="shared" si="140"/>
        <v>0.15374183882071552</v>
      </c>
      <c r="AL177">
        <f t="shared" si="141"/>
        <v>1.8514070126484463</v>
      </c>
      <c r="AM177">
        <f t="shared" si="142"/>
        <v>1.3289212719207608</v>
      </c>
      <c r="AN177">
        <f t="shared" si="152"/>
        <v>20.54302425898814</v>
      </c>
      <c r="AO177">
        <f t="shared" si="152"/>
        <v>20.543024258984904</v>
      </c>
      <c r="AP177">
        <f t="shared" si="152"/>
        <v>20.543024259150105</v>
      </c>
      <c r="AQ177">
        <f t="shared" si="152"/>
        <v>20.543024250712275</v>
      </c>
      <c r="AR177">
        <f t="shared" si="152"/>
        <v>20.543024681689541</v>
      </c>
      <c r="AS177">
        <f t="shared" si="152"/>
        <v>20.543002666827224</v>
      </c>
      <c r="AT177">
        <f t="shared" si="152"/>
        <v>20.544122230315278</v>
      </c>
      <c r="AU177">
        <f t="shared" si="143"/>
        <v>20.384226623820929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1:64" s="34" customFormat="1" ht="12.95" customHeight="1">
      <c r="A178" s="78" t="s">
        <v>111</v>
      </c>
      <c r="B178" s="79" t="s">
        <v>65</v>
      </c>
      <c r="C178" s="81">
        <v>52815.449970000001</v>
      </c>
      <c r="D178" s="81">
        <v>2.0000000000000001E-4</v>
      </c>
      <c r="E178" s="48">
        <f t="shared" si="127"/>
        <v>16549.935992992436</v>
      </c>
      <c r="F178" s="48">
        <f t="shared" si="150"/>
        <v>16550</v>
      </c>
      <c r="G178" s="48">
        <f t="shared" si="153"/>
        <v>-1.7948799999430776E-2</v>
      </c>
      <c r="K178" s="44">
        <f t="shared" si="156"/>
        <v>-1.7948799999430776E-2</v>
      </c>
      <c r="O178" s="34">
        <f t="shared" ca="1" si="145"/>
        <v>-2.2135276520668618E-2</v>
      </c>
      <c r="P178" s="34">
        <f t="shared" si="128"/>
        <v>-6.5288865915227763E-3</v>
      </c>
      <c r="Q178" s="212">
        <f t="shared" si="129"/>
        <v>37796.949970000001</v>
      </c>
      <c r="R178" s="34">
        <f t="shared" si="154"/>
        <v>1.304144222441169E-4</v>
      </c>
      <c r="S178" s="52">
        <f t="shared" si="157"/>
        <v>1</v>
      </c>
      <c r="T178" s="34">
        <f t="shared" si="155"/>
        <v>1.304144222441169E-4</v>
      </c>
      <c r="U178" s="45"/>
      <c r="W178" s="1">
        <v>147</v>
      </c>
      <c r="Z178">
        <f t="shared" si="131"/>
        <v>16550</v>
      </c>
      <c r="AA178">
        <f t="shared" si="132"/>
        <v>-1.9953142542763556E-2</v>
      </c>
      <c r="AB178">
        <f t="shared" si="133"/>
        <v>2.0043425433327808E-3</v>
      </c>
      <c r="AC178">
        <f t="shared" si="134"/>
        <v>2.0043425433327808E-3</v>
      </c>
      <c r="AD178"/>
      <c r="AE178">
        <f t="shared" si="135"/>
        <v>4.0173890310137198E-6</v>
      </c>
      <c r="AF178" s="145">
        <f t="shared" si="136"/>
        <v>37796.949970000001</v>
      </c>
      <c r="AG178" s="146"/>
      <c r="AH178">
        <f t="shared" si="137"/>
        <v>-8.6415300427635598E-3</v>
      </c>
      <c r="AI178">
        <f t="shared" si="138"/>
        <v>0.95568920000693813</v>
      </c>
      <c r="AJ178">
        <f t="shared" si="139"/>
        <v>-0.9896258852521338</v>
      </c>
      <c r="AK178">
        <f t="shared" si="140"/>
        <v>0.15374183882071552</v>
      </c>
      <c r="AL178">
        <f t="shared" si="141"/>
        <v>1.8514070126484463</v>
      </c>
      <c r="AM178">
        <f t="shared" si="142"/>
        <v>1.3289212719207608</v>
      </c>
      <c r="AN178">
        <f t="shared" si="152"/>
        <v>20.54302425898814</v>
      </c>
      <c r="AO178">
        <f t="shared" si="152"/>
        <v>20.543024258984904</v>
      </c>
      <c r="AP178">
        <f t="shared" si="152"/>
        <v>20.543024259150105</v>
      </c>
      <c r="AQ178">
        <f t="shared" si="152"/>
        <v>20.543024250712275</v>
      </c>
      <c r="AR178">
        <f t="shared" si="152"/>
        <v>20.543024681689541</v>
      </c>
      <c r="AS178">
        <f t="shared" si="152"/>
        <v>20.543002666827224</v>
      </c>
      <c r="AT178">
        <f t="shared" si="152"/>
        <v>20.544122230315278</v>
      </c>
      <c r="AU178">
        <f t="shared" si="143"/>
        <v>20.384226623820929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</row>
    <row r="179" spans="1:64" s="34" customFormat="1" ht="12.95" customHeight="1">
      <c r="A179" s="85" t="s">
        <v>112</v>
      </c>
      <c r="B179" s="73" t="s">
        <v>62</v>
      </c>
      <c r="C179" s="86">
        <v>52878.4018</v>
      </c>
      <c r="D179" s="86">
        <v>1.6000000000000001E-3</v>
      </c>
      <c r="E179" s="48">
        <f t="shared" si="127"/>
        <v>16774.427784028092</v>
      </c>
      <c r="F179" s="48">
        <f t="shared" si="150"/>
        <v>16774.5</v>
      </c>
      <c r="G179" s="48">
        <f t="shared" si="153"/>
        <v>-2.025075200072024E-2</v>
      </c>
      <c r="K179" s="44">
        <f t="shared" si="156"/>
        <v>-2.025075200072024E-2</v>
      </c>
      <c r="O179" s="34">
        <f t="shared" ca="1" si="145"/>
        <v>-2.2524456288196125E-2</v>
      </c>
      <c r="P179" s="34">
        <f t="shared" si="128"/>
        <v>-6.6950147610672014E-3</v>
      </c>
      <c r="Q179" s="212">
        <f t="shared" si="129"/>
        <v>37859.9018</v>
      </c>
      <c r="R179" s="34">
        <f t="shared" si="154"/>
        <v>1.8375801211051619E-4</v>
      </c>
      <c r="S179" s="52">
        <f t="shared" si="157"/>
        <v>1</v>
      </c>
      <c r="T179" s="34">
        <f t="shared" si="155"/>
        <v>1.8375801211051619E-4</v>
      </c>
      <c r="U179" s="59"/>
      <c r="W179" s="1">
        <v>148</v>
      </c>
      <c r="Y179" s="1"/>
      <c r="Z179">
        <f t="shared" si="131"/>
        <v>16774.5</v>
      </c>
      <c r="AA179">
        <f t="shared" si="132"/>
        <v>-2.0385444465423772E-2</v>
      </c>
      <c r="AB179">
        <f t="shared" si="133"/>
        <v>1.3469246470353136E-4</v>
      </c>
      <c r="AC179">
        <f t="shared" si="134"/>
        <v>1.3469246470353136E-4</v>
      </c>
      <c r="AD179"/>
      <c r="AE179">
        <f t="shared" si="135"/>
        <v>1.8142060047912039E-8</v>
      </c>
      <c r="AF179" s="145">
        <f t="shared" si="136"/>
        <v>37859.9018</v>
      </c>
      <c r="AG179" s="146"/>
      <c r="AH179">
        <f t="shared" si="137"/>
        <v>-8.7102312041737722E-3</v>
      </c>
      <c r="AI179">
        <f t="shared" si="138"/>
        <v>0.95181782081495425</v>
      </c>
      <c r="AJ179">
        <f t="shared" si="139"/>
        <v>-0.99294072869298788</v>
      </c>
      <c r="AK179">
        <f t="shared" si="140"/>
        <v>0.15257286000131265</v>
      </c>
      <c r="AL179">
        <f t="shared" si="141"/>
        <v>1.8766828031808496</v>
      </c>
      <c r="AM179">
        <f t="shared" si="142"/>
        <v>1.3644771369118638</v>
      </c>
      <c r="AN179">
        <f t="shared" si="152"/>
        <v>20.569184332093176</v>
      </c>
      <c r="AO179">
        <f t="shared" si="152"/>
        <v>20.569184332079541</v>
      </c>
      <c r="AP179">
        <f t="shared" si="152"/>
        <v>20.569184332654263</v>
      </c>
      <c r="AQ179">
        <f t="shared" si="152"/>
        <v>20.569184308430238</v>
      </c>
      <c r="AR179">
        <f t="shared" si="152"/>
        <v>20.569185329447027</v>
      </c>
      <c r="AS179">
        <f t="shared" si="152"/>
        <v>20.569142288649079</v>
      </c>
      <c r="AT179">
        <f t="shared" si="152"/>
        <v>20.570946075127704</v>
      </c>
      <c r="AU179">
        <f t="shared" si="143"/>
        <v>20.410953142530865</v>
      </c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</row>
    <row r="180" spans="1:64" s="34" customFormat="1" ht="12.95" customHeight="1">
      <c r="A180" s="85" t="s">
        <v>112</v>
      </c>
      <c r="B180" s="87"/>
      <c r="C180" s="86">
        <v>52878.542500000003</v>
      </c>
      <c r="D180" s="86">
        <v>5.1999999999999998E-3</v>
      </c>
      <c r="E180" s="48">
        <f t="shared" si="127"/>
        <v>16774.929532666687</v>
      </c>
      <c r="F180" s="48">
        <f t="shared" si="150"/>
        <v>16775</v>
      </c>
      <c r="G180" s="48">
        <f t="shared" si="153"/>
        <v>-1.9760399998631328E-2</v>
      </c>
      <c r="K180" s="44">
        <f t="shared" si="156"/>
        <v>-1.9760399998631328E-2</v>
      </c>
      <c r="O180" s="34">
        <f t="shared" ca="1" si="145"/>
        <v>-2.2525323058279704E-2</v>
      </c>
      <c r="P180" s="34">
        <f t="shared" si="128"/>
        <v>-6.6953875694904632E-3</v>
      </c>
      <c r="Q180" s="212">
        <f t="shared" si="129"/>
        <v>37860.042500000003</v>
      </c>
      <c r="R180" s="34">
        <f t="shared" si="154"/>
        <v>1.7069454977360532E-4</v>
      </c>
      <c r="S180" s="52">
        <f t="shared" si="157"/>
        <v>1</v>
      </c>
      <c r="T180" s="34">
        <f t="shared" si="155"/>
        <v>1.7069454977360532E-4</v>
      </c>
      <c r="U180" s="45"/>
      <c r="W180" s="1">
        <v>149</v>
      </c>
      <c r="Y180" s="1"/>
      <c r="Z180">
        <f t="shared" si="131"/>
        <v>16775</v>
      </c>
      <c r="AA180">
        <f t="shared" si="132"/>
        <v>-2.0386405405903793E-2</v>
      </c>
      <c r="AB180">
        <f t="shared" si="133"/>
        <v>6.2600540727246468E-4</v>
      </c>
      <c r="AC180">
        <f t="shared" si="134"/>
        <v>6.2600540727246468E-4</v>
      </c>
      <c r="AD180"/>
      <c r="AE180">
        <f t="shared" si="135"/>
        <v>3.9188276993436435E-7</v>
      </c>
      <c r="AF180" s="145">
        <f t="shared" si="136"/>
        <v>37860.042500000003</v>
      </c>
      <c r="AG180" s="146"/>
      <c r="AH180">
        <f t="shared" si="137"/>
        <v>-8.7103772809037933E-3</v>
      </c>
      <c r="AI180">
        <f t="shared" si="138"/>
        <v>0.95180926685245593</v>
      </c>
      <c r="AJ180">
        <f t="shared" si="139"/>
        <v>-0.99294737712296399</v>
      </c>
      <c r="AK180">
        <f t="shared" si="140"/>
        <v>0.15257015841475094</v>
      </c>
      <c r="AL180">
        <f t="shared" si="141"/>
        <v>1.8767388684484776</v>
      </c>
      <c r="AM180">
        <f t="shared" si="142"/>
        <v>1.3645573637119304</v>
      </c>
      <c r="AN180">
        <f t="shared" si="152"/>
        <v>20.569242476863177</v>
      </c>
      <c r="AO180">
        <f t="shared" si="152"/>
        <v>20.569242476849507</v>
      </c>
      <c r="AP180">
        <f t="shared" si="152"/>
        <v>20.569242477425608</v>
      </c>
      <c r="AQ180">
        <f t="shared" si="152"/>
        <v>20.569242453152889</v>
      </c>
      <c r="AR180">
        <f t="shared" si="152"/>
        <v>20.569243475825399</v>
      </c>
      <c r="AS180">
        <f t="shared" si="152"/>
        <v>20.569200381937037</v>
      </c>
      <c r="AT180">
        <f t="shared" si="152"/>
        <v>20.571005688899895</v>
      </c>
      <c r="AU180">
        <f t="shared" si="143"/>
        <v>20.411012667071422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</row>
    <row r="181" spans="1:64" s="34" customFormat="1" ht="12.95" customHeight="1">
      <c r="A181" s="78" t="s">
        <v>113</v>
      </c>
      <c r="B181" s="73" t="s">
        <v>65</v>
      </c>
      <c r="C181" s="56">
        <v>52886.393499999998</v>
      </c>
      <c r="D181" s="76">
        <v>5.1999999999999997E-5</v>
      </c>
      <c r="E181" s="48">
        <f t="shared" si="127"/>
        <v>16802.926892734216</v>
      </c>
      <c r="F181" s="48">
        <f t="shared" si="150"/>
        <v>16803</v>
      </c>
      <c r="G181" s="48">
        <f t="shared" si="153"/>
        <v>-2.0500688005995471E-2</v>
      </c>
      <c r="K181" s="44">
        <f t="shared" si="156"/>
        <v>-2.0500688005995471E-2</v>
      </c>
      <c r="O181" s="34">
        <f t="shared" ca="1" si="145"/>
        <v>-2.2573862182960196E-2</v>
      </c>
      <c r="P181" s="34">
        <f t="shared" si="128"/>
        <v>-6.7162847911931087E-3</v>
      </c>
      <c r="Q181" s="212">
        <f t="shared" si="129"/>
        <v>37867.893499999998</v>
      </c>
      <c r="R181" s="34">
        <f t="shared" si="154"/>
        <v>1.9000977198825369E-4</v>
      </c>
      <c r="S181" s="52">
        <f t="shared" si="157"/>
        <v>1</v>
      </c>
      <c r="T181" s="34">
        <f t="shared" si="155"/>
        <v>1.9000977198825369E-4</v>
      </c>
      <c r="U181" s="45"/>
      <c r="W181" s="1">
        <v>150</v>
      </c>
      <c r="X181" s="34">
        <f>+S181*S181</f>
        <v>1</v>
      </c>
      <c r="Y181" s="1"/>
      <c r="Z181">
        <f t="shared" si="131"/>
        <v>16803</v>
      </c>
      <c r="AA181">
        <f t="shared" si="132"/>
        <v>-2.0440204899147892E-2</v>
      </c>
      <c r="AB181">
        <f t="shared" si="133"/>
        <v>-6.048310684757946E-5</v>
      </c>
      <c r="AC181">
        <f t="shared" si="134"/>
        <v>-6.048310684757946E-5</v>
      </c>
      <c r="AD181"/>
      <c r="AE181">
        <f t="shared" si="135"/>
        <v>3.6582062139357132E-9</v>
      </c>
      <c r="AF181" s="145">
        <f t="shared" si="136"/>
        <v>37867.893499999998</v>
      </c>
      <c r="AG181" s="146"/>
      <c r="AH181">
        <f t="shared" si="137"/>
        <v>-8.7185084941478908E-3</v>
      </c>
      <c r="AI181">
        <f t="shared" si="138"/>
        <v>0.95133073242970767</v>
      </c>
      <c r="AJ181">
        <f t="shared" si="139"/>
        <v>-0.99331452173996027</v>
      </c>
      <c r="AK181">
        <f t="shared" si="140"/>
        <v>0.15241818262323986</v>
      </c>
      <c r="AL181">
        <f t="shared" si="141"/>
        <v>1.8798769164697782</v>
      </c>
      <c r="AM181">
        <f t="shared" si="142"/>
        <v>1.3690575755393872</v>
      </c>
      <c r="AN181">
        <f t="shared" ref="AN181:AT190" si="158">$AU181+$AB$7*SIN(AO181)</f>
        <v>20.572497750557666</v>
      </c>
      <c r="AO181">
        <f t="shared" si="158"/>
        <v>20.572497750541725</v>
      </c>
      <c r="AP181">
        <f t="shared" si="158"/>
        <v>20.572497751199155</v>
      </c>
      <c r="AQ181">
        <f t="shared" si="158"/>
        <v>20.572497724088038</v>
      </c>
      <c r="AR181">
        <f t="shared" si="158"/>
        <v>20.572498842092738</v>
      </c>
      <c r="AS181">
        <f t="shared" si="158"/>
        <v>20.572452731196389</v>
      </c>
      <c r="AT181">
        <f t="shared" si="158"/>
        <v>20.574343155389474</v>
      </c>
      <c r="AU181">
        <f t="shared" si="143"/>
        <v>20.414346041342593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</row>
    <row r="182" spans="1:64" s="34" customFormat="1" ht="12.95" customHeight="1">
      <c r="A182" s="85" t="s">
        <v>114</v>
      </c>
      <c r="B182" s="73" t="s">
        <v>62</v>
      </c>
      <c r="C182" s="86">
        <v>52887.375599999999</v>
      </c>
      <c r="D182" s="86">
        <v>3.0999999999999999E-3</v>
      </c>
      <c r="E182" s="48">
        <f t="shared" si="127"/>
        <v>16806.429148156756</v>
      </c>
      <c r="F182" s="48">
        <f t="shared" si="150"/>
        <v>16806.5</v>
      </c>
      <c r="G182" s="48">
        <f t="shared" si="153"/>
        <v>-1.9868224000674672E-2</v>
      </c>
      <c r="K182" s="44">
        <f t="shared" si="156"/>
        <v>-1.9868224000674672E-2</v>
      </c>
      <c r="O182" s="34">
        <f t="shared" ca="1" si="145"/>
        <v>-2.2579929573545255E-2</v>
      </c>
      <c r="P182" s="34">
        <f t="shared" si="128"/>
        <v>-6.7188997001559388E-3</v>
      </c>
      <c r="Q182" s="212">
        <f t="shared" si="129"/>
        <v>37868.875599999999</v>
      </c>
      <c r="R182" s="34">
        <f t="shared" si="154"/>
        <v>1.7290472956021249E-4</v>
      </c>
      <c r="S182" s="52">
        <f t="shared" si="157"/>
        <v>1</v>
      </c>
      <c r="T182" s="34">
        <f t="shared" si="155"/>
        <v>1.7290472956021249E-4</v>
      </c>
      <c r="U182" s="45"/>
      <c r="W182" s="1">
        <v>151</v>
      </c>
      <c r="Z182">
        <f t="shared" si="131"/>
        <v>16806.5</v>
      </c>
      <c r="AA182">
        <f t="shared" si="132"/>
        <v>-2.044692801740506E-2</v>
      </c>
      <c r="AB182">
        <f t="shared" si="133"/>
        <v>5.7870401673038724E-4</v>
      </c>
      <c r="AC182">
        <f t="shared" si="134"/>
        <v>5.7870401673038724E-4</v>
      </c>
      <c r="AD182"/>
      <c r="AE182">
        <f t="shared" si="135"/>
        <v>3.3489833897988432E-7</v>
      </c>
      <c r="AF182" s="145">
        <f t="shared" si="136"/>
        <v>37868.875599999999</v>
      </c>
      <c r="AG182" s="146"/>
      <c r="AH182">
        <f t="shared" si="137"/>
        <v>-8.7195181161550585E-3</v>
      </c>
      <c r="AI182">
        <f t="shared" si="138"/>
        <v>0.95127098303104551</v>
      </c>
      <c r="AJ182">
        <f t="shared" si="139"/>
        <v>-0.99335970160980092</v>
      </c>
      <c r="AK182">
        <f t="shared" si="140"/>
        <v>0.15239909089374301</v>
      </c>
      <c r="AL182">
        <f t="shared" si="141"/>
        <v>1.8802689506692025</v>
      </c>
      <c r="AM182">
        <f t="shared" si="142"/>
        <v>1.3696211423891389</v>
      </c>
      <c r="AN182">
        <f t="shared" si="158"/>
        <v>20.572904544712944</v>
      </c>
      <c r="AO182">
        <f t="shared" si="158"/>
        <v>20.572904544696698</v>
      </c>
      <c r="AP182">
        <f t="shared" si="158"/>
        <v>20.572904545364882</v>
      </c>
      <c r="AQ182">
        <f t="shared" si="158"/>
        <v>20.572904517883249</v>
      </c>
      <c r="AR182">
        <f t="shared" si="158"/>
        <v>20.572905648168536</v>
      </c>
      <c r="AS182">
        <f t="shared" si="158"/>
        <v>20.572859154083744</v>
      </c>
      <c r="AT182">
        <f t="shared" si="158"/>
        <v>20.574760213700692</v>
      </c>
      <c r="AU182">
        <f t="shared" si="143"/>
        <v>20.414762713126493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</row>
    <row r="183" spans="1:64" s="34" customFormat="1" ht="12.95" customHeight="1">
      <c r="A183" s="85" t="s">
        <v>114</v>
      </c>
      <c r="B183" s="88"/>
      <c r="C183" s="86">
        <v>52887.514900000002</v>
      </c>
      <c r="D183" s="86">
        <v>5.0000000000000001E-4</v>
      </c>
      <c r="E183" s="48">
        <f t="shared" si="127"/>
        <v>16806.925904271582</v>
      </c>
      <c r="F183" s="48">
        <f t="shared" si="150"/>
        <v>16807</v>
      </c>
      <c r="G183" s="48">
        <f t="shared" si="153"/>
        <v>-2.0777871999598574E-2</v>
      </c>
      <c r="K183" s="44">
        <f t="shared" si="156"/>
        <v>-2.0777871999598574E-2</v>
      </c>
      <c r="O183" s="34">
        <f t="shared" ca="1" si="145"/>
        <v>-2.2580796343628837E-2</v>
      </c>
      <c r="P183" s="34">
        <f t="shared" si="128"/>
        <v>-6.7192733085792008E-3</v>
      </c>
      <c r="Q183" s="212">
        <f t="shared" si="129"/>
        <v>37869.014900000002</v>
      </c>
      <c r="R183" s="34">
        <f t="shared" si="154"/>
        <v>1.976441971551316E-4</v>
      </c>
      <c r="S183" s="52">
        <f t="shared" si="157"/>
        <v>1</v>
      </c>
      <c r="T183" s="34">
        <f t="shared" si="155"/>
        <v>1.976441971551316E-4</v>
      </c>
      <c r="U183" s="59"/>
      <c r="W183" s="1">
        <v>152</v>
      </c>
      <c r="Z183">
        <f t="shared" si="131"/>
        <v>16807</v>
      </c>
      <c r="AA183">
        <f t="shared" si="132"/>
        <v>-2.0447888429913477E-2</v>
      </c>
      <c r="AB183">
        <f t="shared" si="133"/>
        <v>-3.2998356968509668E-4</v>
      </c>
      <c r="AC183">
        <f t="shared" si="134"/>
        <v>-3.2998356968509668E-4</v>
      </c>
      <c r="AD183"/>
      <c r="AE183">
        <f t="shared" si="135"/>
        <v>1.0888915626211906E-7</v>
      </c>
      <c r="AF183" s="145">
        <f t="shared" si="136"/>
        <v>37869.014900000002</v>
      </c>
      <c r="AG183" s="146"/>
      <c r="AH183">
        <f t="shared" si="137"/>
        <v>-8.719662224913478E-3</v>
      </c>
      <c r="AI183">
        <f t="shared" si="138"/>
        <v>0.9512624486264174</v>
      </c>
      <c r="AJ183">
        <f t="shared" si="139"/>
        <v>-0.99336614295194992</v>
      </c>
      <c r="AK183">
        <f t="shared" si="140"/>
        <v>0.15239636178763388</v>
      </c>
      <c r="AL183">
        <f t="shared" si="141"/>
        <v>1.880324951535034</v>
      </c>
      <c r="AM183">
        <f t="shared" si="142"/>
        <v>1.3697016708604948</v>
      </c>
      <c r="AN183">
        <f t="shared" si="158"/>
        <v>20.572962656078097</v>
      </c>
      <c r="AO183">
        <f t="shared" si="158"/>
        <v>20.572962656061808</v>
      </c>
      <c r="AP183">
        <f t="shared" si="158"/>
        <v>20.572962656731537</v>
      </c>
      <c r="AQ183">
        <f t="shared" si="158"/>
        <v>20.572962629196685</v>
      </c>
      <c r="AR183">
        <f t="shared" si="158"/>
        <v>20.572963761243003</v>
      </c>
      <c r="AS183">
        <f t="shared" si="158"/>
        <v>20.572917212307193</v>
      </c>
      <c r="AT183">
        <f t="shared" si="158"/>
        <v>20.574819791191842</v>
      </c>
      <c r="AU183">
        <f t="shared" si="143"/>
        <v>20.414822237667046</v>
      </c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</row>
    <row r="184" spans="1:64" s="34" customFormat="1" ht="12.95" customHeight="1">
      <c r="A184" s="85" t="s">
        <v>114</v>
      </c>
      <c r="B184" s="88"/>
      <c r="C184" s="86">
        <v>52902.375800000002</v>
      </c>
      <c r="D184" s="86">
        <v>5.9999999999999995E-4</v>
      </c>
      <c r="E184" s="48">
        <f t="shared" si="127"/>
        <v>16859.921187449239</v>
      </c>
      <c r="F184" s="48">
        <f t="shared" si="150"/>
        <v>16860</v>
      </c>
      <c r="G184" s="48">
        <f t="shared" si="153"/>
        <v>-2.2100560003309511E-2</v>
      </c>
      <c r="K184" s="44">
        <f t="shared" si="156"/>
        <v>-2.2100560003309511E-2</v>
      </c>
      <c r="O184" s="34">
        <f t="shared" ca="1" si="145"/>
        <v>-2.2672673972488337E-2</v>
      </c>
      <c r="P184" s="34">
        <f t="shared" si="128"/>
        <v>-6.758946688944922E-3</v>
      </c>
      <c r="Q184" s="212">
        <f t="shared" si="129"/>
        <v>37883.875800000002</v>
      </c>
      <c r="R184" s="34">
        <f t="shared" si="154"/>
        <v>2.3536509908748883E-4</v>
      </c>
      <c r="S184" s="52">
        <f t="shared" si="157"/>
        <v>1</v>
      </c>
      <c r="T184" s="34">
        <f t="shared" si="155"/>
        <v>2.3536509908748883E-4</v>
      </c>
      <c r="U184" s="59"/>
      <c r="W184" s="1">
        <v>153</v>
      </c>
      <c r="Z184">
        <f t="shared" si="131"/>
        <v>16860</v>
      </c>
      <c r="AA184">
        <f t="shared" si="132"/>
        <v>-2.0549645507522706E-2</v>
      </c>
      <c r="AB184">
        <f t="shared" si="133"/>
        <v>-1.5509144957868044E-3</v>
      </c>
      <c r="AC184">
        <f t="shared" si="134"/>
        <v>-1.5509144957868044E-3</v>
      </c>
      <c r="AD184"/>
      <c r="AE184">
        <f t="shared" si="135"/>
        <v>2.4053357732416379E-6</v>
      </c>
      <c r="AF184" s="145">
        <f t="shared" si="136"/>
        <v>37883.875800000002</v>
      </c>
      <c r="AG184" s="146"/>
      <c r="AH184">
        <f t="shared" si="137"/>
        <v>-8.7347635075227057E-3</v>
      </c>
      <c r="AI184">
        <f t="shared" si="138"/>
        <v>0.95035953921110505</v>
      </c>
      <c r="AJ184">
        <f t="shared" si="139"/>
        <v>-0.99403063373770584</v>
      </c>
      <c r="AK184">
        <f t="shared" si="140"/>
        <v>0.15210465033215184</v>
      </c>
      <c r="AL184">
        <f t="shared" si="141"/>
        <v>1.8862553539515834</v>
      </c>
      <c r="AM184">
        <f t="shared" si="142"/>
        <v>1.3782646377418564</v>
      </c>
      <c r="AN184">
        <f t="shared" si="158"/>
        <v>20.579119507957405</v>
      </c>
      <c r="AO184">
        <f t="shared" si="158"/>
        <v>20.5791195079359</v>
      </c>
      <c r="AP184">
        <f t="shared" si="158"/>
        <v>20.579119508785883</v>
      </c>
      <c r="AQ184">
        <f t="shared" si="158"/>
        <v>20.579119475184644</v>
      </c>
      <c r="AR184">
        <f t="shared" si="158"/>
        <v>20.579120803492529</v>
      </c>
      <c r="AS184">
        <f t="shared" si="158"/>
        <v>20.579068285076612</v>
      </c>
      <c r="AT184">
        <f t="shared" si="158"/>
        <v>20.581131790345129</v>
      </c>
      <c r="AU184">
        <f t="shared" si="143"/>
        <v>20.421131838966051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</row>
    <row r="185" spans="1:64" s="34" customFormat="1" ht="12.95" customHeight="1">
      <c r="A185" s="77" t="s">
        <v>101</v>
      </c>
      <c r="B185" s="82" t="s">
        <v>65</v>
      </c>
      <c r="C185" s="76">
        <v>52908.402800000003</v>
      </c>
      <c r="D185" s="76" t="s">
        <v>48</v>
      </c>
      <c r="E185" s="48">
        <f t="shared" si="127"/>
        <v>16881.414002266098</v>
      </c>
      <c r="F185" s="48">
        <f t="shared" si="150"/>
        <v>16881.5</v>
      </c>
      <c r="G185" s="48">
        <f t="shared" si="153"/>
        <v>-2.4115423999319319E-2</v>
      </c>
      <c r="I185" s="34">
        <f>G185</f>
        <v>-2.4115423999319319E-2</v>
      </c>
      <c r="K185" s="44"/>
      <c r="M185" s="1"/>
      <c r="N185" s="1"/>
      <c r="O185" s="34">
        <f t="shared" ref="O185:O211" ca="1" si="159">+C$11+C$12*F185</f>
        <v>-2.2709945086082286E-2</v>
      </c>
      <c r="P185" s="34">
        <f t="shared" si="128"/>
        <v>-6.7750806511451683E-3</v>
      </c>
      <c r="Q185" s="212">
        <f t="shared" si="129"/>
        <v>37889.902800000003</v>
      </c>
      <c r="R185" s="34">
        <f t="shared" si="154"/>
        <v>3.0068750743256748E-4</v>
      </c>
      <c r="S185" s="166">
        <f>S$12</f>
        <v>0.1</v>
      </c>
      <c r="T185" s="34">
        <f t="shared" si="155"/>
        <v>3.006875074325675E-5</v>
      </c>
      <c r="U185" s="45"/>
      <c r="W185" s="1">
        <v>154</v>
      </c>
      <c r="X185" s="1"/>
      <c r="Y185" s="1"/>
      <c r="Z185">
        <f t="shared" si="131"/>
        <v>16881.5</v>
      </c>
      <c r="AA185">
        <f t="shared" si="132"/>
        <v>-2.0590898028061563E-2</v>
      </c>
      <c r="AB185">
        <f t="shared" si="133"/>
        <v>-3.5245259712577554E-3</v>
      </c>
      <c r="AC185">
        <f t="shared" si="134"/>
        <v>-3.5245259712577554E-3</v>
      </c>
      <c r="AD185"/>
      <c r="AE185">
        <f t="shared" si="135"/>
        <v>1.2422283322070424E-6</v>
      </c>
      <c r="AF185" s="145">
        <f t="shared" si="136"/>
        <v>37889.902800000003</v>
      </c>
      <c r="AG185" s="146"/>
      <c r="AH185">
        <f t="shared" si="137"/>
        <v>-8.7407911268115625E-3</v>
      </c>
      <c r="AI185">
        <f t="shared" si="138"/>
        <v>0.94999424796356668</v>
      </c>
      <c r="AJ185">
        <f t="shared" si="139"/>
        <v>-0.99428988306024391</v>
      </c>
      <c r="AK185">
        <f t="shared" si="140"/>
        <v>0.15198494913402033</v>
      </c>
      <c r="AL185">
        <f t="shared" si="141"/>
        <v>1.8886578765795916</v>
      </c>
      <c r="AM185">
        <f t="shared" si="142"/>
        <v>1.3817536093738483</v>
      </c>
      <c r="AN185">
        <f t="shared" si="158"/>
        <v>20.581615433788137</v>
      </c>
      <c r="AO185">
        <f t="shared" si="158"/>
        <v>20.581615433764174</v>
      </c>
      <c r="AP185">
        <f t="shared" si="158"/>
        <v>20.581615434697049</v>
      </c>
      <c r="AQ185">
        <f t="shared" si="158"/>
        <v>20.58161539838478</v>
      </c>
      <c r="AR185">
        <f t="shared" si="158"/>
        <v>20.581616811834547</v>
      </c>
      <c r="AS185">
        <f t="shared" si="158"/>
        <v>20.581561784441341</v>
      </c>
      <c r="AT185">
        <f t="shared" si="158"/>
        <v>20.583690502219202</v>
      </c>
      <c r="AU185">
        <f t="shared" si="143"/>
        <v>20.423691394209989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</row>
    <row r="186" spans="1:64" s="34" customFormat="1" ht="12.95" customHeight="1">
      <c r="A186" s="78" t="s">
        <v>115</v>
      </c>
      <c r="B186" s="79" t="s">
        <v>65</v>
      </c>
      <c r="C186" s="81">
        <v>52914.714999999997</v>
      </c>
      <c r="D186" s="81">
        <v>1E-3</v>
      </c>
      <c r="E186" s="48">
        <f t="shared" si="127"/>
        <v>16903.923865496028</v>
      </c>
      <c r="F186" s="48">
        <f t="shared" si="150"/>
        <v>16904</v>
      </c>
      <c r="G186" s="48">
        <f t="shared" si="153"/>
        <v>-2.1349584007111844E-2</v>
      </c>
      <c r="K186" s="44">
        <f>G186</f>
        <v>-2.1349584007111844E-2</v>
      </c>
      <c r="O186" s="34">
        <f t="shared" ca="1" si="159"/>
        <v>-2.2748949739843392E-2</v>
      </c>
      <c r="P186" s="34">
        <f t="shared" si="128"/>
        <v>-6.7919897801919371E-3</v>
      </c>
      <c r="Q186" s="212">
        <f t="shared" si="129"/>
        <v>37896.214999999997</v>
      </c>
      <c r="R186" s="34">
        <f t="shared" si="154"/>
        <v>2.1192354967565179E-4</v>
      </c>
      <c r="S186" s="52">
        <f>S$14</f>
        <v>1</v>
      </c>
      <c r="T186" s="34">
        <f t="shared" si="155"/>
        <v>2.1192354967565179E-4</v>
      </c>
      <c r="U186" s="45"/>
      <c r="W186" s="1">
        <v>155</v>
      </c>
      <c r="Y186" s="1"/>
      <c r="Z186">
        <f t="shared" si="131"/>
        <v>16904</v>
      </c>
      <c r="AA186">
        <f t="shared" si="132"/>
        <v>-2.0634053065150811E-2</v>
      </c>
      <c r="AB186">
        <f t="shared" si="133"/>
        <v>-7.1553094196103242E-4</v>
      </c>
      <c r="AC186">
        <f t="shared" si="134"/>
        <v>-7.1553094196103242E-4</v>
      </c>
      <c r="AD186"/>
      <c r="AE186">
        <f t="shared" si="135"/>
        <v>5.119845289036423E-7</v>
      </c>
      <c r="AF186" s="145">
        <f t="shared" si="136"/>
        <v>37896.214999999997</v>
      </c>
      <c r="AG186" s="146"/>
      <c r="AH186">
        <f t="shared" si="137"/>
        <v>-8.7470383451508111E-3</v>
      </c>
      <c r="AI186">
        <f t="shared" si="138"/>
        <v>0.94961257564891022</v>
      </c>
      <c r="AJ186">
        <f t="shared" si="139"/>
        <v>-0.99455483875529505</v>
      </c>
      <c r="AK186">
        <f t="shared" si="140"/>
        <v>0.15185884059633542</v>
      </c>
      <c r="AL186">
        <f t="shared" si="141"/>
        <v>1.8911701682690016</v>
      </c>
      <c r="AM186">
        <f t="shared" si="142"/>
        <v>1.3854143988253702</v>
      </c>
      <c r="AN186">
        <f t="shared" si="158"/>
        <v>20.584226422486516</v>
      </c>
      <c r="AO186">
        <f t="shared" si="158"/>
        <v>20.584226422459729</v>
      </c>
      <c r="AP186">
        <f t="shared" si="158"/>
        <v>20.584226423485884</v>
      </c>
      <c r="AQ186">
        <f t="shared" si="158"/>
        <v>20.584226384173711</v>
      </c>
      <c r="AR186">
        <f t="shared" si="158"/>
        <v>20.584227890226515</v>
      </c>
      <c r="AS186">
        <f t="shared" si="158"/>
        <v>20.584170183400794</v>
      </c>
      <c r="AT186">
        <f t="shared" si="158"/>
        <v>20.58636710147838</v>
      </c>
      <c r="AU186">
        <f t="shared" si="143"/>
        <v>20.426369998535037</v>
      </c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:64" s="34" customFormat="1" ht="12.95" customHeight="1">
      <c r="A187" s="78" t="s">
        <v>115</v>
      </c>
      <c r="B187" s="79" t="s">
        <v>62</v>
      </c>
      <c r="C187" s="81">
        <v>52914.856399999997</v>
      </c>
      <c r="D187" s="81">
        <v>2.9999999999999997E-4</v>
      </c>
      <c r="E187" s="48">
        <f t="shared" si="127"/>
        <v>16904.428110396493</v>
      </c>
      <c r="F187" s="48">
        <f t="shared" si="150"/>
        <v>16904.5</v>
      </c>
      <c r="G187" s="48">
        <f t="shared" si="153"/>
        <v>-2.0159232008154504E-2</v>
      </c>
      <c r="K187" s="44">
        <f>G187</f>
        <v>-2.0159232008154504E-2</v>
      </c>
      <c r="O187" s="34">
        <f t="shared" ca="1" si="159"/>
        <v>-2.2749816509926975E-2</v>
      </c>
      <c r="P187" s="34">
        <f t="shared" si="128"/>
        <v>-6.7923658261151987E-3</v>
      </c>
      <c r="Q187" s="212">
        <f t="shared" si="129"/>
        <v>37896.356399999997</v>
      </c>
      <c r="R187" s="34">
        <f t="shared" si="154"/>
        <v>1.7867311152854604E-4</v>
      </c>
      <c r="S187" s="52">
        <f>S$14</f>
        <v>1</v>
      </c>
      <c r="T187" s="34">
        <f t="shared" si="155"/>
        <v>1.7867311152854604E-4</v>
      </c>
      <c r="U187" s="45"/>
      <c r="W187" s="1">
        <v>156</v>
      </c>
      <c r="Z187">
        <f t="shared" si="131"/>
        <v>16904.5</v>
      </c>
      <c r="AA187">
        <f t="shared" si="132"/>
        <v>-2.0635011877980548E-2</v>
      </c>
      <c r="AB187">
        <f t="shared" si="133"/>
        <v>4.7577986982604362E-4</v>
      </c>
      <c r="AC187">
        <f t="shared" si="134"/>
        <v>4.7577986982604362E-4</v>
      </c>
      <c r="AD187"/>
      <c r="AE187">
        <f t="shared" si="135"/>
        <v>2.2636648453168701E-7</v>
      </c>
      <c r="AF187" s="145">
        <f t="shared" si="136"/>
        <v>37896.356399999997</v>
      </c>
      <c r="AG187" s="146"/>
      <c r="AH187">
        <f t="shared" si="137"/>
        <v>-8.7471764667305489E-3</v>
      </c>
      <c r="AI187">
        <f t="shared" si="138"/>
        <v>0.94960410112641813</v>
      </c>
      <c r="AJ187">
        <f t="shared" si="139"/>
        <v>-0.99456065298088914</v>
      </c>
      <c r="AK187">
        <f t="shared" si="140"/>
        <v>0.1518560284503836</v>
      </c>
      <c r="AL187">
        <f t="shared" si="141"/>
        <v>1.8912259740483925</v>
      </c>
      <c r="AM187">
        <f t="shared" si="142"/>
        <v>1.3854958609188515</v>
      </c>
      <c r="AN187">
        <f t="shared" si="158"/>
        <v>20.584284432544042</v>
      </c>
      <c r="AO187">
        <f t="shared" si="158"/>
        <v>20.58428443251719</v>
      </c>
      <c r="AP187">
        <f t="shared" si="158"/>
        <v>20.584284433545491</v>
      </c>
      <c r="AQ187">
        <f t="shared" si="158"/>
        <v>20.584284394164722</v>
      </c>
      <c r="AR187">
        <f t="shared" si="158"/>
        <v>20.584285902316488</v>
      </c>
      <c r="AS187">
        <f t="shared" si="158"/>
        <v>20.584228135324761</v>
      </c>
      <c r="AT187">
        <f t="shared" si="158"/>
        <v>20.586426568423224</v>
      </c>
      <c r="AU187">
        <f t="shared" si="143"/>
        <v>20.426429523075594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8" spans="1:64" s="34" customFormat="1" ht="12.95" customHeight="1">
      <c r="A188" s="85" t="s">
        <v>114</v>
      </c>
      <c r="B188" s="73" t="s">
        <v>62</v>
      </c>
      <c r="C188" s="86">
        <v>52929.436699999998</v>
      </c>
      <c r="D188" s="86">
        <v>4.7000000000000002E-3</v>
      </c>
      <c r="E188" s="48">
        <f t="shared" si="127"/>
        <v>16956.422749167719</v>
      </c>
      <c r="F188" s="48">
        <f t="shared" si="150"/>
        <v>16956.5</v>
      </c>
      <c r="G188" s="48">
        <f t="shared" si="153"/>
        <v>-2.1662624007149134E-2</v>
      </c>
      <c r="K188" s="44">
        <f>G188</f>
        <v>-2.1662624007149134E-2</v>
      </c>
      <c r="O188" s="34">
        <f t="shared" ca="1" si="159"/>
        <v>-2.2839960598619313E-2</v>
      </c>
      <c r="P188" s="34">
        <f t="shared" si="128"/>
        <v>-6.8315428521343972E-3</v>
      </c>
      <c r="Q188" s="212">
        <f t="shared" si="129"/>
        <v>37910.936699999998</v>
      </c>
      <c r="R188" s="34">
        <f t="shared" si="154"/>
        <v>2.1996096822663326E-4</v>
      </c>
      <c r="S188" s="52">
        <f>S$14</f>
        <v>1</v>
      </c>
      <c r="T188" s="34">
        <f t="shared" si="155"/>
        <v>2.1996096822663326E-4</v>
      </c>
      <c r="U188" s="45"/>
      <c r="W188" s="1">
        <v>157</v>
      </c>
      <c r="Z188">
        <f t="shared" si="131"/>
        <v>16956.5</v>
      </c>
      <c r="AA188">
        <f t="shared" si="132"/>
        <v>-2.073468388483108E-2</v>
      </c>
      <c r="AB188">
        <f t="shared" si="133"/>
        <v>-9.2794012231805362E-4</v>
      </c>
      <c r="AC188">
        <f t="shared" si="134"/>
        <v>-9.2794012231805362E-4</v>
      </c>
      <c r="AD188"/>
      <c r="AE188">
        <f t="shared" si="135"/>
        <v>8.6107287060764434E-7</v>
      </c>
      <c r="AF188" s="145">
        <f t="shared" si="136"/>
        <v>37910.936699999998</v>
      </c>
      <c r="AG188" s="146"/>
      <c r="AH188">
        <f t="shared" si="137"/>
        <v>-8.7613737335810824E-3</v>
      </c>
      <c r="AI188">
        <f t="shared" si="138"/>
        <v>0.94872443561597475</v>
      </c>
      <c r="AJ188">
        <f t="shared" si="139"/>
        <v>-0.99514788336110072</v>
      </c>
      <c r="AK188">
        <f t="shared" si="140"/>
        <v>0.15156126318126173</v>
      </c>
      <c r="AL188">
        <f t="shared" si="141"/>
        <v>1.8970243452691016</v>
      </c>
      <c r="AM188">
        <f t="shared" si="142"/>
        <v>1.3939944808413705</v>
      </c>
      <c r="AN188">
        <f t="shared" si="158"/>
        <v>20.590314655495661</v>
      </c>
      <c r="AO188">
        <f t="shared" si="158"/>
        <v>20.590314655461242</v>
      </c>
      <c r="AP188">
        <f t="shared" si="158"/>
        <v>20.59031465673301</v>
      </c>
      <c r="AQ188">
        <f t="shared" si="158"/>
        <v>20.590314609740592</v>
      </c>
      <c r="AR188">
        <f t="shared" si="158"/>
        <v>20.590316346124652</v>
      </c>
      <c r="AS188">
        <f t="shared" si="158"/>
        <v>20.590252174534264</v>
      </c>
      <c r="AT188">
        <f t="shared" si="158"/>
        <v>20.592608035478221</v>
      </c>
      <c r="AU188">
        <f t="shared" si="143"/>
        <v>20.432620075293485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</row>
    <row r="189" spans="1:64" ht="12.95" customHeight="1">
      <c r="A189" s="85" t="s">
        <v>114</v>
      </c>
      <c r="B189" s="88"/>
      <c r="C189" s="86">
        <v>52929.579299999998</v>
      </c>
      <c r="D189" s="86">
        <v>5.9999999999999995E-4</v>
      </c>
      <c r="E189" s="48">
        <f t="shared" si="127"/>
        <v>16956.931273374266</v>
      </c>
      <c r="F189" s="48">
        <f t="shared" si="150"/>
        <v>16957</v>
      </c>
      <c r="G189" s="48">
        <f t="shared" si="153"/>
        <v>-1.9272272002126556E-2</v>
      </c>
      <c r="H189" s="34"/>
      <c r="I189" s="34"/>
      <c r="J189" s="34"/>
      <c r="K189" s="44">
        <f>G189</f>
        <v>-1.9272272002126556E-2</v>
      </c>
      <c r="L189" s="34"/>
      <c r="M189" s="34"/>
      <c r="N189" s="34"/>
      <c r="O189" s="34">
        <f t="shared" ca="1" si="159"/>
        <v>-2.2840827368702892E-2</v>
      </c>
      <c r="P189" s="34">
        <f t="shared" si="128"/>
        <v>-6.831920210557659E-3</v>
      </c>
      <c r="Q189" s="212">
        <f t="shared" si="129"/>
        <v>37911.079299999998</v>
      </c>
      <c r="R189" s="34">
        <f t="shared" si="154"/>
        <v>1.5476235269799144E-4</v>
      </c>
      <c r="S189" s="52">
        <f>S$14</f>
        <v>1</v>
      </c>
      <c r="T189" s="34">
        <f t="shared" si="155"/>
        <v>1.5476235269799144E-4</v>
      </c>
      <c r="U189" s="45"/>
      <c r="V189" s="34"/>
      <c r="W189" s="1">
        <v>158</v>
      </c>
      <c r="X189" s="34"/>
      <c r="Z189">
        <f t="shared" si="131"/>
        <v>16957</v>
      </c>
      <c r="AA189">
        <f t="shared" si="132"/>
        <v>-2.073564184205446E-2</v>
      </c>
      <c r="AB189">
        <f t="shared" si="133"/>
        <v>1.4633698399279041E-3</v>
      </c>
      <c r="AC189">
        <f t="shared" si="134"/>
        <v>1.4633698399279041E-3</v>
      </c>
      <c r="AE189">
        <f t="shared" si="135"/>
        <v>2.1414512884106196E-6</v>
      </c>
      <c r="AF189" s="145">
        <f t="shared" si="136"/>
        <v>37911.079299999998</v>
      </c>
      <c r="AG189" s="146"/>
      <c r="AH189">
        <f t="shared" si="137"/>
        <v>-8.7615086370544607E-3</v>
      </c>
      <c r="AI189">
        <f t="shared" si="138"/>
        <v>0.94871599351443392</v>
      </c>
      <c r="AJ189">
        <f t="shared" si="139"/>
        <v>-0.99515336231007512</v>
      </c>
      <c r="AK189">
        <f t="shared" si="140"/>
        <v>0.15155840682320601</v>
      </c>
      <c r="AL189">
        <f t="shared" si="141"/>
        <v>1.8970800467122875</v>
      </c>
      <c r="AM189">
        <f t="shared" si="142"/>
        <v>1.3940764548417985</v>
      </c>
      <c r="AN189">
        <f t="shared" si="158"/>
        <v>20.59037261129912</v>
      </c>
      <c r="AO189">
        <f t="shared" si="158"/>
        <v>20.59037261126462</v>
      </c>
      <c r="AP189">
        <f t="shared" si="158"/>
        <v>20.590372612538925</v>
      </c>
      <c r="AQ189">
        <f t="shared" si="158"/>
        <v>20.590372565468609</v>
      </c>
      <c r="AR189">
        <f t="shared" si="158"/>
        <v>20.590374304143989</v>
      </c>
      <c r="AS189">
        <f t="shared" si="158"/>
        <v>20.590310069558218</v>
      </c>
      <c r="AT189">
        <f t="shared" si="158"/>
        <v>20.592667442900392</v>
      </c>
      <c r="AU189">
        <f t="shared" si="143"/>
        <v>20.432679599834042</v>
      </c>
    </row>
    <row r="190" spans="1:64" s="34" customFormat="1" ht="12.95" customHeight="1">
      <c r="A190" s="77" t="s">
        <v>101</v>
      </c>
      <c r="B190" s="82" t="s">
        <v>65</v>
      </c>
      <c r="C190" s="76">
        <v>52931.39344</v>
      </c>
      <c r="D190" s="76" t="s">
        <v>48</v>
      </c>
      <c r="E190" s="48">
        <f t="shared" si="127"/>
        <v>16963.400656993297</v>
      </c>
      <c r="F190" s="48">
        <f t="shared" si="150"/>
        <v>16963.5</v>
      </c>
      <c r="G190" s="48">
        <f t="shared" si="153"/>
        <v>-2.7857696004502941E-2</v>
      </c>
      <c r="I190" s="34">
        <f>G190</f>
        <v>-2.7857696004502941E-2</v>
      </c>
      <c r="K190" s="44"/>
      <c r="M190" s="1"/>
      <c r="N190" s="1"/>
      <c r="O190" s="34">
        <f t="shared" ca="1" si="159"/>
        <v>-2.2852095379789435E-2</v>
      </c>
      <c r="P190" s="34">
        <f t="shared" si="128"/>
        <v>-6.8368270075600587E-3</v>
      </c>
      <c r="Q190" s="212">
        <f t="shared" si="129"/>
        <v>37912.89344</v>
      </c>
      <c r="R190" s="34">
        <f t="shared" si="154"/>
        <v>4.4187693338663438E-4</v>
      </c>
      <c r="S190" s="166">
        <f>S$12</f>
        <v>0.1</v>
      </c>
      <c r="T190" s="34">
        <f t="shared" si="155"/>
        <v>4.4187693338663442E-5</v>
      </c>
      <c r="U190" s="45"/>
      <c r="W190" s="1">
        <v>159</v>
      </c>
      <c r="X190" s="1"/>
      <c r="Z190">
        <f t="shared" si="131"/>
        <v>16963.5</v>
      </c>
      <c r="AA190">
        <f t="shared" si="132"/>
        <v>-2.074809454637238E-2</v>
      </c>
      <c r="AB190">
        <f t="shared" si="133"/>
        <v>-7.1096014581305614E-3</v>
      </c>
      <c r="AC190">
        <f t="shared" si="134"/>
        <v>-7.1096014581305614E-3</v>
      </c>
      <c r="AD190"/>
      <c r="AE190">
        <f t="shared" si="135"/>
        <v>5.0546432893452206E-6</v>
      </c>
      <c r="AF190" s="145">
        <f t="shared" si="136"/>
        <v>37912.89344</v>
      </c>
      <c r="AG190" s="146"/>
      <c r="AH190">
        <f t="shared" si="137"/>
        <v>-8.7632595951223826E-3</v>
      </c>
      <c r="AI190">
        <f t="shared" si="138"/>
        <v>0.94860627434931788</v>
      </c>
      <c r="AJ190">
        <f t="shared" si="139"/>
        <v>-0.99522429886384489</v>
      </c>
      <c r="AK190">
        <f t="shared" si="140"/>
        <v>0.15152123601575596</v>
      </c>
      <c r="AL190">
        <f t="shared" si="141"/>
        <v>1.8978040752830962</v>
      </c>
      <c r="AM190">
        <f t="shared" si="142"/>
        <v>1.3951425635724108</v>
      </c>
      <c r="AN190">
        <f t="shared" si="158"/>
        <v>20.591125989821794</v>
      </c>
      <c r="AO190">
        <f t="shared" si="158"/>
        <v>20.591125989786235</v>
      </c>
      <c r="AP190">
        <f t="shared" si="158"/>
        <v>20.5911259910939</v>
      </c>
      <c r="AQ190">
        <f t="shared" si="158"/>
        <v>20.591125943002453</v>
      </c>
      <c r="AR190">
        <f t="shared" si="158"/>
        <v>20.591127711635075</v>
      </c>
      <c r="AS190">
        <f t="shared" si="158"/>
        <v>20.591062655668431</v>
      </c>
      <c r="AT190">
        <f t="shared" si="158"/>
        <v>20.593439687804143</v>
      </c>
      <c r="AU190">
        <f t="shared" si="143"/>
        <v>20.433453418861276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</row>
    <row r="191" spans="1:64" s="34" customFormat="1" ht="12.95" customHeight="1">
      <c r="A191" s="34" t="s">
        <v>101</v>
      </c>
      <c r="B191" s="52" t="s">
        <v>62</v>
      </c>
      <c r="C191" s="54">
        <v>52941.353940000001</v>
      </c>
      <c r="D191" s="54" t="s">
        <v>48</v>
      </c>
      <c r="E191" s="48">
        <f t="shared" si="127"/>
        <v>16998.920680551168</v>
      </c>
      <c r="F191" s="48">
        <f t="shared" si="150"/>
        <v>16999</v>
      </c>
      <c r="G191" s="48">
        <f t="shared" si="153"/>
        <v>-2.2242703998927027E-2</v>
      </c>
      <c r="I191" s="34">
        <f>G191</f>
        <v>-2.2242703998927027E-2</v>
      </c>
      <c r="K191" s="44"/>
      <c r="M191" s="1"/>
      <c r="N191" s="1"/>
      <c r="O191" s="34">
        <f t="shared" ca="1" si="159"/>
        <v>-2.2913636055723628E-2</v>
      </c>
      <c r="P191" s="34">
        <f t="shared" si="128"/>
        <v>-6.8636629431116265E-3</v>
      </c>
      <c r="Q191" s="212">
        <f t="shared" si="129"/>
        <v>37922.853940000001</v>
      </c>
      <c r="R191" s="34">
        <f t="shared" si="154"/>
        <v>2.3651490379645568E-4</v>
      </c>
      <c r="S191" s="166">
        <f>S$12</f>
        <v>0.1</v>
      </c>
      <c r="T191" s="34">
        <f t="shared" si="155"/>
        <v>2.3651490379645569E-5</v>
      </c>
      <c r="U191" s="45"/>
      <c r="W191" s="1">
        <v>160</v>
      </c>
      <c r="X191" s="1"/>
      <c r="Z191">
        <f t="shared" si="131"/>
        <v>16999</v>
      </c>
      <c r="AA191">
        <f t="shared" si="132"/>
        <v>-2.0816081266263158E-2</v>
      </c>
      <c r="AB191">
        <f t="shared" si="133"/>
        <v>-1.4266227326638695E-3</v>
      </c>
      <c r="AC191">
        <f t="shared" si="134"/>
        <v>-1.4266227326638695E-3</v>
      </c>
      <c r="AD191"/>
      <c r="AE191">
        <f t="shared" si="135"/>
        <v>2.0352524213533267E-7</v>
      </c>
      <c r="AF191" s="145">
        <f t="shared" si="136"/>
        <v>37922.853940000001</v>
      </c>
      <c r="AG191" s="146"/>
      <c r="AH191">
        <f t="shared" si="137"/>
        <v>-8.772731221263156E-3</v>
      </c>
      <c r="AI191">
        <f t="shared" si="138"/>
        <v>0.94800796243559449</v>
      </c>
      <c r="AJ191">
        <f t="shared" si="139"/>
        <v>-0.99560223848175844</v>
      </c>
      <c r="AK191">
        <f t="shared" si="140"/>
        <v>0.15131697865706098</v>
      </c>
      <c r="AL191">
        <f t="shared" si="141"/>
        <v>1.9017554335085063</v>
      </c>
      <c r="AM191">
        <f t="shared" si="142"/>
        <v>1.4009798467153916</v>
      </c>
      <c r="AN191">
        <f t="shared" ref="AN191:AT200" si="160">$AU191+$AB$7*SIN(AO191)</f>
        <v>20.595239059590469</v>
      </c>
      <c r="AO191">
        <f t="shared" si="160"/>
        <v>20.595239059548657</v>
      </c>
      <c r="AP191">
        <f t="shared" si="160"/>
        <v>20.595239061050584</v>
      </c>
      <c r="AQ191">
        <f t="shared" si="160"/>
        <v>20.595239007100982</v>
      </c>
      <c r="AR191">
        <f t="shared" si="160"/>
        <v>20.595240944972861</v>
      </c>
      <c r="AS191">
        <f t="shared" si="160"/>
        <v>20.595171323202688</v>
      </c>
      <c r="AT191">
        <f t="shared" si="160"/>
        <v>20.597655642702708</v>
      </c>
      <c r="AU191">
        <f t="shared" si="143"/>
        <v>20.4376796612408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</row>
    <row r="192" spans="1:64" ht="12.95" customHeight="1">
      <c r="A192" s="34" t="s">
        <v>101</v>
      </c>
      <c r="B192" s="52" t="s">
        <v>65</v>
      </c>
      <c r="C192" s="54">
        <v>52956.359170000003</v>
      </c>
      <c r="D192" s="54">
        <v>1.5E-3</v>
      </c>
      <c r="E192" s="48">
        <f t="shared" si="127"/>
        <v>17052.430657268327</v>
      </c>
      <c r="F192" s="48">
        <f t="shared" si="150"/>
        <v>17052.5</v>
      </c>
      <c r="G192" s="48">
        <f t="shared" si="153"/>
        <v>-1.9445040001301095E-2</v>
      </c>
      <c r="H192" s="34"/>
      <c r="I192" s="34"/>
      <c r="J192" s="34"/>
      <c r="K192" s="44">
        <f>G192</f>
        <v>-1.9445040001301095E-2</v>
      </c>
      <c r="L192" s="34"/>
      <c r="O192" s="34">
        <f t="shared" ca="1" si="159"/>
        <v>-2.300638045466671E-2</v>
      </c>
      <c r="P192" s="34">
        <f t="shared" si="128"/>
        <v>-6.904224869400611E-3</v>
      </c>
      <c r="Q192" s="212">
        <f t="shared" si="129"/>
        <v>37937.859170000003</v>
      </c>
      <c r="R192" s="34">
        <f t="shared" si="154"/>
        <v>1.5727204417250416E-4</v>
      </c>
      <c r="S192" s="52">
        <f t="shared" ref="S192:S211" si="161">S$14</f>
        <v>1</v>
      </c>
      <c r="T192" s="34">
        <f t="shared" si="155"/>
        <v>1.5727204417250416E-4</v>
      </c>
      <c r="U192" s="59"/>
      <c r="V192" s="34"/>
      <c r="W192" s="1">
        <v>161</v>
      </c>
      <c r="Z192">
        <f t="shared" si="131"/>
        <v>17052.5</v>
      </c>
      <c r="AA192">
        <f t="shared" si="132"/>
        <v>-2.0918463063177468E-2</v>
      </c>
      <c r="AB192">
        <f t="shared" si="133"/>
        <v>1.4734230618763736E-3</v>
      </c>
      <c r="AC192">
        <f t="shared" si="134"/>
        <v>1.4734230618763736E-3</v>
      </c>
      <c r="AE192">
        <f t="shared" si="135"/>
        <v>2.1709755192691476E-6</v>
      </c>
      <c r="AF192" s="145">
        <f t="shared" si="136"/>
        <v>37937.859170000003</v>
      </c>
      <c r="AG192" s="146"/>
      <c r="AH192">
        <f t="shared" si="137"/>
        <v>-8.7867140319274704E-3</v>
      </c>
      <c r="AI192">
        <f t="shared" si="138"/>
        <v>0.9471092368428643</v>
      </c>
      <c r="AJ192">
        <f t="shared" si="139"/>
        <v>-0.99614161749655084</v>
      </c>
      <c r="AK192">
        <f t="shared" si="140"/>
        <v>0.15100518922426401</v>
      </c>
      <c r="AL192">
        <f t="shared" si="141"/>
        <v>1.9077008985839872</v>
      </c>
      <c r="AM192">
        <f t="shared" si="142"/>
        <v>1.4098241540624332</v>
      </c>
      <c r="AN192">
        <f t="shared" si="160"/>
        <v>20.601432735773827</v>
      </c>
      <c r="AO192">
        <f t="shared" si="160"/>
        <v>20.601432735720923</v>
      </c>
      <c r="AP192">
        <f t="shared" si="160"/>
        <v>20.601432737556937</v>
      </c>
      <c r="AQ192">
        <f t="shared" si="160"/>
        <v>20.601432673839152</v>
      </c>
      <c r="AR192">
        <f t="shared" si="160"/>
        <v>20.601434885113289</v>
      </c>
      <c r="AS192">
        <f t="shared" si="160"/>
        <v>20.60135812900899</v>
      </c>
      <c r="AT192">
        <f t="shared" si="160"/>
        <v>20.604003867106513</v>
      </c>
      <c r="AU192">
        <f t="shared" si="143"/>
        <v>20.444048787080362</v>
      </c>
    </row>
    <row r="193" spans="1:64" ht="12.95" customHeight="1">
      <c r="A193" s="89" t="s">
        <v>116</v>
      </c>
      <c r="B193" s="90" t="s">
        <v>65</v>
      </c>
      <c r="C193" s="89">
        <v>53208.453000000001</v>
      </c>
      <c r="D193" s="89">
        <v>1E-4</v>
      </c>
      <c r="E193" s="48">
        <f t="shared" si="127"/>
        <v>17951.41954139989</v>
      </c>
      <c r="F193" s="48">
        <f t="shared" si="150"/>
        <v>17951.5</v>
      </c>
      <c r="G193" s="48">
        <f t="shared" si="153"/>
        <v>-2.2562143996765371E-2</v>
      </c>
      <c r="H193" s="34"/>
      <c r="I193" s="34"/>
      <c r="J193" s="34"/>
      <c r="K193" s="44">
        <f>G193</f>
        <v>-2.2562143996765371E-2</v>
      </c>
      <c r="L193" s="34"/>
      <c r="M193" s="34"/>
      <c r="N193" s="34"/>
      <c r="O193" s="34">
        <f t="shared" ca="1" si="159"/>
        <v>-2.4564833064943888E-2</v>
      </c>
      <c r="P193" s="34">
        <f t="shared" si="128"/>
        <v>-7.6072243019248368E-3</v>
      </c>
      <c r="Q193" s="212">
        <f t="shared" si="129"/>
        <v>38189.953000000001</v>
      </c>
      <c r="R193" s="34">
        <f t="shared" si="154"/>
        <v>2.2364962307912931E-4</v>
      </c>
      <c r="S193" s="52">
        <f t="shared" si="161"/>
        <v>1</v>
      </c>
      <c r="T193" s="34">
        <f t="shared" si="155"/>
        <v>2.2364962307912931E-4</v>
      </c>
      <c r="U193" s="59"/>
      <c r="V193" s="34"/>
      <c r="W193" s="1">
        <v>162</v>
      </c>
      <c r="X193" s="34"/>
      <c r="Y193" s="34"/>
      <c r="Z193">
        <f t="shared" si="131"/>
        <v>17951.5</v>
      </c>
      <c r="AA193">
        <f t="shared" si="132"/>
        <v>-2.2625474152920204E-2</v>
      </c>
      <c r="AB193">
        <f t="shared" si="133"/>
        <v>6.3330156154832451E-5</v>
      </c>
      <c r="AC193">
        <f t="shared" si="134"/>
        <v>6.3330156154832451E-5</v>
      </c>
      <c r="AE193">
        <f t="shared" si="135"/>
        <v>4.0107086785954626E-9</v>
      </c>
      <c r="AF193" s="145">
        <f t="shared" si="136"/>
        <v>38189.953000000001</v>
      </c>
      <c r="AG193" s="146"/>
      <c r="AH193">
        <f t="shared" si="137"/>
        <v>-8.9697583016702023E-3</v>
      </c>
      <c r="AI193">
        <f t="shared" si="138"/>
        <v>0.93254946562087282</v>
      </c>
      <c r="AJ193">
        <f t="shared" si="139"/>
        <v>-0.99994598861452855</v>
      </c>
      <c r="AK193">
        <f t="shared" si="140"/>
        <v>0.14508764734452823</v>
      </c>
      <c r="AL193">
        <f t="shared" si="141"/>
        <v>2.0059677347001834</v>
      </c>
      <c r="AM193">
        <f t="shared" si="142"/>
        <v>1.5676767701596146</v>
      </c>
      <c r="AN193">
        <f t="shared" si="160"/>
        <v>20.704651271328824</v>
      </c>
      <c r="AO193">
        <f t="shared" si="160"/>
        <v>20.704651270358923</v>
      </c>
      <c r="AP193">
        <f t="shared" si="160"/>
        <v>20.704651291971079</v>
      </c>
      <c r="AQ193">
        <f t="shared" si="160"/>
        <v>20.70465081039017</v>
      </c>
      <c r="AR193">
        <f t="shared" si="160"/>
        <v>20.704661541208488</v>
      </c>
      <c r="AS193">
        <f t="shared" si="160"/>
        <v>20.704422338421068</v>
      </c>
      <c r="AT193">
        <f t="shared" si="160"/>
        <v>20.709708804345301</v>
      </c>
      <c r="AU193">
        <f t="shared" si="143"/>
        <v>20.551073911001218</v>
      </c>
    </row>
    <row r="194" spans="1:64" s="34" customFormat="1" ht="12.95" customHeight="1">
      <c r="A194" s="91" t="s">
        <v>112</v>
      </c>
      <c r="B194" s="90"/>
      <c r="C194" s="62">
        <v>53209.433199999999</v>
      </c>
      <c r="D194" s="62">
        <v>1.4E-3</v>
      </c>
      <c r="E194" s="48">
        <f t="shared" si="127"/>
        <v>17954.915021254448</v>
      </c>
      <c r="F194" s="48">
        <f t="shared" si="150"/>
        <v>17955</v>
      </c>
      <c r="G194" s="48">
        <f t="shared" si="153"/>
        <v>-2.3829680001654197E-2</v>
      </c>
      <c r="K194" s="44">
        <f>G194</f>
        <v>-2.3829680001654197E-2</v>
      </c>
      <c r="O194" s="34">
        <f t="shared" ca="1" si="159"/>
        <v>-2.4570900455528951E-2</v>
      </c>
      <c r="P194" s="34">
        <f t="shared" si="128"/>
        <v>-7.6100401983876676E-3</v>
      </c>
      <c r="Q194" s="212">
        <f t="shared" si="129"/>
        <v>38190.933199999999</v>
      </c>
      <c r="R194" s="34">
        <f t="shared" si="154"/>
        <v>2.6307671534770794E-4</v>
      </c>
      <c r="S194" s="52">
        <f t="shared" si="161"/>
        <v>1</v>
      </c>
      <c r="T194" s="34">
        <f t="shared" si="155"/>
        <v>2.6307671534770794E-4</v>
      </c>
      <c r="U194" s="59"/>
      <c r="W194" s="1">
        <v>163</v>
      </c>
      <c r="Y194" s="1"/>
      <c r="Z194">
        <f t="shared" si="131"/>
        <v>17955</v>
      </c>
      <c r="AA194">
        <f t="shared" si="132"/>
        <v>-2.2632072364444825E-2</v>
      </c>
      <c r="AB194">
        <f t="shared" si="133"/>
        <v>-1.1976076372093719E-3</v>
      </c>
      <c r="AC194">
        <f t="shared" si="134"/>
        <v>-1.1976076372093719E-3</v>
      </c>
      <c r="AD194"/>
      <c r="AE194">
        <f t="shared" si="135"/>
        <v>1.4342640527022145E-6</v>
      </c>
      <c r="AF194" s="145">
        <f t="shared" si="136"/>
        <v>38190.933199999999</v>
      </c>
      <c r="AG194" s="146"/>
      <c r="AH194">
        <f t="shared" si="137"/>
        <v>-8.9702812394448234E-3</v>
      </c>
      <c r="AI194">
        <f t="shared" si="138"/>
        <v>0.93249481452445571</v>
      </c>
      <c r="AJ194">
        <f t="shared" si="139"/>
        <v>-0.9999420024244956</v>
      </c>
      <c r="AK194">
        <f t="shared" si="140"/>
        <v>0.14506222779866704</v>
      </c>
      <c r="AL194">
        <f t="shared" si="141"/>
        <v>2.006344444121436</v>
      </c>
      <c r="AM194">
        <f t="shared" si="142"/>
        <v>1.56832821974374</v>
      </c>
      <c r="AN194">
        <f t="shared" si="160"/>
        <v>20.705050035351281</v>
      </c>
      <c r="AO194">
        <f t="shared" si="160"/>
        <v>20.705050034372906</v>
      </c>
      <c r="AP194">
        <f t="shared" si="160"/>
        <v>20.705050056144138</v>
      </c>
      <c r="AQ194">
        <f t="shared" si="160"/>
        <v>20.705049571679634</v>
      </c>
      <c r="AR194">
        <f t="shared" si="160"/>
        <v>20.705060352040768</v>
      </c>
      <c r="AS194">
        <f t="shared" si="160"/>
        <v>20.704820372200906</v>
      </c>
      <c r="AT194">
        <f t="shared" si="160"/>
        <v>20.710116772273196</v>
      </c>
      <c r="AU194">
        <f t="shared" si="143"/>
        <v>20.551490582785114</v>
      </c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</row>
    <row r="195" spans="1:64" ht="12.95" customHeight="1">
      <c r="A195" s="89" t="s">
        <v>116</v>
      </c>
      <c r="B195" s="90" t="s">
        <v>62</v>
      </c>
      <c r="C195" s="89">
        <v>53209.433499999999</v>
      </c>
      <c r="D195" s="89">
        <v>1E-4</v>
      </c>
      <c r="E195" s="48">
        <f t="shared" si="127"/>
        <v>17954.91609108097</v>
      </c>
      <c r="F195" s="48">
        <f t="shared" si="150"/>
        <v>17955</v>
      </c>
      <c r="G195" s="48">
        <f t="shared" si="153"/>
        <v>-2.3529680001956876E-2</v>
      </c>
      <c r="H195" s="34"/>
      <c r="I195" s="34"/>
      <c r="J195" s="34"/>
      <c r="K195" s="44">
        <f>G195</f>
        <v>-2.3529680001956876E-2</v>
      </c>
      <c r="L195" s="34"/>
      <c r="M195" s="34"/>
      <c r="N195" s="34"/>
      <c r="O195" s="34">
        <f t="shared" ca="1" si="159"/>
        <v>-2.4570900455528951E-2</v>
      </c>
      <c r="P195" s="34">
        <f t="shared" si="128"/>
        <v>-7.6100401983876676E-3</v>
      </c>
      <c r="Q195" s="212">
        <f t="shared" si="129"/>
        <v>38190.933499999999</v>
      </c>
      <c r="R195" s="34">
        <f t="shared" si="154"/>
        <v>2.5343493147538513E-4</v>
      </c>
      <c r="S195" s="52">
        <f t="shared" si="161"/>
        <v>1</v>
      </c>
      <c r="T195" s="34">
        <f t="shared" si="155"/>
        <v>2.5343493147538513E-4</v>
      </c>
      <c r="U195" s="59"/>
      <c r="V195" s="34"/>
      <c r="W195" s="1">
        <v>164</v>
      </c>
      <c r="X195" s="34"/>
      <c r="Y195" s="34"/>
      <c r="Z195">
        <f t="shared" si="131"/>
        <v>17955</v>
      </c>
      <c r="AA195">
        <f t="shared" si="132"/>
        <v>-2.2632072364444825E-2</v>
      </c>
      <c r="AB195">
        <f t="shared" si="133"/>
        <v>-8.9760763751205175E-4</v>
      </c>
      <c r="AC195">
        <f t="shared" si="134"/>
        <v>-8.9760763751205175E-4</v>
      </c>
      <c r="AE195">
        <f t="shared" si="135"/>
        <v>8.0569947091996688E-7</v>
      </c>
      <c r="AF195" s="145">
        <f t="shared" si="136"/>
        <v>38190.933499999999</v>
      </c>
      <c r="AG195" s="146"/>
      <c r="AH195">
        <f t="shared" si="137"/>
        <v>-8.9702812394448234E-3</v>
      </c>
      <c r="AI195">
        <f t="shared" si="138"/>
        <v>0.93249481452445571</v>
      </c>
      <c r="AJ195">
        <f t="shared" si="139"/>
        <v>-0.9999420024244956</v>
      </c>
      <c r="AK195">
        <f t="shared" si="140"/>
        <v>0.14506222779866704</v>
      </c>
      <c r="AL195">
        <f t="shared" si="141"/>
        <v>2.006344444121436</v>
      </c>
      <c r="AM195">
        <f t="shared" si="142"/>
        <v>1.56832821974374</v>
      </c>
      <c r="AN195">
        <f t="shared" si="160"/>
        <v>20.705050035351281</v>
      </c>
      <c r="AO195">
        <f t="shared" si="160"/>
        <v>20.705050034372906</v>
      </c>
      <c r="AP195">
        <f t="shared" si="160"/>
        <v>20.705050056144138</v>
      </c>
      <c r="AQ195">
        <f t="shared" si="160"/>
        <v>20.705049571679634</v>
      </c>
      <c r="AR195">
        <f t="shared" si="160"/>
        <v>20.705060352040768</v>
      </c>
      <c r="AS195">
        <f t="shared" si="160"/>
        <v>20.704820372200906</v>
      </c>
      <c r="AT195">
        <f t="shared" si="160"/>
        <v>20.710116772273196</v>
      </c>
      <c r="AU195">
        <f t="shared" si="143"/>
        <v>20.551490582785114</v>
      </c>
    </row>
    <row r="196" spans="1:64" s="34" customFormat="1" ht="12.95" customHeight="1">
      <c r="A196" s="34" t="s">
        <v>117</v>
      </c>
      <c r="B196" s="52" t="s">
        <v>62</v>
      </c>
      <c r="C196" s="54">
        <v>53209.5743</v>
      </c>
      <c r="D196" s="54"/>
      <c r="E196" s="48">
        <f t="shared" si="127"/>
        <v>17955.418196328395</v>
      </c>
      <c r="F196" s="48">
        <f t="shared" si="150"/>
        <v>17955.5</v>
      </c>
      <c r="G196" s="48">
        <f t="shared" si="153"/>
        <v>-2.2939328002394177E-2</v>
      </c>
      <c r="K196" s="44"/>
      <c r="L196" s="34">
        <f>G196</f>
        <v>-2.2939328002394177E-2</v>
      </c>
      <c r="O196" s="34">
        <f t="shared" ca="1" si="159"/>
        <v>-2.457176722561253E-2</v>
      </c>
      <c r="P196" s="34">
        <f t="shared" si="128"/>
        <v>-7.610442519310927E-3</v>
      </c>
      <c r="Q196" s="212">
        <f t="shared" si="129"/>
        <v>38191.0743</v>
      </c>
      <c r="R196" s="34">
        <f>(P196-L196)^2</f>
        <v>2.3497473015348042E-4</v>
      </c>
      <c r="S196" s="52">
        <f t="shared" si="161"/>
        <v>1</v>
      </c>
      <c r="T196" s="34">
        <f t="shared" si="155"/>
        <v>2.3497473015348042E-4</v>
      </c>
      <c r="U196" s="59"/>
      <c r="V196" s="1"/>
      <c r="W196" s="1">
        <v>165</v>
      </c>
      <c r="X196" s="1"/>
      <c r="Z196">
        <f t="shared" si="131"/>
        <v>17955.5</v>
      </c>
      <c r="AA196">
        <f t="shared" si="132"/>
        <v>-2.2633014937155957E-2</v>
      </c>
      <c r="AB196">
        <f t="shared" si="133"/>
        <v>-3.0631306523822011E-4</v>
      </c>
      <c r="AC196">
        <f t="shared" si="134"/>
        <v>-3.0631306523822011E-4</v>
      </c>
      <c r="AD196"/>
      <c r="AE196">
        <f t="shared" si="135"/>
        <v>9.3827693935634085E-8</v>
      </c>
      <c r="AF196" s="145">
        <f t="shared" si="136"/>
        <v>38191.0743</v>
      </c>
      <c r="AG196" s="146"/>
      <c r="AH196">
        <f t="shared" si="137"/>
        <v>-8.9703558259059558E-3</v>
      </c>
      <c r="AI196">
        <f t="shared" si="138"/>
        <v>0.93248700852961763</v>
      </c>
      <c r="AJ196">
        <f t="shared" si="139"/>
        <v>-0.99994142142395714</v>
      </c>
      <c r="AK196">
        <f t="shared" si="140"/>
        <v>0.1450585949977459</v>
      </c>
      <c r="AL196">
        <f t="shared" si="141"/>
        <v>2.0063982561488594</v>
      </c>
      <c r="AM196">
        <f t="shared" si="142"/>
        <v>1.5684213091538477</v>
      </c>
      <c r="AN196">
        <f t="shared" si="160"/>
        <v>20.705106999732585</v>
      </c>
      <c r="AO196">
        <f t="shared" si="160"/>
        <v>20.705106998752996</v>
      </c>
      <c r="AP196">
        <f t="shared" si="160"/>
        <v>20.705107020547025</v>
      </c>
      <c r="AQ196">
        <f t="shared" si="160"/>
        <v>20.705106535669586</v>
      </c>
      <c r="AR196">
        <f t="shared" si="160"/>
        <v>20.705117323119556</v>
      </c>
      <c r="AS196">
        <f t="shared" si="160"/>
        <v>20.704877232188931</v>
      </c>
      <c r="AT196">
        <f t="shared" si="160"/>
        <v>20.71017505115756</v>
      </c>
      <c r="AU196">
        <f t="shared" si="143"/>
        <v>20.551550107325674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7" spans="1:64" s="34" customFormat="1" ht="12.95" customHeight="1">
      <c r="A197" s="34" t="s">
        <v>117</v>
      </c>
      <c r="B197" s="52" t="s">
        <v>65</v>
      </c>
      <c r="C197" s="54">
        <v>53212.517999999996</v>
      </c>
      <c r="D197" s="54"/>
      <c r="E197" s="48">
        <f t="shared" si="127"/>
        <v>17965.915690766138</v>
      </c>
      <c r="F197" s="48">
        <f t="shared" si="150"/>
        <v>17966</v>
      </c>
      <c r="G197" s="48">
        <f t="shared" si="153"/>
        <v>-2.3641936008061748E-2</v>
      </c>
      <c r="K197" s="44"/>
      <c r="L197" s="34">
        <f>G197</f>
        <v>-2.3641936008061748E-2</v>
      </c>
      <c r="O197" s="34">
        <f t="shared" ca="1" si="159"/>
        <v>-2.4589969397367715E-2</v>
      </c>
      <c r="P197" s="34">
        <f t="shared" si="128"/>
        <v>-7.6188941461994208E-3</v>
      </c>
      <c r="Q197" s="212">
        <f t="shared" si="129"/>
        <v>38194.017999999996</v>
      </c>
      <c r="R197" s="34">
        <f>(P197-L197)^2</f>
        <v>2.5673787050699254E-4</v>
      </c>
      <c r="S197" s="52">
        <f t="shared" si="161"/>
        <v>1</v>
      </c>
      <c r="T197" s="34">
        <f t="shared" si="155"/>
        <v>2.5673787050699254E-4</v>
      </c>
      <c r="U197" s="59"/>
      <c r="V197" s="1"/>
      <c r="W197" s="1">
        <v>166</v>
      </c>
      <c r="X197" s="1"/>
      <c r="Y197" s="1"/>
      <c r="Z197">
        <f t="shared" si="131"/>
        <v>17966</v>
      </c>
      <c r="AA197">
        <f t="shared" si="132"/>
        <v>-2.2652807294229756E-2</v>
      </c>
      <c r="AB197">
        <f t="shared" si="133"/>
        <v>-9.8912871383199236E-4</v>
      </c>
      <c r="AC197">
        <f t="shared" si="134"/>
        <v>-9.8912871383199236E-4</v>
      </c>
      <c r="AD197"/>
      <c r="AE197">
        <f t="shared" si="135"/>
        <v>9.7837561252693144E-7</v>
      </c>
      <c r="AF197" s="145">
        <f t="shared" si="136"/>
        <v>38194.017999999996</v>
      </c>
      <c r="AG197" s="146"/>
      <c r="AH197">
        <f t="shared" si="137"/>
        <v>-8.9719152742297539E-3</v>
      </c>
      <c r="AI197">
        <f t="shared" si="138"/>
        <v>0.93232315799549881</v>
      </c>
      <c r="AJ197">
        <f t="shared" si="139"/>
        <v>-0.99992855402672332</v>
      </c>
      <c r="AK197">
        <f t="shared" si="140"/>
        <v>0.14498222324236096</v>
      </c>
      <c r="AL197">
        <f t="shared" si="141"/>
        <v>2.0075281006837264</v>
      </c>
      <c r="AM197">
        <f t="shared" si="142"/>
        <v>1.5703776429466314</v>
      </c>
      <c r="AN197">
        <f t="shared" si="160"/>
        <v>20.706303141619216</v>
      </c>
      <c r="AO197">
        <f t="shared" si="160"/>
        <v>20.706303140613826</v>
      </c>
      <c r="AP197">
        <f t="shared" si="160"/>
        <v>20.706303162890862</v>
      </c>
      <c r="AQ197">
        <f t="shared" si="160"/>
        <v>20.706302669284209</v>
      </c>
      <c r="AR197">
        <f t="shared" si="160"/>
        <v>20.706313606252614</v>
      </c>
      <c r="AS197">
        <f t="shared" si="160"/>
        <v>20.706071177615225</v>
      </c>
      <c r="AT197">
        <f t="shared" si="160"/>
        <v>20.711398777905831</v>
      </c>
      <c r="AU197">
        <f t="shared" si="143"/>
        <v>20.552800122677361</v>
      </c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</row>
    <row r="198" spans="1:64" ht="12.95" customHeight="1">
      <c r="A198" s="91" t="s">
        <v>112</v>
      </c>
      <c r="B198" s="90"/>
      <c r="C198" s="62">
        <v>53217.426200000002</v>
      </c>
      <c r="D198" s="62">
        <v>2.9999999999999997E-4</v>
      </c>
      <c r="E198" s="48">
        <f t="shared" si="127"/>
        <v>17983.418765875511</v>
      </c>
      <c r="F198" s="48">
        <f t="shared" si="150"/>
        <v>17983.5</v>
      </c>
      <c r="G198" s="48">
        <f t="shared" si="153"/>
        <v>-2.2779616003390402E-2</v>
      </c>
      <c r="H198" s="34"/>
      <c r="I198" s="34"/>
      <c r="J198" s="34"/>
      <c r="K198" s="44">
        <f>G198</f>
        <v>-2.2779616003390402E-2</v>
      </c>
      <c r="L198" s="34"/>
      <c r="M198" s="34"/>
      <c r="N198" s="34"/>
      <c r="O198" s="34">
        <f t="shared" ca="1" si="159"/>
        <v>-2.4620306350293022E-2</v>
      </c>
      <c r="P198" s="34">
        <f t="shared" si="128"/>
        <v>-7.6329924410135728E-3</v>
      </c>
      <c r="Q198" s="212">
        <f t="shared" si="129"/>
        <v>38198.926200000002</v>
      </c>
      <c r="R198" s="34">
        <f>(P198-G198)^2</f>
        <v>2.2942020534034893E-4</v>
      </c>
      <c r="S198" s="52">
        <f t="shared" si="161"/>
        <v>1</v>
      </c>
      <c r="T198" s="34">
        <f t="shared" si="155"/>
        <v>2.2942020534034893E-4</v>
      </c>
      <c r="U198" s="59"/>
      <c r="V198" s="34"/>
      <c r="W198" s="1">
        <v>167</v>
      </c>
      <c r="X198" s="34"/>
      <c r="Z198">
        <f t="shared" si="131"/>
        <v>17983.5</v>
      </c>
      <c r="AA198">
        <f t="shared" si="132"/>
        <v>-2.2685787481377721E-2</v>
      </c>
      <c r="AB198">
        <f t="shared" si="133"/>
        <v>-9.3828522012680271E-5</v>
      </c>
      <c r="AC198">
        <f t="shared" si="134"/>
        <v>-9.3828522012680271E-5</v>
      </c>
      <c r="AE198">
        <f t="shared" si="135"/>
        <v>8.8037915430840268E-9</v>
      </c>
      <c r="AF198" s="145">
        <f t="shared" si="136"/>
        <v>38198.926200000002</v>
      </c>
      <c r="AG198" s="146"/>
      <c r="AH198">
        <f t="shared" si="137"/>
        <v>-8.9744852301277215E-3</v>
      </c>
      <c r="AI198">
        <f t="shared" si="138"/>
        <v>0.93205039358561259</v>
      </c>
      <c r="AJ198">
        <f t="shared" si="139"/>
        <v>-0.99990428400165421</v>
      </c>
      <c r="AK198">
        <f t="shared" si="140"/>
        <v>0.14485458566483092</v>
      </c>
      <c r="AL198">
        <f t="shared" si="141"/>
        <v>2.009410293151888</v>
      </c>
      <c r="AM198">
        <f t="shared" si="142"/>
        <v>1.5736443921894496</v>
      </c>
      <c r="AN198">
        <f t="shared" si="160"/>
        <v>20.708296244622815</v>
      </c>
      <c r="AO198">
        <f t="shared" si="160"/>
        <v>20.708296243573212</v>
      </c>
      <c r="AP198">
        <f t="shared" si="160"/>
        <v>20.708296266673429</v>
      </c>
      <c r="AQ198">
        <f t="shared" si="160"/>
        <v>20.708295758272364</v>
      </c>
      <c r="AR198">
        <f t="shared" si="160"/>
        <v>20.708306947213213</v>
      </c>
      <c r="AS198">
        <f t="shared" si="160"/>
        <v>20.708060602101742</v>
      </c>
      <c r="AT198">
        <f t="shared" si="160"/>
        <v>20.713437771803516</v>
      </c>
      <c r="AU198">
        <f t="shared" si="143"/>
        <v>20.554883481596846</v>
      </c>
    </row>
    <row r="199" spans="1:64" ht="12.95" customHeight="1">
      <c r="A199" s="89" t="s">
        <v>116</v>
      </c>
      <c r="B199" s="90" t="s">
        <v>62</v>
      </c>
      <c r="C199" s="89">
        <v>53220.3701</v>
      </c>
      <c r="D199" s="89">
        <v>1E-4</v>
      </c>
      <c r="E199" s="48">
        <f t="shared" si="127"/>
        <v>17993.916973530944</v>
      </c>
      <c r="F199" s="48">
        <f t="shared" si="150"/>
        <v>17994</v>
      </c>
      <c r="G199" s="48">
        <f t="shared" si="153"/>
        <v>-2.3282223999558482E-2</v>
      </c>
      <c r="H199" s="34"/>
      <c r="I199" s="34"/>
      <c r="J199" s="34"/>
      <c r="K199" s="44">
        <f>G199</f>
        <v>-2.3282223999558482E-2</v>
      </c>
      <c r="L199" s="34"/>
      <c r="M199" s="34"/>
      <c r="N199" s="34"/>
      <c r="O199" s="34">
        <f t="shared" ca="1" si="159"/>
        <v>-2.4638508522048207E-2</v>
      </c>
      <c r="P199" s="34">
        <f t="shared" si="128"/>
        <v>-7.6414587679020651E-3</v>
      </c>
      <c r="Q199" s="212">
        <f t="shared" si="129"/>
        <v>38201.8701</v>
      </c>
      <c r="R199" s="34">
        <f>(P199-G199)^2</f>
        <v>2.4463353703179221E-4</v>
      </c>
      <c r="S199" s="52">
        <f t="shared" si="161"/>
        <v>1</v>
      </c>
      <c r="T199" s="34">
        <f t="shared" si="155"/>
        <v>2.4463353703179221E-4</v>
      </c>
      <c r="U199" s="59"/>
      <c r="V199" s="34"/>
      <c r="W199" s="1">
        <v>168</v>
      </c>
      <c r="X199" s="34"/>
      <c r="Z199">
        <f t="shared" si="131"/>
        <v>17994</v>
      </c>
      <c r="AA199">
        <f t="shared" si="132"/>
        <v>-2.2705571356690192E-2</v>
      </c>
      <c r="AB199">
        <f t="shared" si="133"/>
        <v>-5.7665264286829027E-4</v>
      </c>
      <c r="AC199">
        <f t="shared" si="134"/>
        <v>-5.7665264286829027E-4</v>
      </c>
      <c r="AE199">
        <f t="shared" si="135"/>
        <v>3.3252827052698393E-7</v>
      </c>
      <c r="AF199" s="145">
        <f t="shared" si="136"/>
        <v>38201.8701</v>
      </c>
      <c r="AG199" s="146"/>
      <c r="AH199">
        <f t="shared" si="137"/>
        <v>-8.9760097366901933E-3</v>
      </c>
      <c r="AI199">
        <f t="shared" si="138"/>
        <v>0.9318869269207346</v>
      </c>
      <c r="AJ199">
        <f t="shared" si="139"/>
        <v>-0.99988802957940226</v>
      </c>
      <c r="AK199">
        <f t="shared" si="140"/>
        <v>0.14477779275737923</v>
      </c>
      <c r="AL199">
        <f t="shared" si="141"/>
        <v>2.0105390802606471</v>
      </c>
      <c r="AM199">
        <f t="shared" si="142"/>
        <v>1.5756081698354159</v>
      </c>
      <c r="AN199">
        <f t="shared" si="160"/>
        <v>20.709491826641436</v>
      </c>
      <c r="AO199">
        <f t="shared" si="160"/>
        <v>20.709491825564559</v>
      </c>
      <c r="AP199">
        <f t="shared" si="160"/>
        <v>20.709491849169748</v>
      </c>
      <c r="AQ199">
        <f t="shared" si="160"/>
        <v>20.709491331743351</v>
      </c>
      <c r="AR199">
        <f t="shared" si="160"/>
        <v>20.709502673537084</v>
      </c>
      <c r="AS199">
        <f t="shared" si="160"/>
        <v>20.709253966420683</v>
      </c>
      <c r="AT199">
        <f t="shared" si="160"/>
        <v>20.714660837800245</v>
      </c>
      <c r="AU199">
        <f t="shared" si="143"/>
        <v>20.556133496948533</v>
      </c>
    </row>
    <row r="200" spans="1:64" ht="12.95" customHeight="1">
      <c r="A200" s="34" t="s">
        <v>117</v>
      </c>
      <c r="B200" s="52" t="s">
        <v>62</v>
      </c>
      <c r="C200" s="54">
        <v>53220.509899999997</v>
      </c>
      <c r="D200" s="54"/>
      <c r="E200" s="48">
        <f t="shared" si="127"/>
        <v>17994.415512689953</v>
      </c>
      <c r="F200" s="48">
        <f t="shared" si="150"/>
        <v>17994.5</v>
      </c>
      <c r="G200" s="48">
        <f t="shared" si="153"/>
        <v>-2.3691872003837489E-2</v>
      </c>
      <c r="H200" s="34"/>
      <c r="I200" s="34"/>
      <c r="J200" s="34"/>
      <c r="K200" s="44"/>
      <c r="L200" s="34">
        <f>G200</f>
        <v>-2.3691872003837489E-2</v>
      </c>
      <c r="M200" s="34"/>
      <c r="N200" s="34"/>
      <c r="O200" s="34">
        <f t="shared" ca="1" si="159"/>
        <v>-2.4639375292131786E-2</v>
      </c>
      <c r="P200" s="34">
        <f t="shared" si="128"/>
        <v>-7.6418620638253271E-3</v>
      </c>
      <c r="Q200" s="212">
        <f t="shared" si="129"/>
        <v>38202.009899999997</v>
      </c>
      <c r="R200" s="34">
        <f>(P200-L200)^2</f>
        <v>2.5760281907448923E-4</v>
      </c>
      <c r="S200" s="52">
        <f t="shared" si="161"/>
        <v>1</v>
      </c>
      <c r="T200" s="34">
        <f t="shared" si="155"/>
        <v>2.5760281907448923E-4</v>
      </c>
      <c r="U200" s="59"/>
      <c r="W200" s="1">
        <v>169</v>
      </c>
      <c r="Z200">
        <f t="shared" si="131"/>
        <v>17994.5</v>
      </c>
      <c r="AA200">
        <f t="shared" si="132"/>
        <v>-2.2706513366836007E-2</v>
      </c>
      <c r="AB200">
        <f t="shared" si="133"/>
        <v>-9.8535863700148149E-4</v>
      </c>
      <c r="AC200">
        <f t="shared" si="134"/>
        <v>-9.8535863700148149E-4</v>
      </c>
      <c r="AE200">
        <f t="shared" si="135"/>
        <v>9.7093164351341738E-7</v>
      </c>
      <c r="AF200" s="145">
        <f t="shared" si="136"/>
        <v>38202.009899999997</v>
      </c>
      <c r="AG200" s="146"/>
      <c r="AH200">
        <f t="shared" si="137"/>
        <v>-8.9760820055860072E-3</v>
      </c>
      <c r="AI200">
        <f t="shared" si="138"/>
        <v>0.93187914638659597</v>
      </c>
      <c r="AJ200">
        <f t="shared" si="139"/>
        <v>-0.99988722392921292</v>
      </c>
      <c r="AK200">
        <f t="shared" si="140"/>
        <v>0.14477413202288997</v>
      </c>
      <c r="AL200">
        <f t="shared" si="141"/>
        <v>2.0105928221526597</v>
      </c>
      <c r="AM200">
        <f t="shared" si="142"/>
        <v>1.575701752971562</v>
      </c>
      <c r="AN200">
        <f t="shared" si="160"/>
        <v>20.709548753888637</v>
      </c>
      <c r="AO200">
        <f t="shared" si="160"/>
        <v>20.709548752810445</v>
      </c>
      <c r="AP200">
        <f t="shared" si="160"/>
        <v>20.709548776439892</v>
      </c>
      <c r="AQ200">
        <f t="shared" si="160"/>
        <v>20.709548258580917</v>
      </c>
      <c r="AR200">
        <f t="shared" si="160"/>
        <v>20.70955960768465</v>
      </c>
      <c r="AS200">
        <f t="shared" si="160"/>
        <v>20.709310787865874</v>
      </c>
      <c r="AT200">
        <f t="shared" si="160"/>
        <v>20.714719072859264</v>
      </c>
      <c r="AU200">
        <f t="shared" si="143"/>
        <v>20.55619302148909</v>
      </c>
    </row>
    <row r="201" spans="1:64" ht="12.95" customHeight="1">
      <c r="A201" s="91" t="s">
        <v>112</v>
      </c>
      <c r="B201" s="90"/>
      <c r="C201" s="62">
        <v>53220.511200000001</v>
      </c>
      <c r="D201" s="62">
        <v>2.9999999999999997E-4</v>
      </c>
      <c r="E201" s="48">
        <f t="shared" si="127"/>
        <v>17994.420148604891</v>
      </c>
      <c r="F201" s="48">
        <f t="shared" si="150"/>
        <v>17994.5</v>
      </c>
      <c r="G201" s="48">
        <f t="shared" si="153"/>
        <v>-2.2391872000298463E-2</v>
      </c>
      <c r="H201" s="34"/>
      <c r="I201" s="34"/>
      <c r="J201" s="34"/>
      <c r="K201" s="44">
        <f>G201</f>
        <v>-2.2391872000298463E-2</v>
      </c>
      <c r="L201" s="34"/>
      <c r="M201" s="34"/>
      <c r="N201" s="34"/>
      <c r="O201" s="34">
        <f t="shared" ca="1" si="159"/>
        <v>-2.4639375292131786E-2</v>
      </c>
      <c r="P201" s="34">
        <f t="shared" si="128"/>
        <v>-7.6418620638253271E-3</v>
      </c>
      <c r="Q201" s="212">
        <f t="shared" si="129"/>
        <v>38202.011200000001</v>
      </c>
      <c r="R201" s="34">
        <f>(P201-G201)^2</f>
        <v>2.1756279312605626E-4</v>
      </c>
      <c r="S201" s="52">
        <f t="shared" si="161"/>
        <v>1</v>
      </c>
      <c r="T201" s="34">
        <f t="shared" si="155"/>
        <v>2.1756279312605626E-4</v>
      </c>
      <c r="U201" s="59"/>
      <c r="V201" s="34"/>
      <c r="W201" s="1">
        <v>170</v>
      </c>
      <c r="X201" s="34"/>
      <c r="Y201" s="34"/>
      <c r="Z201">
        <f t="shared" si="131"/>
        <v>17994.5</v>
      </c>
      <c r="AA201">
        <f t="shared" si="132"/>
        <v>-2.2706513366836007E-2</v>
      </c>
      <c r="AB201">
        <f t="shared" si="133"/>
        <v>3.1464136653754429E-4</v>
      </c>
      <c r="AC201">
        <f t="shared" si="134"/>
        <v>3.1464136653754429E-4</v>
      </c>
      <c r="AE201">
        <f t="shared" si="135"/>
        <v>9.8999189536613301E-8</v>
      </c>
      <c r="AF201" s="145">
        <f t="shared" si="136"/>
        <v>38202.011200000001</v>
      </c>
      <c r="AG201" s="146"/>
      <c r="AH201">
        <f t="shared" si="137"/>
        <v>-8.9760820055860072E-3</v>
      </c>
      <c r="AI201">
        <f t="shared" si="138"/>
        <v>0.93187914638659597</v>
      </c>
      <c r="AJ201">
        <f t="shared" si="139"/>
        <v>-0.99988722392921292</v>
      </c>
      <c r="AK201">
        <f t="shared" si="140"/>
        <v>0.14477413202288997</v>
      </c>
      <c r="AL201">
        <f t="shared" si="141"/>
        <v>2.0105928221526597</v>
      </c>
      <c r="AM201">
        <f t="shared" si="142"/>
        <v>1.575701752971562</v>
      </c>
      <c r="AN201">
        <f t="shared" ref="AN201:AT210" si="162">$AU201+$AB$7*SIN(AO201)</f>
        <v>20.709548753888637</v>
      </c>
      <c r="AO201">
        <f t="shared" si="162"/>
        <v>20.709548752810445</v>
      </c>
      <c r="AP201">
        <f t="shared" si="162"/>
        <v>20.709548776439892</v>
      </c>
      <c r="AQ201">
        <f t="shared" si="162"/>
        <v>20.709548258580917</v>
      </c>
      <c r="AR201">
        <f t="shared" si="162"/>
        <v>20.70955960768465</v>
      </c>
      <c r="AS201">
        <f t="shared" si="162"/>
        <v>20.709310787865874</v>
      </c>
      <c r="AT201">
        <f t="shared" si="162"/>
        <v>20.714719072859264</v>
      </c>
      <c r="AU201">
        <f t="shared" si="143"/>
        <v>20.55619302148909</v>
      </c>
    </row>
    <row r="202" spans="1:64" s="34" customFormat="1" ht="12.95" customHeight="1">
      <c r="A202" s="91" t="s">
        <v>112</v>
      </c>
      <c r="B202" s="90"/>
      <c r="C202" s="62">
        <v>53221.4928</v>
      </c>
      <c r="D202" s="62">
        <v>1.2999999999999999E-3</v>
      </c>
      <c r="E202" s="48">
        <f t="shared" si="127"/>
        <v>17997.920620983223</v>
      </c>
      <c r="F202" s="48">
        <f t="shared" si="150"/>
        <v>17998</v>
      </c>
      <c r="G202" s="48">
        <f t="shared" si="153"/>
        <v>-2.2259408004174475E-2</v>
      </c>
      <c r="K202" s="44">
        <f>G202</f>
        <v>-2.2259408004174475E-2</v>
      </c>
      <c r="O202" s="34">
        <f t="shared" ca="1" si="159"/>
        <v>-2.4645442682716848E-2</v>
      </c>
      <c r="P202" s="34">
        <f t="shared" si="128"/>
        <v>-7.6446854852881578E-3</v>
      </c>
      <c r="Q202" s="212">
        <f t="shared" si="129"/>
        <v>38202.9928</v>
      </c>
      <c r="R202" s="34">
        <f>(P202-G202)^2</f>
        <v>2.1359011430404279E-4</v>
      </c>
      <c r="S202" s="52">
        <f t="shared" si="161"/>
        <v>1</v>
      </c>
      <c r="T202" s="34">
        <f t="shared" si="155"/>
        <v>2.1359011430404279E-4</v>
      </c>
      <c r="U202" s="59"/>
      <c r="W202" s="1">
        <v>171</v>
      </c>
      <c r="Z202">
        <f t="shared" si="131"/>
        <v>17998</v>
      </c>
      <c r="AA202">
        <f t="shared" si="132"/>
        <v>-2.2713107236512438E-2</v>
      </c>
      <c r="AB202">
        <f t="shared" si="133"/>
        <v>4.5369923233796322E-4</v>
      </c>
      <c r="AC202">
        <f t="shared" si="134"/>
        <v>4.5369923233796322E-4</v>
      </c>
      <c r="AD202"/>
      <c r="AE202">
        <f t="shared" si="135"/>
        <v>2.0584299342405712E-7</v>
      </c>
      <c r="AF202" s="145">
        <f t="shared" si="136"/>
        <v>38202.9928</v>
      </c>
      <c r="AG202" s="146"/>
      <c r="AH202">
        <f t="shared" si="137"/>
        <v>-8.9765870565124365E-3</v>
      </c>
      <c r="AI202">
        <f t="shared" si="138"/>
        <v>0.93182469179447946</v>
      </c>
      <c r="AJ202">
        <f t="shared" si="139"/>
        <v>-0.99988150390455843</v>
      </c>
      <c r="AK202">
        <f t="shared" si="140"/>
        <v>0.14474849688712588</v>
      </c>
      <c r="AL202">
        <f t="shared" si="141"/>
        <v>2.0109689902724321</v>
      </c>
      <c r="AM202">
        <f t="shared" si="142"/>
        <v>1.5763570131125466</v>
      </c>
      <c r="AN202">
        <f t="shared" si="162"/>
        <v>20.709947231312032</v>
      </c>
      <c r="AO202">
        <f t="shared" si="162"/>
        <v>20.709947230224614</v>
      </c>
      <c r="AP202">
        <f t="shared" si="162"/>
        <v>20.709947254024382</v>
      </c>
      <c r="AQ202">
        <f t="shared" si="162"/>
        <v>20.709946733130227</v>
      </c>
      <c r="AR202">
        <f t="shared" si="162"/>
        <v>20.709958133483681</v>
      </c>
      <c r="AS202">
        <f t="shared" si="162"/>
        <v>20.709708524174175</v>
      </c>
      <c r="AT202">
        <f t="shared" si="162"/>
        <v>20.715126702545497</v>
      </c>
      <c r="AU202">
        <f t="shared" si="143"/>
        <v>20.556609693272989</v>
      </c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</row>
    <row r="203" spans="1:64" s="34" customFormat="1" ht="12.95" customHeight="1">
      <c r="A203" s="34" t="s">
        <v>117</v>
      </c>
      <c r="B203" s="52" t="s">
        <v>62</v>
      </c>
      <c r="C203" s="54">
        <v>53224.435799999999</v>
      </c>
      <c r="D203" s="54"/>
      <c r="E203" s="48">
        <f t="shared" si="127"/>
        <v>18008.415619159096</v>
      </c>
      <c r="F203" s="48">
        <f t="shared" si="150"/>
        <v>18008.5</v>
      </c>
      <c r="G203" s="48">
        <f t="shared" si="153"/>
        <v>-2.3662016006710473E-2</v>
      </c>
      <c r="K203" s="44"/>
      <c r="L203" s="34">
        <f>G203</f>
        <v>-2.3662016006710473E-2</v>
      </c>
      <c r="O203" s="34">
        <f t="shared" ca="1" si="159"/>
        <v>-2.466364485447203E-2</v>
      </c>
      <c r="P203" s="34">
        <f t="shared" si="128"/>
        <v>-7.6531594246766503E-3</v>
      </c>
      <c r="Q203" s="212">
        <f t="shared" si="129"/>
        <v>38205.935799999999</v>
      </c>
      <c r="R203" s="34">
        <f>(P203-L203)^2</f>
        <v>2.5628348906412763E-4</v>
      </c>
      <c r="S203" s="52">
        <f t="shared" si="161"/>
        <v>1</v>
      </c>
      <c r="T203" s="34">
        <f t="shared" si="155"/>
        <v>2.5628348906412763E-4</v>
      </c>
      <c r="U203" s="59"/>
      <c r="V203" s="1"/>
      <c r="W203" s="1">
        <v>172</v>
      </c>
      <c r="X203" s="1"/>
      <c r="Z203">
        <f t="shared" si="131"/>
        <v>18008.5</v>
      </c>
      <c r="AA203">
        <f t="shared" si="132"/>
        <v>-2.2732886732905435E-2</v>
      </c>
      <c r="AB203">
        <f t="shared" si="133"/>
        <v>-9.2912927380503843E-4</v>
      </c>
      <c r="AC203">
        <f t="shared" si="134"/>
        <v>-9.2912927380503843E-4</v>
      </c>
      <c r="AD203"/>
      <c r="AE203">
        <f t="shared" si="135"/>
        <v>8.6328120744147809E-7</v>
      </c>
      <c r="AF203" s="145">
        <f t="shared" si="136"/>
        <v>38205.935799999999</v>
      </c>
      <c r="AG203" s="146"/>
      <c r="AH203">
        <f t="shared" si="137"/>
        <v>-8.9780934816554372E-3</v>
      </c>
      <c r="AI203">
        <f t="shared" si="138"/>
        <v>0.93166142407732599</v>
      </c>
      <c r="AJ203">
        <f t="shared" si="139"/>
        <v>-0.99986349927637852</v>
      </c>
      <c r="AK203">
        <f t="shared" si="140"/>
        <v>0.1446714866200694</v>
      </c>
      <c r="AL203">
        <f t="shared" si="141"/>
        <v>2.0120972309547516</v>
      </c>
      <c r="AM203">
        <f t="shared" si="142"/>
        <v>1.5783246668524802</v>
      </c>
      <c r="AN203">
        <f t="shared" si="162"/>
        <v>20.711142523915296</v>
      </c>
      <c r="AO203">
        <f t="shared" si="162"/>
        <v>20.711142522799818</v>
      </c>
      <c r="AP203">
        <f t="shared" si="162"/>
        <v>20.711142547116197</v>
      </c>
      <c r="AQ203">
        <f t="shared" si="162"/>
        <v>20.711142017041229</v>
      </c>
      <c r="AR203">
        <f t="shared" si="162"/>
        <v>20.711153571981754</v>
      </c>
      <c r="AS203">
        <f t="shared" si="162"/>
        <v>20.710901588182761</v>
      </c>
      <c r="AT203">
        <f t="shared" si="162"/>
        <v>20.716349426484541</v>
      </c>
      <c r="AU203">
        <f t="shared" si="143"/>
        <v>20.557859708624676</v>
      </c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1:64" s="34" customFormat="1" ht="12.95" customHeight="1">
      <c r="A204" s="91" t="s">
        <v>112</v>
      </c>
      <c r="B204" s="90"/>
      <c r="C204" s="62">
        <v>53226.539199999999</v>
      </c>
      <c r="D204" s="62">
        <v>4.0000000000000002E-4</v>
      </c>
      <c r="E204" s="48">
        <f t="shared" si="127"/>
        <v>18015.916529510141</v>
      </c>
      <c r="F204" s="48">
        <f t="shared" si="150"/>
        <v>18016</v>
      </c>
      <c r="G204" s="48">
        <f t="shared" si="153"/>
        <v>-2.3406735999742523E-2</v>
      </c>
      <c r="K204" s="34">
        <f>G204</f>
        <v>-2.3406735999742523E-2</v>
      </c>
      <c r="O204" s="34">
        <f t="shared" ca="1" si="159"/>
        <v>-2.4676646405725734E-2</v>
      </c>
      <c r="P204" s="34">
        <f t="shared" si="128"/>
        <v>-7.6592156135255728E-3</v>
      </c>
      <c r="Q204" s="212">
        <f t="shared" si="129"/>
        <v>38208.039199999999</v>
      </c>
      <c r="R204" s="34">
        <f>(P204-G204)^2</f>
        <v>2.4798439831431841E-4</v>
      </c>
      <c r="S204" s="52">
        <f t="shared" si="161"/>
        <v>1</v>
      </c>
      <c r="T204" s="34">
        <f t="shared" si="155"/>
        <v>2.4798439831431841E-4</v>
      </c>
      <c r="U204" s="59"/>
      <c r="W204" s="1">
        <v>173</v>
      </c>
      <c r="Z204">
        <f t="shared" si="131"/>
        <v>18016</v>
      </c>
      <c r="AA204">
        <f t="shared" si="132"/>
        <v>-2.2747013006454576E-2</v>
      </c>
      <c r="AB204">
        <f t="shared" si="133"/>
        <v>-6.5972299328794642E-4</v>
      </c>
      <c r="AC204">
        <f t="shared" si="134"/>
        <v>-6.5972299328794642E-4</v>
      </c>
      <c r="AD204"/>
      <c r="AE204">
        <f t="shared" si="135"/>
        <v>4.3523442787280782E-7</v>
      </c>
      <c r="AF204" s="145">
        <f t="shared" si="136"/>
        <v>38208.039199999999</v>
      </c>
      <c r="AG204" s="146"/>
      <c r="AH204">
        <f t="shared" si="137"/>
        <v>-8.9791614864545739E-3</v>
      </c>
      <c r="AI204">
        <f t="shared" si="138"/>
        <v>0.93154489252035033</v>
      </c>
      <c r="AJ204">
        <f t="shared" si="139"/>
        <v>-0.99984986378260599</v>
      </c>
      <c r="AK204">
        <f t="shared" si="140"/>
        <v>0.14461638309662433</v>
      </c>
      <c r="AL204">
        <f t="shared" si="141"/>
        <v>2.0129028751788716</v>
      </c>
      <c r="AM204">
        <f t="shared" si="142"/>
        <v>1.5797318573996497</v>
      </c>
      <c r="AN204">
        <f t="shared" si="162"/>
        <v>20.711996176157932</v>
      </c>
      <c r="AO204">
        <f t="shared" si="162"/>
        <v>20.711996175022055</v>
      </c>
      <c r="AP204">
        <f t="shared" si="162"/>
        <v>20.711996199712662</v>
      </c>
      <c r="AQ204">
        <f t="shared" si="162"/>
        <v>20.711995663010526</v>
      </c>
      <c r="AR204">
        <f t="shared" si="162"/>
        <v>20.712007329140981</v>
      </c>
      <c r="AS204">
        <f t="shared" si="162"/>
        <v>20.711753643766798</v>
      </c>
      <c r="AT204">
        <f t="shared" si="162"/>
        <v>20.717222649104073</v>
      </c>
      <c r="AU204">
        <f t="shared" si="143"/>
        <v>20.558752576733028</v>
      </c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</row>
    <row r="205" spans="1:64" s="34" customFormat="1" ht="12.95" customHeight="1">
      <c r="A205" s="34" t="s">
        <v>101</v>
      </c>
      <c r="B205" s="52" t="s">
        <v>65</v>
      </c>
      <c r="C205" s="54">
        <v>53228.36118</v>
      </c>
      <c r="D205" s="54">
        <v>1.5E-3</v>
      </c>
      <c r="E205" s="48">
        <f t="shared" si="127"/>
        <v>18022.413871262263</v>
      </c>
      <c r="F205" s="48">
        <f t="shared" si="150"/>
        <v>18022.5</v>
      </c>
      <c r="G205" s="48">
        <f t="shared" ref="G205:G236" si="163">+C205-(C$7+F205*C$8)</f>
        <v>-2.4152160003723111E-2</v>
      </c>
      <c r="K205" s="34">
        <f>G205</f>
        <v>-2.4152160003723111E-2</v>
      </c>
      <c r="M205" s="1"/>
      <c r="N205" s="1"/>
      <c r="O205" s="34">
        <f t="shared" ca="1" si="159"/>
        <v>-2.4687914416812277E-2</v>
      </c>
      <c r="P205" s="34">
        <f t="shared" si="128"/>
        <v>-7.6644665855279716E-3</v>
      </c>
      <c r="Q205" s="212">
        <f t="shared" si="129"/>
        <v>38209.86118</v>
      </c>
      <c r="R205" s="34">
        <f>(P205-G205)^2</f>
        <v>2.7184403425239533E-4</v>
      </c>
      <c r="S205" s="52">
        <f t="shared" si="161"/>
        <v>1</v>
      </c>
      <c r="T205" s="34">
        <f t="shared" ref="T205:T236" si="164">R205*S205</f>
        <v>2.7184403425239533E-4</v>
      </c>
      <c r="U205" s="59"/>
      <c r="W205" s="1">
        <v>174</v>
      </c>
      <c r="X205" s="1"/>
      <c r="Z205">
        <f t="shared" si="131"/>
        <v>18022.5</v>
      </c>
      <c r="AA205">
        <f t="shared" si="132"/>
        <v>-2.2759254471951318E-2</v>
      </c>
      <c r="AB205">
        <f t="shared" si="133"/>
        <v>-1.3929055317717931E-3</v>
      </c>
      <c r="AC205">
        <f t="shared" si="134"/>
        <v>-1.3929055317717931E-3</v>
      </c>
      <c r="AD205"/>
      <c r="AE205">
        <f t="shared" si="135"/>
        <v>1.9401858204404617E-6</v>
      </c>
      <c r="AF205" s="145">
        <f t="shared" si="136"/>
        <v>38209.86118</v>
      </c>
      <c r="AG205" s="146"/>
      <c r="AH205">
        <f t="shared" si="137"/>
        <v>-8.9800816907013199E-3</v>
      </c>
      <c r="AI205">
        <f t="shared" si="138"/>
        <v>0.93144395800313695</v>
      </c>
      <c r="AJ205">
        <f t="shared" si="139"/>
        <v>-0.9998375243514307</v>
      </c>
      <c r="AK205">
        <f t="shared" si="140"/>
        <v>0.14456856195495735</v>
      </c>
      <c r="AL205">
        <f t="shared" si="141"/>
        <v>2.0136009371965655</v>
      </c>
      <c r="AM205">
        <f t="shared" si="142"/>
        <v>1.5809525868291709</v>
      </c>
      <c r="AN205">
        <f t="shared" si="162"/>
        <v>20.712735921752511</v>
      </c>
      <c r="AO205">
        <f t="shared" si="162"/>
        <v>20.712735920598718</v>
      </c>
      <c r="AP205">
        <f t="shared" si="162"/>
        <v>20.712735945617208</v>
      </c>
      <c r="AQ205">
        <f t="shared" si="162"/>
        <v>20.712735403124469</v>
      </c>
      <c r="AR205">
        <f t="shared" si="162"/>
        <v>20.712747166139781</v>
      </c>
      <c r="AS205">
        <f t="shared" si="162"/>
        <v>20.712492002363508</v>
      </c>
      <c r="AT205">
        <f t="shared" si="162"/>
        <v>20.71797933984989</v>
      </c>
      <c r="AU205">
        <f t="shared" si="143"/>
        <v>20.559526395760265</v>
      </c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</row>
    <row r="206" spans="1:64" s="34" customFormat="1" ht="12.95" customHeight="1">
      <c r="A206" s="91" t="s">
        <v>112</v>
      </c>
      <c r="B206" s="90"/>
      <c r="C206" s="62">
        <v>53233.409500000002</v>
      </c>
      <c r="D206" s="62">
        <v>4.0000000000000002E-4</v>
      </c>
      <c r="E206" s="48">
        <f t="shared" si="127"/>
        <v>18040.416626678929</v>
      </c>
      <c r="F206" s="48">
        <f t="shared" si="150"/>
        <v>18040.5</v>
      </c>
      <c r="G206" s="48">
        <f t="shared" si="163"/>
        <v>-2.3379487996862736E-2</v>
      </c>
      <c r="K206" s="34">
        <f>G206</f>
        <v>-2.3379487996862736E-2</v>
      </c>
      <c r="O206" s="34">
        <f t="shared" ca="1" si="159"/>
        <v>-2.471911813982116E-2</v>
      </c>
      <c r="P206" s="34">
        <f t="shared" si="128"/>
        <v>-7.6790187637653879E-3</v>
      </c>
      <c r="Q206" s="212">
        <f t="shared" si="129"/>
        <v>38214.909500000002</v>
      </c>
      <c r="R206" s="34">
        <f>(P206-G206)^2</f>
        <v>2.4650473413943645E-4</v>
      </c>
      <c r="S206" s="52">
        <f t="shared" si="161"/>
        <v>1</v>
      </c>
      <c r="T206" s="34">
        <f t="shared" si="164"/>
        <v>2.4650473413943645E-4</v>
      </c>
      <c r="U206" s="59"/>
      <c r="W206" s="1">
        <v>175</v>
      </c>
      <c r="Z206">
        <f t="shared" si="131"/>
        <v>18040.5</v>
      </c>
      <c r="AA206">
        <f t="shared" si="132"/>
        <v>-2.2793147600899816E-2</v>
      </c>
      <c r="AB206">
        <f t="shared" si="133"/>
        <v>-5.8634039596291987E-4</v>
      </c>
      <c r="AC206">
        <f t="shared" si="134"/>
        <v>-5.8634039596291987E-4</v>
      </c>
      <c r="AD206"/>
      <c r="AE206">
        <f t="shared" si="135"/>
        <v>3.4379505993795364E-7</v>
      </c>
      <c r="AF206" s="145">
        <f t="shared" si="136"/>
        <v>38214.909500000002</v>
      </c>
      <c r="AG206" s="146"/>
      <c r="AH206">
        <f t="shared" si="137"/>
        <v>-8.9826037896498165E-3</v>
      </c>
      <c r="AI206">
        <f t="shared" si="138"/>
        <v>0.93116473548519418</v>
      </c>
      <c r="AJ206">
        <f t="shared" si="139"/>
        <v>-0.99980082665987935</v>
      </c>
      <c r="AK206">
        <f t="shared" si="140"/>
        <v>0.14443582090041485</v>
      </c>
      <c r="AL206">
        <f t="shared" si="141"/>
        <v>2.0155332430550703</v>
      </c>
      <c r="AM206">
        <f t="shared" si="142"/>
        <v>1.5843387262816364</v>
      </c>
      <c r="AN206">
        <f t="shared" si="162"/>
        <v>20.714784029929579</v>
      </c>
      <c r="AO206">
        <f t="shared" si="162"/>
        <v>20.714784028724967</v>
      </c>
      <c r="AP206">
        <f t="shared" si="162"/>
        <v>20.714784054668844</v>
      </c>
      <c r="AQ206">
        <f t="shared" si="162"/>
        <v>20.714783495911014</v>
      </c>
      <c r="AR206">
        <f t="shared" si="162"/>
        <v>20.7147955297492</v>
      </c>
      <c r="AS206">
        <f t="shared" si="162"/>
        <v>20.714536254060643</v>
      </c>
      <c r="AT206">
        <f t="shared" si="162"/>
        <v>20.720074296000181</v>
      </c>
      <c r="AU206">
        <f t="shared" si="143"/>
        <v>20.561669279220304</v>
      </c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</row>
    <row r="207" spans="1:64" s="34" customFormat="1" ht="12.95" customHeight="1">
      <c r="A207" s="91" t="s">
        <v>112</v>
      </c>
      <c r="B207" s="90"/>
      <c r="C207" s="62">
        <v>53233.548799999997</v>
      </c>
      <c r="D207" s="62">
        <v>8.0000000000000004E-4</v>
      </c>
      <c r="E207" s="48">
        <f t="shared" si="127"/>
        <v>18040.913382793726</v>
      </c>
      <c r="F207" s="48">
        <f t="shared" si="150"/>
        <v>18041</v>
      </c>
      <c r="G207" s="48">
        <f t="shared" si="163"/>
        <v>-2.4289136003062595E-2</v>
      </c>
      <c r="K207" s="34">
        <f>G207</f>
        <v>-2.4289136003062595E-2</v>
      </c>
      <c r="O207" s="34">
        <f t="shared" ca="1" si="159"/>
        <v>-2.4719984909904742E-2</v>
      </c>
      <c r="P207" s="34">
        <f t="shared" si="128"/>
        <v>-7.6794232221886497E-3</v>
      </c>
      <c r="Q207" s="212">
        <f t="shared" si="129"/>
        <v>38215.048799999997</v>
      </c>
      <c r="R207" s="34">
        <f>(P207-G207)^2</f>
        <v>2.7588255866312723E-4</v>
      </c>
      <c r="S207" s="52">
        <f t="shared" si="161"/>
        <v>1</v>
      </c>
      <c r="T207" s="34">
        <f t="shared" si="164"/>
        <v>2.7588255866312723E-4</v>
      </c>
      <c r="U207" s="59"/>
      <c r="W207" s="1">
        <v>176</v>
      </c>
      <c r="Z207">
        <f t="shared" si="131"/>
        <v>18041</v>
      </c>
      <c r="AA207">
        <f t="shared" si="132"/>
        <v>-2.2794088944429709E-2</v>
      </c>
      <c r="AB207">
        <f t="shared" si="133"/>
        <v>-1.4950470586328861E-3</v>
      </c>
      <c r="AC207">
        <f t="shared" si="134"/>
        <v>-1.4950470586328861E-3</v>
      </c>
      <c r="AD207"/>
      <c r="AE207">
        <f t="shared" si="135"/>
        <v>2.2351657075268443E-6</v>
      </c>
      <c r="AF207" s="145">
        <f t="shared" si="136"/>
        <v>38215.048799999997</v>
      </c>
      <c r="AG207" s="146"/>
      <c r="AH207">
        <f t="shared" si="137"/>
        <v>-8.9826732994297085E-3</v>
      </c>
      <c r="AI207">
        <f t="shared" si="138"/>
        <v>0.93115698535628533</v>
      </c>
      <c r="AJ207">
        <f t="shared" si="139"/>
        <v>-0.99979975432147472</v>
      </c>
      <c r="AK207">
        <f t="shared" si="140"/>
        <v>0.14443212708661909</v>
      </c>
      <c r="AL207">
        <f t="shared" si="141"/>
        <v>2.0155869016832497</v>
      </c>
      <c r="AM207">
        <f t="shared" si="142"/>
        <v>1.5844329046436636</v>
      </c>
      <c r="AN207">
        <f t="shared" si="162"/>
        <v>20.71484091306019</v>
      </c>
      <c r="AO207">
        <f t="shared" si="162"/>
        <v>20.714840911854143</v>
      </c>
      <c r="AP207">
        <f t="shared" si="162"/>
        <v>20.714840937824093</v>
      </c>
      <c r="AQ207">
        <f t="shared" si="162"/>
        <v>20.714840378609615</v>
      </c>
      <c r="AR207">
        <f t="shared" si="162"/>
        <v>20.714852420023728</v>
      </c>
      <c r="AS207">
        <f t="shared" si="162"/>
        <v>20.714593029741636</v>
      </c>
      <c r="AT207">
        <f t="shared" si="162"/>
        <v>20.720132478842316</v>
      </c>
      <c r="AU207">
        <f t="shared" si="143"/>
        <v>20.561728803760857</v>
      </c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</row>
    <row r="208" spans="1:64" ht="12.95" customHeight="1">
      <c r="A208" s="34" t="s">
        <v>117</v>
      </c>
      <c r="B208" s="52" t="s">
        <v>65</v>
      </c>
      <c r="C208" s="54">
        <v>53236.353799999997</v>
      </c>
      <c r="D208" s="54"/>
      <c r="E208" s="48">
        <f t="shared" si="127"/>
        <v>18050.916260769711</v>
      </c>
      <c r="F208" s="48">
        <f t="shared" si="150"/>
        <v>18051</v>
      </c>
      <c r="G208" s="48">
        <f t="shared" si="163"/>
        <v>-2.3482096003135666E-2</v>
      </c>
      <c r="H208" s="34"/>
      <c r="I208" s="34"/>
      <c r="J208" s="34"/>
      <c r="K208" s="34"/>
      <c r="L208" s="34">
        <f>G208</f>
        <v>-2.3482096003135666E-2</v>
      </c>
      <c r="M208" s="34"/>
      <c r="N208" s="34"/>
      <c r="O208" s="34">
        <f t="shared" ca="1" si="159"/>
        <v>-2.4737320311576348E-2</v>
      </c>
      <c r="P208" s="34">
        <f t="shared" si="128"/>
        <v>-7.6875150156538782E-3</v>
      </c>
      <c r="Q208" s="212">
        <f t="shared" si="129"/>
        <v>38217.853799999997</v>
      </c>
      <c r="R208" s="34">
        <f>(P208-L208)^2</f>
        <v>2.4946878857012113E-4</v>
      </c>
      <c r="S208" s="52">
        <f t="shared" si="161"/>
        <v>1</v>
      </c>
      <c r="T208" s="34">
        <f t="shared" si="164"/>
        <v>2.4946878857012113E-4</v>
      </c>
      <c r="U208" s="59"/>
      <c r="W208" s="1">
        <v>177</v>
      </c>
      <c r="Y208" s="34"/>
      <c r="Z208">
        <f t="shared" si="131"/>
        <v>18051</v>
      </c>
      <c r="AA208">
        <f t="shared" si="132"/>
        <v>-2.2812914315631264E-2</v>
      </c>
      <c r="AB208">
        <f t="shared" si="133"/>
        <v>-6.6918168750440196E-4</v>
      </c>
      <c r="AC208">
        <f t="shared" si="134"/>
        <v>-6.6918168750440196E-4</v>
      </c>
      <c r="AE208">
        <f t="shared" si="135"/>
        <v>4.4780413089123909E-7</v>
      </c>
      <c r="AF208" s="145">
        <f t="shared" si="136"/>
        <v>38217.853799999997</v>
      </c>
      <c r="AG208" s="146"/>
      <c r="AH208">
        <f t="shared" si="137"/>
        <v>-8.9840572706312641E-3</v>
      </c>
      <c r="AI208">
        <f t="shared" si="138"/>
        <v>0.93100205150167337</v>
      </c>
      <c r="AJ208">
        <f t="shared" si="139"/>
        <v>-0.99977770698993795</v>
      </c>
      <c r="AK208">
        <f t="shared" si="140"/>
        <v>0.14435817643286528</v>
      </c>
      <c r="AL208">
        <f t="shared" si="141"/>
        <v>2.0166598867375209</v>
      </c>
      <c r="AM208">
        <f t="shared" si="142"/>
        <v>1.5863178252658499</v>
      </c>
      <c r="AN208">
        <f t="shared" si="162"/>
        <v>20.71597847627816</v>
      </c>
      <c r="AO208">
        <f t="shared" si="162"/>
        <v>20.715978475043087</v>
      </c>
      <c r="AP208">
        <f t="shared" si="162"/>
        <v>20.715978501538721</v>
      </c>
      <c r="AQ208">
        <f t="shared" si="162"/>
        <v>20.715977933135996</v>
      </c>
      <c r="AR208">
        <f t="shared" si="162"/>
        <v>20.715990126672221</v>
      </c>
      <c r="AS208">
        <f t="shared" si="162"/>
        <v>20.715728440292203</v>
      </c>
      <c r="AT208">
        <f t="shared" si="162"/>
        <v>20.721296017828642</v>
      </c>
      <c r="AU208">
        <f t="shared" si="143"/>
        <v>20.562919294571991</v>
      </c>
    </row>
    <row r="209" spans="1:64" ht="12.95" customHeight="1">
      <c r="A209" s="34" t="s">
        <v>117</v>
      </c>
      <c r="B209" s="52" t="s">
        <v>62</v>
      </c>
      <c r="C209" s="54">
        <v>53236.4931</v>
      </c>
      <c r="D209" s="54"/>
      <c r="E209" s="48">
        <f t="shared" si="127"/>
        <v>18051.413016884537</v>
      </c>
      <c r="F209" s="48">
        <f t="shared" si="150"/>
        <v>18051.5</v>
      </c>
      <c r="G209" s="48">
        <f t="shared" si="163"/>
        <v>-2.4391744002059568E-2</v>
      </c>
      <c r="H209" s="34"/>
      <c r="I209" s="34"/>
      <c r="J209" s="34"/>
      <c r="K209" s="34"/>
      <c r="L209" s="34">
        <f>G209</f>
        <v>-2.4391744002059568E-2</v>
      </c>
      <c r="M209" s="34"/>
      <c r="N209" s="34"/>
      <c r="O209" s="34">
        <f t="shared" ca="1" si="159"/>
        <v>-2.4738187081659924E-2</v>
      </c>
      <c r="P209" s="34">
        <f t="shared" si="128"/>
        <v>-7.687919736577141E-3</v>
      </c>
      <c r="Q209" s="212">
        <f t="shared" si="129"/>
        <v>38217.9931</v>
      </c>
      <c r="R209" s="34">
        <f>(P209-L209)^2</f>
        <v>2.7901774509211952E-4</v>
      </c>
      <c r="S209" s="52">
        <f t="shared" si="161"/>
        <v>1</v>
      </c>
      <c r="T209" s="34">
        <f t="shared" si="164"/>
        <v>2.7901774509211952E-4</v>
      </c>
      <c r="U209" s="59"/>
      <c r="W209" s="1">
        <v>178</v>
      </c>
      <c r="Y209" s="34"/>
      <c r="Z209">
        <f t="shared" si="131"/>
        <v>18051.5</v>
      </c>
      <c r="AA209">
        <f t="shared" si="132"/>
        <v>-2.2813855509262015E-2</v>
      </c>
      <c r="AB209">
        <f t="shared" si="133"/>
        <v>-1.5778884927975523E-3</v>
      </c>
      <c r="AC209">
        <f t="shared" si="134"/>
        <v>-1.5778884927975523E-3</v>
      </c>
      <c r="AE209">
        <f t="shared" si="135"/>
        <v>2.4897320957029312E-6</v>
      </c>
      <c r="AF209" s="145">
        <f t="shared" si="136"/>
        <v>38217.9931</v>
      </c>
      <c r="AG209" s="146"/>
      <c r="AH209">
        <f t="shared" si="137"/>
        <v>-8.9841261580120187E-3</v>
      </c>
      <c r="AI209">
        <f t="shared" si="138"/>
        <v>0.93099430824557339</v>
      </c>
      <c r="AJ209">
        <f t="shared" si="139"/>
        <v>-0.99977657460642311</v>
      </c>
      <c r="AK209">
        <f t="shared" si="140"/>
        <v>0.14435447518346306</v>
      </c>
      <c r="AL209">
        <f t="shared" si="141"/>
        <v>2.0167135266182452</v>
      </c>
      <c r="AM209">
        <f t="shared" si="142"/>
        <v>1.5864121390305268</v>
      </c>
      <c r="AN209">
        <f t="shared" si="162"/>
        <v>20.716035349470886</v>
      </c>
      <c r="AO209">
        <f t="shared" si="162"/>
        <v>20.716035348234346</v>
      </c>
      <c r="AP209">
        <f t="shared" si="162"/>
        <v>20.71603537475648</v>
      </c>
      <c r="AQ209">
        <f t="shared" si="162"/>
        <v>20.716034805891567</v>
      </c>
      <c r="AR209">
        <f t="shared" si="162"/>
        <v>20.716047007064095</v>
      </c>
      <c r="AS209">
        <f t="shared" si="162"/>
        <v>20.715785205668123</v>
      </c>
      <c r="AT209">
        <f t="shared" si="162"/>
        <v>20.72135418888551</v>
      </c>
      <c r="AU209">
        <f t="shared" si="143"/>
        <v>20.562978819112551</v>
      </c>
    </row>
    <row r="210" spans="1:64" ht="12.95" customHeight="1">
      <c r="A210" s="34" t="s">
        <v>117</v>
      </c>
      <c r="B210" s="52" t="s">
        <v>62</v>
      </c>
      <c r="C210" s="54">
        <v>53240.417999999998</v>
      </c>
      <c r="D210" s="54"/>
      <c r="E210" s="48">
        <f t="shared" si="127"/>
        <v>18065.409557265259</v>
      </c>
      <c r="F210" s="48">
        <f t="shared" si="150"/>
        <v>18065.5</v>
      </c>
      <c r="G210" s="48">
        <f t="shared" si="163"/>
        <v>-2.5361888001498301E-2</v>
      </c>
      <c r="H210" s="34"/>
      <c r="I210" s="34"/>
      <c r="J210" s="34"/>
      <c r="K210" s="34"/>
      <c r="L210" s="34">
        <f>G210</f>
        <v>-2.5361888001498301E-2</v>
      </c>
      <c r="M210" s="34"/>
      <c r="N210" s="34"/>
      <c r="O210" s="34">
        <f t="shared" ca="1" si="159"/>
        <v>-2.4762456644000175E-2</v>
      </c>
      <c r="P210" s="34">
        <f t="shared" si="128"/>
        <v>-7.6992569974284643E-3</v>
      </c>
      <c r="Q210" s="212">
        <f t="shared" si="129"/>
        <v>38221.917999999998</v>
      </c>
      <c r="R210" s="34">
        <f>(P210-L210)^2</f>
        <v>3.1196853398592902E-4</v>
      </c>
      <c r="S210" s="52">
        <f t="shared" si="161"/>
        <v>1</v>
      </c>
      <c r="T210" s="34">
        <f t="shared" si="164"/>
        <v>3.1196853398592902E-4</v>
      </c>
      <c r="U210" s="59"/>
      <c r="W210" s="1">
        <v>179</v>
      </c>
      <c r="Y210" s="34"/>
      <c r="Z210">
        <f t="shared" si="131"/>
        <v>18065.5</v>
      </c>
      <c r="AA210">
        <f t="shared" si="132"/>
        <v>-2.2840206037147592E-2</v>
      </c>
      <c r="AB210">
        <f t="shared" si="133"/>
        <v>-2.5216819643507082E-3</v>
      </c>
      <c r="AC210">
        <f t="shared" si="134"/>
        <v>-2.5216819643507082E-3</v>
      </c>
      <c r="AE210">
        <f t="shared" si="135"/>
        <v>6.3588799293316462E-6</v>
      </c>
      <c r="AF210" s="145">
        <f t="shared" si="136"/>
        <v>38221.917999999998</v>
      </c>
      <c r="AG210" s="146"/>
      <c r="AH210">
        <f t="shared" si="137"/>
        <v>-8.9860429758975933E-3</v>
      </c>
      <c r="AI210">
        <f t="shared" si="138"/>
        <v>0.93077762999666491</v>
      </c>
      <c r="AJ210">
        <f t="shared" si="139"/>
        <v>-0.99974370818023894</v>
      </c>
      <c r="AK210">
        <f t="shared" si="140"/>
        <v>0.14425069667464827</v>
      </c>
      <c r="AL210">
        <f t="shared" si="141"/>
        <v>2.0182150811940134</v>
      </c>
      <c r="AM210">
        <f t="shared" si="142"/>
        <v>1.5890555490372229</v>
      </c>
      <c r="AN210">
        <f t="shared" si="162"/>
        <v>20.717627606896862</v>
      </c>
      <c r="AO210">
        <f t="shared" si="162"/>
        <v>20.717627605618706</v>
      </c>
      <c r="AP210">
        <f t="shared" si="162"/>
        <v>20.717627632890988</v>
      </c>
      <c r="AQ210">
        <f t="shared" si="162"/>
        <v>20.717627050977303</v>
      </c>
      <c r="AR210">
        <f t="shared" si="162"/>
        <v>20.717639467135541</v>
      </c>
      <c r="AS210">
        <f t="shared" si="162"/>
        <v>20.717374437157709</v>
      </c>
      <c r="AT210">
        <f t="shared" si="162"/>
        <v>20.722982750667917</v>
      </c>
      <c r="AU210">
        <f t="shared" si="143"/>
        <v>20.564645506248134</v>
      </c>
    </row>
    <row r="211" spans="1:64" ht="12.95" customHeight="1">
      <c r="A211" s="34" t="s">
        <v>117</v>
      </c>
      <c r="B211" s="52" t="s">
        <v>65</v>
      </c>
      <c r="C211" s="54">
        <v>53240.559699999998</v>
      </c>
      <c r="D211" s="54"/>
      <c r="E211" s="48">
        <f t="shared" si="127"/>
        <v>18065.914871992249</v>
      </c>
      <c r="F211" s="48">
        <f t="shared" si="150"/>
        <v>18066</v>
      </c>
      <c r="G211" s="48">
        <f t="shared" si="163"/>
        <v>-2.3871536002843641E-2</v>
      </c>
      <c r="H211" s="34"/>
      <c r="I211" s="34"/>
      <c r="J211" s="34"/>
      <c r="K211" s="34"/>
      <c r="L211" s="34">
        <f>G211</f>
        <v>-2.3871536002843641E-2</v>
      </c>
      <c r="M211" s="34"/>
      <c r="N211" s="34"/>
      <c r="O211" s="34">
        <f t="shared" ca="1" si="159"/>
        <v>-2.476332341408375E-2</v>
      </c>
      <c r="P211" s="34">
        <f t="shared" si="128"/>
        <v>-7.699662080851725E-3</v>
      </c>
      <c r="Q211" s="212">
        <f t="shared" si="129"/>
        <v>38222.059699999998</v>
      </c>
      <c r="R211" s="34">
        <f>(P211-L211)^2</f>
        <v>2.6152950614880222E-4</v>
      </c>
      <c r="S211" s="52">
        <f t="shared" si="161"/>
        <v>1</v>
      </c>
      <c r="T211" s="34">
        <f t="shared" si="164"/>
        <v>2.6152950614880222E-4</v>
      </c>
      <c r="U211" s="59"/>
      <c r="W211" s="1">
        <v>180</v>
      </c>
      <c r="Z211">
        <f t="shared" si="131"/>
        <v>18066</v>
      </c>
      <c r="AA211">
        <f t="shared" si="132"/>
        <v>-2.2841147024156565E-2</v>
      </c>
      <c r="AB211">
        <f t="shared" si="133"/>
        <v>-1.030388978687076E-3</v>
      </c>
      <c r="AC211">
        <f t="shared" si="134"/>
        <v>-1.030388978687076E-3</v>
      </c>
      <c r="AE211">
        <f t="shared" si="135"/>
        <v>1.0617014473997955E-6</v>
      </c>
      <c r="AF211" s="145">
        <f t="shared" si="136"/>
        <v>38222.059699999998</v>
      </c>
      <c r="AG211" s="146"/>
      <c r="AH211">
        <f t="shared" si="137"/>
        <v>-8.9861110041565637E-3</v>
      </c>
      <c r="AI211">
        <f t="shared" si="138"/>
        <v>0.93076989623582984</v>
      </c>
      <c r="AJ211">
        <f t="shared" si="139"/>
        <v>-0.99974249298302376</v>
      </c>
      <c r="AK211">
        <f t="shared" si="140"/>
        <v>0.14424698517751502</v>
      </c>
      <c r="AL211">
        <f t="shared" si="141"/>
        <v>2.0182686952181093</v>
      </c>
      <c r="AM211">
        <f t="shared" si="142"/>
        <v>1.5891500503949674</v>
      </c>
      <c r="AN211">
        <f t="shared" ref="AN211:AT220" si="165">$AU211+$AB$7*SIN(AO211)</f>
        <v>20.717684466380327</v>
      </c>
      <c r="AO211">
        <f t="shared" si="165"/>
        <v>20.71768446510066</v>
      </c>
      <c r="AP211">
        <f t="shared" si="165"/>
        <v>20.717684492400032</v>
      </c>
      <c r="AQ211">
        <f t="shared" si="165"/>
        <v>20.717683910016461</v>
      </c>
      <c r="AR211">
        <f t="shared" si="165"/>
        <v>20.717696333894558</v>
      </c>
      <c r="AS211">
        <f t="shared" si="165"/>
        <v>20.717431188320255</v>
      </c>
      <c r="AT211">
        <f t="shared" si="165"/>
        <v>20.723040905453356</v>
      </c>
      <c r="AU211">
        <f t="shared" si="143"/>
        <v>20.564705030788691</v>
      </c>
    </row>
    <row r="212" spans="1:64" ht="12.95" customHeight="1">
      <c r="A212" s="91" t="s">
        <v>112</v>
      </c>
      <c r="B212" s="90"/>
      <c r="C212" s="62">
        <v>53250.3747</v>
      </c>
      <c r="D212" s="89"/>
      <c r="E212" s="48">
        <f t="shared" si="127"/>
        <v>18100.916029687196</v>
      </c>
      <c r="F212" s="48">
        <f t="shared" si="150"/>
        <v>18101</v>
      </c>
      <c r="G212" s="48">
        <f t="shared" si="163"/>
        <v>-2.3546896001789719E-2</v>
      </c>
      <c r="H212" s="34"/>
      <c r="I212" s="34"/>
      <c r="J212" s="34">
        <f>G212</f>
        <v>-2.3546896001789719E-2</v>
      </c>
      <c r="K212" s="34"/>
      <c r="L212" s="34"/>
      <c r="M212" s="34"/>
      <c r="N212" s="34"/>
      <c r="O212" s="34"/>
      <c r="P212" s="34">
        <f t="shared" si="128"/>
        <v>-7.728048982980032E-3</v>
      </c>
      <c r="Q212" s="212">
        <f t="shared" si="129"/>
        <v>38231.8747</v>
      </c>
      <c r="R212" s="34">
        <f t="shared" ref="R212:R221" si="166">(P212-G212)^2</f>
        <v>2.5023592100450413E-4</v>
      </c>
      <c r="S212" s="52">
        <f>S$13</f>
        <v>1</v>
      </c>
      <c r="T212" s="34">
        <f t="shared" si="164"/>
        <v>2.5023592100450413E-4</v>
      </c>
      <c r="U212" s="59"/>
      <c r="V212" s="34"/>
      <c r="W212" s="1">
        <v>181</v>
      </c>
      <c r="X212" s="34"/>
      <c r="Y212" s="34"/>
      <c r="Z212">
        <f t="shared" si="131"/>
        <v>18101</v>
      </c>
      <c r="AA212">
        <f t="shared" si="132"/>
        <v>-2.2906998459350906E-2</v>
      </c>
      <c r="AB212">
        <f t="shared" si="133"/>
        <v>-6.39897542438813E-4</v>
      </c>
      <c r="AC212">
        <f t="shared" si="134"/>
        <v>-6.39897542438813E-4</v>
      </c>
      <c r="AE212">
        <f t="shared" si="135"/>
        <v>4.0946886481923246E-7</v>
      </c>
      <c r="AF212" s="145">
        <f t="shared" si="136"/>
        <v>38231.8747</v>
      </c>
      <c r="AG212" s="146"/>
      <c r="AH212">
        <f t="shared" si="137"/>
        <v>-8.990799414350905E-3</v>
      </c>
      <c r="AI212">
        <f t="shared" si="138"/>
        <v>0.93022934716972283</v>
      </c>
      <c r="AJ212">
        <f t="shared" si="139"/>
        <v>-0.99965034665956265</v>
      </c>
      <c r="AK212">
        <f t="shared" si="140"/>
        <v>0.14398630491695014</v>
      </c>
      <c r="AL212">
        <f t="shared" si="141"/>
        <v>2.0220194655209673</v>
      </c>
      <c r="AM212">
        <f t="shared" si="142"/>
        <v>1.595781299914645</v>
      </c>
      <c r="AN212">
        <f t="shared" si="165"/>
        <v>20.72166345737055</v>
      </c>
      <c r="AO212">
        <f t="shared" si="165"/>
        <v>20.721663455981787</v>
      </c>
      <c r="AP212">
        <f t="shared" si="165"/>
        <v>20.721663485228969</v>
      </c>
      <c r="AQ212">
        <f t="shared" si="165"/>
        <v>20.721662869285836</v>
      </c>
      <c r="AR212">
        <f t="shared" si="165"/>
        <v>20.721675840737831</v>
      </c>
      <c r="AS212">
        <f t="shared" si="165"/>
        <v>20.721402554035937</v>
      </c>
      <c r="AT212">
        <f t="shared" si="165"/>
        <v>20.727110346600959</v>
      </c>
      <c r="AU212">
        <f t="shared" si="143"/>
        <v>20.568871748627657</v>
      </c>
    </row>
    <row r="213" spans="1:64" s="34" customFormat="1" ht="12.95" customHeight="1">
      <c r="A213" s="91" t="s">
        <v>118</v>
      </c>
      <c r="B213" s="90" t="s">
        <v>62</v>
      </c>
      <c r="C213" s="89">
        <v>53250.508430000002</v>
      </c>
      <c r="D213" s="62">
        <v>5.0000000000000002E-5</v>
      </c>
      <c r="E213" s="48">
        <f t="shared" ref="E213:E276" si="167">+(C213-C$7)/C$8</f>
        <v>18101.3929226896</v>
      </c>
      <c r="F213" s="48">
        <f t="shared" si="150"/>
        <v>18101.5</v>
      </c>
      <c r="G213" s="48">
        <f t="shared" si="163"/>
        <v>-3.0026544001884758E-2</v>
      </c>
      <c r="K213" s="34">
        <f t="shared" ref="K213:K221" si="168">G213</f>
        <v>-3.0026544001884758E-2</v>
      </c>
      <c r="O213" s="34">
        <f t="shared" ref="O213:O244" ca="1" si="169">+C$11+C$12*F213</f>
        <v>-2.4824864090017947E-2</v>
      </c>
      <c r="P213" s="34">
        <f t="shared" ref="P213:P276" si="170">E$11*F$11+E$12*F$12*F213+E$13*F$13*F213^2</f>
        <v>-7.7284549539032941E-3</v>
      </c>
      <c r="Q213" s="212">
        <f t="shared" ref="Q213:Q276" si="171">C213-15018.5</f>
        <v>38232.008430000002</v>
      </c>
      <c r="R213" s="34">
        <f t="shared" si="166"/>
        <v>4.9720477519171096E-4</v>
      </c>
      <c r="S213" s="52">
        <f t="shared" ref="S213:S245" si="172">S$14</f>
        <v>1</v>
      </c>
      <c r="T213" s="34">
        <f t="shared" si="164"/>
        <v>4.9720477519171096E-4</v>
      </c>
      <c r="U213" s="59"/>
      <c r="W213" s="1">
        <v>182</v>
      </c>
      <c r="Z213">
        <f t="shared" ref="Z213:Z276" si="173">F213</f>
        <v>18101.5</v>
      </c>
      <c r="AA213">
        <f t="shared" ref="AA213:AA276" si="174">AB$3+AB$4*Z213+AB$5*Z213^2+AH213</f>
        <v>-2.2907938942370681E-2</v>
      </c>
      <c r="AB213">
        <f t="shared" ref="AB213:AB276" si="175">+G213-AA213</f>
        <v>-7.1186050595140778E-3</v>
      </c>
      <c r="AC213">
        <f t="shared" ref="AC213:AC276" si="176">+G213-AA213</f>
        <v>-7.1186050595140778E-3</v>
      </c>
      <c r="AD213"/>
      <c r="AE213">
        <f t="shared" ref="AE213:AE276" si="177">+(G213-AA213)^2*S213</f>
        <v>5.0674537993339429E-5</v>
      </c>
      <c r="AF213" s="145">
        <f t="shared" ref="AF213:AF276" si="178">+C213-15018.5</f>
        <v>38232.008430000002</v>
      </c>
      <c r="AG213" s="146"/>
      <c r="AH213">
        <f t="shared" ref="AH213:AH276" si="179">$AB$6*($AB$11/AI213*AJ213+$AB$12)</f>
        <v>-8.990865341120681E-3</v>
      </c>
      <c r="AI213">
        <f t="shared" ref="AI213:AI276" si="180">1+$AB$7*COS(AL213)</f>
        <v>0.93022163667640989</v>
      </c>
      <c r="AJ213">
        <f t="shared" ref="AJ213:AJ276" si="181">SIN(AL213+$AB$9)</f>
        <v>-0.99964892922872028</v>
      </c>
      <c r="AK213">
        <f t="shared" ref="AK213:AK276" si="182">$AB$7*SIN(AL213)</f>
        <v>0.14398256843063004</v>
      </c>
      <c r="AL213">
        <f t="shared" ref="AL213:AL276" si="183">2*ATAN(AM213)</f>
        <v>2.0220730164011123</v>
      </c>
      <c r="AM213">
        <f t="shared" ref="AM213:AM276" si="184">SQRT((1+$AB$7)/(1-$AB$7))*TAN(AN213/2)</f>
        <v>1.595876263551278</v>
      </c>
      <c r="AN213">
        <f t="shared" si="165"/>
        <v>20.721720283361005</v>
      </c>
      <c r="AO213">
        <f t="shared" si="165"/>
        <v>20.721720281970633</v>
      </c>
      <c r="AP213">
        <f t="shared" si="165"/>
        <v>20.721720311246386</v>
      </c>
      <c r="AQ213">
        <f t="shared" si="165"/>
        <v>20.721719694814226</v>
      </c>
      <c r="AR213">
        <f t="shared" si="165"/>
        <v>20.721732674191543</v>
      </c>
      <c r="AS213">
        <f t="shared" si="165"/>
        <v>20.72145927048582</v>
      </c>
      <c r="AT213">
        <f t="shared" si="165"/>
        <v>20.727168461566791</v>
      </c>
      <c r="AU213">
        <f t="shared" ref="AU213:AU276" si="185">$AB$9+$AB$18*(F213-AB$15)</f>
        <v>20.568931273168214</v>
      </c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</row>
    <row r="214" spans="1:64" ht="12.95" customHeight="1">
      <c r="A214" s="91" t="s">
        <v>112</v>
      </c>
      <c r="B214" s="90"/>
      <c r="C214" s="62">
        <v>53250.514000000003</v>
      </c>
      <c r="D214" s="62">
        <v>4.0000000000000002E-4</v>
      </c>
      <c r="E214" s="48">
        <f t="shared" si="167"/>
        <v>18101.412785802018</v>
      </c>
      <c r="F214" s="48">
        <f t="shared" si="150"/>
        <v>18101.5</v>
      </c>
      <c r="G214" s="48">
        <f t="shared" si="163"/>
        <v>-2.445654400071362E-2</v>
      </c>
      <c r="H214" s="34"/>
      <c r="I214" s="34"/>
      <c r="J214" s="34"/>
      <c r="K214" s="34">
        <f t="shared" si="168"/>
        <v>-2.445654400071362E-2</v>
      </c>
      <c r="L214" s="34"/>
      <c r="M214" s="34"/>
      <c r="N214" s="34"/>
      <c r="O214" s="34">
        <f t="shared" ca="1" si="169"/>
        <v>-2.4824864090017947E-2</v>
      </c>
      <c r="P214" s="34">
        <f t="shared" si="170"/>
        <v>-7.7284549539032941E-3</v>
      </c>
      <c r="Q214" s="212">
        <f t="shared" si="171"/>
        <v>38232.014000000003</v>
      </c>
      <c r="R214" s="34">
        <f t="shared" si="166"/>
        <v>2.7982896315801567E-4</v>
      </c>
      <c r="S214" s="52">
        <f t="shared" si="172"/>
        <v>1</v>
      </c>
      <c r="T214" s="34">
        <f t="shared" si="164"/>
        <v>2.7982896315801567E-4</v>
      </c>
      <c r="U214" s="59"/>
      <c r="V214" s="34"/>
      <c r="W214" s="1">
        <v>183</v>
      </c>
      <c r="X214" s="34"/>
      <c r="Y214" s="34"/>
      <c r="Z214">
        <f t="shared" si="173"/>
        <v>18101.5</v>
      </c>
      <c r="AA214">
        <f t="shared" si="174"/>
        <v>-2.2907938942370681E-2</v>
      </c>
      <c r="AB214">
        <f t="shared" si="175"/>
        <v>-1.5486050583429396E-3</v>
      </c>
      <c r="AC214">
        <f t="shared" si="176"/>
        <v>-1.5486050583429396E-3</v>
      </c>
      <c r="AE214">
        <f t="shared" si="177"/>
        <v>2.3981776267253394E-6</v>
      </c>
      <c r="AF214" s="145">
        <f t="shared" si="178"/>
        <v>38232.014000000003</v>
      </c>
      <c r="AG214" s="146"/>
      <c r="AH214">
        <f t="shared" si="179"/>
        <v>-8.990865341120681E-3</v>
      </c>
      <c r="AI214">
        <f t="shared" si="180"/>
        <v>0.93022163667640989</v>
      </c>
      <c r="AJ214">
        <f t="shared" si="181"/>
        <v>-0.99964892922872028</v>
      </c>
      <c r="AK214">
        <f t="shared" si="182"/>
        <v>0.14398256843063004</v>
      </c>
      <c r="AL214">
        <f t="shared" si="183"/>
        <v>2.0220730164011123</v>
      </c>
      <c r="AM214">
        <f t="shared" si="184"/>
        <v>1.595876263551278</v>
      </c>
      <c r="AN214">
        <f t="shared" si="165"/>
        <v>20.721720283361005</v>
      </c>
      <c r="AO214">
        <f t="shared" si="165"/>
        <v>20.721720281970633</v>
      </c>
      <c r="AP214">
        <f t="shared" si="165"/>
        <v>20.721720311246386</v>
      </c>
      <c r="AQ214">
        <f t="shared" si="165"/>
        <v>20.721719694814226</v>
      </c>
      <c r="AR214">
        <f t="shared" si="165"/>
        <v>20.721732674191543</v>
      </c>
      <c r="AS214">
        <f t="shared" si="165"/>
        <v>20.72145927048582</v>
      </c>
      <c r="AT214">
        <f t="shared" si="165"/>
        <v>20.727168461566791</v>
      </c>
      <c r="AU214">
        <f t="shared" si="185"/>
        <v>20.568931273168214</v>
      </c>
    </row>
    <row r="215" spans="1:64" ht="12.95" customHeight="1">
      <c r="A215" s="85" t="s">
        <v>112</v>
      </c>
      <c r="B215" s="87"/>
      <c r="C215" s="86">
        <v>53255.421900000001</v>
      </c>
      <c r="D215" s="86">
        <v>4.0000000000000002E-4</v>
      </c>
      <c r="E215" s="48">
        <f t="shared" si="167"/>
        <v>18118.914791084844</v>
      </c>
      <c r="F215" s="48">
        <f t="shared" si="150"/>
        <v>18119</v>
      </c>
      <c r="G215" s="48">
        <f t="shared" si="163"/>
        <v>-2.3894224003015552E-2</v>
      </c>
      <c r="H215" s="34"/>
      <c r="I215" s="34"/>
      <c r="J215" s="34"/>
      <c r="K215" s="34">
        <f t="shared" si="168"/>
        <v>-2.3894224003015552E-2</v>
      </c>
      <c r="L215" s="34"/>
      <c r="M215" s="34"/>
      <c r="N215" s="34"/>
      <c r="O215" s="34">
        <f t="shared" ca="1" si="169"/>
        <v>-2.4855201042943253E-2</v>
      </c>
      <c r="P215" s="34">
        <f t="shared" si="170"/>
        <v>-7.7426718112174478E-3</v>
      </c>
      <c r="Q215" s="214">
        <f t="shared" si="171"/>
        <v>38236.921900000001</v>
      </c>
      <c r="R215" s="34">
        <f t="shared" si="166"/>
        <v>2.6087263820437817E-4</v>
      </c>
      <c r="S215" s="52">
        <f t="shared" si="172"/>
        <v>1</v>
      </c>
      <c r="T215" s="34">
        <f t="shared" si="164"/>
        <v>2.6087263820437817E-4</v>
      </c>
      <c r="U215" s="59"/>
      <c r="V215" s="34"/>
      <c r="W215" s="1">
        <v>184</v>
      </c>
      <c r="X215" s="34"/>
      <c r="Y215" s="34"/>
      <c r="Z215">
        <f t="shared" si="173"/>
        <v>18119</v>
      </c>
      <c r="AA215">
        <f t="shared" si="174"/>
        <v>-2.294085139189259E-2</v>
      </c>
      <c r="AB215">
        <f t="shared" si="175"/>
        <v>-9.533726111229622E-4</v>
      </c>
      <c r="AC215">
        <f t="shared" si="176"/>
        <v>-9.533726111229622E-4</v>
      </c>
      <c r="AE215">
        <f t="shared" si="177"/>
        <v>9.0891933563941494E-7</v>
      </c>
      <c r="AF215" s="145">
        <f t="shared" si="178"/>
        <v>38236.921900000001</v>
      </c>
      <c r="AG215" s="146"/>
      <c r="AH215">
        <f t="shared" si="179"/>
        <v>-8.9931541468925898E-3</v>
      </c>
      <c r="AI215">
        <f t="shared" si="180"/>
        <v>0.92995197603853685</v>
      </c>
      <c r="AJ215">
        <f t="shared" si="181"/>
        <v>-0.99959752902079713</v>
      </c>
      <c r="AK215">
        <f t="shared" si="182"/>
        <v>0.14385157051313094</v>
      </c>
      <c r="AL215">
        <f t="shared" si="183"/>
        <v>2.0239467382602925</v>
      </c>
      <c r="AM215">
        <f t="shared" si="184"/>
        <v>1.5992041181118983</v>
      </c>
      <c r="AN215">
        <f t="shared" si="165"/>
        <v>20.72370889643274</v>
      </c>
      <c r="AO215">
        <f t="shared" si="165"/>
        <v>20.72370889498503</v>
      </c>
      <c r="AP215">
        <f t="shared" si="165"/>
        <v>20.723708925274337</v>
      </c>
      <c r="AQ215">
        <f t="shared" si="165"/>
        <v>20.723708291553827</v>
      </c>
      <c r="AR215">
        <f t="shared" si="165"/>
        <v>20.723721550147712</v>
      </c>
      <c r="AS215">
        <f t="shared" si="165"/>
        <v>20.723444038937807</v>
      </c>
      <c r="AT215">
        <f t="shared" si="165"/>
        <v>20.72920213218999</v>
      </c>
      <c r="AU215">
        <f t="shared" si="185"/>
        <v>20.571014632087696</v>
      </c>
    </row>
    <row r="216" spans="1:64" ht="12.95" customHeight="1">
      <c r="A216" s="85" t="s">
        <v>112</v>
      </c>
      <c r="B216" s="87"/>
      <c r="C216" s="86">
        <v>53255.5628</v>
      </c>
      <c r="D216" s="86">
        <v>4.0000000000000002E-4</v>
      </c>
      <c r="E216" s="48">
        <f t="shared" si="167"/>
        <v>18119.417252941101</v>
      </c>
      <c r="F216" s="48">
        <f t="shared" si="150"/>
        <v>18119.5</v>
      </c>
      <c r="G216" s="48">
        <f t="shared" si="163"/>
        <v>-2.3203871998703107E-2</v>
      </c>
      <c r="H216" s="34"/>
      <c r="I216" s="34"/>
      <c r="J216" s="34"/>
      <c r="K216" s="34">
        <f t="shared" si="168"/>
        <v>-2.3203871998703107E-2</v>
      </c>
      <c r="L216" s="34"/>
      <c r="M216" s="34"/>
      <c r="N216" s="34"/>
      <c r="O216" s="34">
        <f t="shared" ca="1" si="169"/>
        <v>-2.4856067813026836E-2</v>
      </c>
      <c r="P216" s="34">
        <f t="shared" si="170"/>
        <v>-7.7430782321407082E-3</v>
      </c>
      <c r="Q216" s="214">
        <f t="shared" si="171"/>
        <v>38237.0628</v>
      </c>
      <c r="R216" s="34">
        <f t="shared" si="166"/>
        <v>2.3903614389217474E-4</v>
      </c>
      <c r="S216" s="52">
        <f t="shared" si="172"/>
        <v>1</v>
      </c>
      <c r="T216" s="34">
        <f t="shared" si="164"/>
        <v>2.3903614389217474E-4</v>
      </c>
      <c r="U216" s="59"/>
      <c r="V216" s="34"/>
      <c r="W216" s="1">
        <v>185</v>
      </c>
      <c r="X216" s="34"/>
      <c r="Z216">
        <f t="shared" si="173"/>
        <v>18119.5</v>
      </c>
      <c r="AA216">
        <f t="shared" si="174"/>
        <v>-2.2941791620392463E-2</v>
      </c>
      <c r="AB216">
        <f t="shared" si="175"/>
        <v>-2.6208037831064457E-4</v>
      </c>
      <c r="AC216">
        <f t="shared" si="176"/>
        <v>-2.6208037831064457E-4</v>
      </c>
      <c r="AE216">
        <f t="shared" si="177"/>
        <v>6.8686124695450575E-8</v>
      </c>
      <c r="AF216" s="145">
        <f t="shared" si="178"/>
        <v>38237.0628</v>
      </c>
      <c r="AG216" s="146"/>
      <c r="AH216">
        <f t="shared" si="179"/>
        <v>-8.993219009142463E-3</v>
      </c>
      <c r="AI216">
        <f t="shared" si="180"/>
        <v>0.92994427735379304</v>
      </c>
      <c r="AJ216">
        <f t="shared" si="181"/>
        <v>-0.99959600932917192</v>
      </c>
      <c r="AK216">
        <f t="shared" si="182"/>
        <v>0.14384782141039787</v>
      </c>
      <c r="AL216">
        <f t="shared" si="183"/>
        <v>2.0240002572106839</v>
      </c>
      <c r="AM216">
        <f t="shared" si="184"/>
        <v>1.5992993177829085</v>
      </c>
      <c r="AN216">
        <f t="shared" si="165"/>
        <v>20.723765705479401</v>
      </c>
      <c r="AO216">
        <f t="shared" si="165"/>
        <v>20.723765704030029</v>
      </c>
      <c r="AP216">
        <f t="shared" si="165"/>
        <v>20.723765734348678</v>
      </c>
      <c r="AQ216">
        <f t="shared" si="165"/>
        <v>20.723765100129274</v>
      </c>
      <c r="AR216">
        <f t="shared" si="165"/>
        <v>20.723778366753123</v>
      </c>
      <c r="AS216">
        <f t="shared" si="165"/>
        <v>20.723500737833401</v>
      </c>
      <c r="AT216">
        <f t="shared" si="165"/>
        <v>20.729260226975175</v>
      </c>
      <c r="AU216">
        <f t="shared" si="185"/>
        <v>20.571074156628253</v>
      </c>
    </row>
    <row r="217" spans="1:64" s="34" customFormat="1" ht="12.95" customHeight="1">
      <c r="A217" s="85" t="s">
        <v>112</v>
      </c>
      <c r="B217" s="87"/>
      <c r="C217" s="86">
        <v>53257.3845</v>
      </c>
      <c r="D217" s="86">
        <v>1.1000000000000001E-3</v>
      </c>
      <c r="E217" s="48">
        <f t="shared" si="167"/>
        <v>18125.913596188468</v>
      </c>
      <c r="F217" s="48">
        <f t="shared" si="150"/>
        <v>18126</v>
      </c>
      <c r="G217" s="48">
        <f t="shared" si="163"/>
        <v>-2.4229296002886258E-2</v>
      </c>
      <c r="K217" s="34">
        <f t="shared" si="168"/>
        <v>-2.4229296002886258E-2</v>
      </c>
      <c r="O217" s="34">
        <f t="shared" ca="1" si="169"/>
        <v>-2.4867335824113372E-2</v>
      </c>
      <c r="P217" s="34">
        <f t="shared" si="170"/>
        <v>-7.7483628416431076E-3</v>
      </c>
      <c r="Q217" s="214">
        <f t="shared" si="171"/>
        <v>38238.8845</v>
      </c>
      <c r="R217" s="34">
        <f t="shared" si="166"/>
        <v>2.7162115786536417E-4</v>
      </c>
      <c r="S217" s="52">
        <f t="shared" si="172"/>
        <v>1</v>
      </c>
      <c r="T217" s="34">
        <f t="shared" si="164"/>
        <v>2.7162115786536417E-4</v>
      </c>
      <c r="U217" s="59"/>
      <c r="W217" s="1">
        <v>186</v>
      </c>
      <c r="Z217">
        <f t="shared" si="173"/>
        <v>18126</v>
      </c>
      <c r="AA217">
        <f t="shared" si="174"/>
        <v>-2.2954013948614165E-2</v>
      </c>
      <c r="AB217">
        <f t="shared" si="175"/>
        <v>-1.2752820542720929E-3</v>
      </c>
      <c r="AC217">
        <f t="shared" si="176"/>
        <v>-1.2752820542720929E-3</v>
      </c>
      <c r="AD217"/>
      <c r="AE217">
        <f t="shared" si="177"/>
        <v>1.6263443179484492E-6</v>
      </c>
      <c r="AF217" s="145">
        <f t="shared" si="178"/>
        <v>38238.8845</v>
      </c>
      <c r="AG217" s="146"/>
      <c r="AH217">
        <f t="shared" si="179"/>
        <v>-8.994059528614165E-3</v>
      </c>
      <c r="AI217">
        <f t="shared" si="180"/>
        <v>0.92984422431305569</v>
      </c>
      <c r="AJ217">
        <f t="shared" si="181"/>
        <v>-0.99957599514306517</v>
      </c>
      <c r="AK217">
        <f t="shared" si="182"/>
        <v>0.14379905124083106</v>
      </c>
      <c r="AL217">
        <f t="shared" si="183"/>
        <v>2.0246959229468002</v>
      </c>
      <c r="AM217">
        <f t="shared" si="184"/>
        <v>1.6005375119025314</v>
      </c>
      <c r="AN217">
        <f t="shared" si="165"/>
        <v>20.724504180296886</v>
      </c>
      <c r="AO217">
        <f t="shared" si="165"/>
        <v>20.724504178825718</v>
      </c>
      <c r="AP217">
        <f t="shared" si="165"/>
        <v>20.724504209527851</v>
      </c>
      <c r="AQ217">
        <f t="shared" si="165"/>
        <v>20.724503568797726</v>
      </c>
      <c r="AR217">
        <f t="shared" si="165"/>
        <v>20.724516940076107</v>
      </c>
      <c r="AS217">
        <f t="shared" si="165"/>
        <v>20.724237779152293</v>
      </c>
      <c r="AT217">
        <f t="shared" si="165"/>
        <v>20.730015408180684</v>
      </c>
      <c r="AU217">
        <f t="shared" si="185"/>
        <v>20.571847975655487</v>
      </c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</row>
    <row r="218" spans="1:64" ht="12.95" customHeight="1">
      <c r="A218" s="85" t="s">
        <v>112</v>
      </c>
      <c r="B218" s="73" t="s">
        <v>62</v>
      </c>
      <c r="C218" s="86">
        <v>53257.522599999997</v>
      </c>
      <c r="D218" s="86">
        <v>8.0000000000000004E-4</v>
      </c>
      <c r="E218" s="48">
        <f t="shared" si="167"/>
        <v>18126.406072997182</v>
      </c>
      <c r="F218" s="48">
        <f t="shared" si="150"/>
        <v>18126.5</v>
      </c>
      <c r="G218" s="48">
        <f t="shared" si="163"/>
        <v>-2.6338944007875398E-2</v>
      </c>
      <c r="H218" s="34"/>
      <c r="I218" s="34"/>
      <c r="J218" s="34"/>
      <c r="K218" s="34">
        <f t="shared" si="168"/>
        <v>-2.6338944007875398E-2</v>
      </c>
      <c r="L218" s="34"/>
      <c r="M218" s="34"/>
      <c r="N218" s="34"/>
      <c r="O218" s="34">
        <f t="shared" ca="1" si="169"/>
        <v>-2.4868202594196955E-2</v>
      </c>
      <c r="P218" s="34">
        <f t="shared" si="170"/>
        <v>-7.7487694375663694E-3</v>
      </c>
      <c r="Q218" s="214">
        <f t="shared" si="171"/>
        <v>38239.022599999997</v>
      </c>
      <c r="R218" s="34">
        <f t="shared" si="166"/>
        <v>3.4559459055456452E-4</v>
      </c>
      <c r="S218" s="52">
        <f t="shared" si="172"/>
        <v>1</v>
      </c>
      <c r="T218" s="34">
        <f t="shared" si="164"/>
        <v>3.4559459055456452E-4</v>
      </c>
      <c r="U218" s="59"/>
      <c r="V218" s="34"/>
      <c r="W218" s="1">
        <v>187</v>
      </c>
      <c r="X218" s="34"/>
      <c r="Z218">
        <f t="shared" si="173"/>
        <v>18126.5</v>
      </c>
      <c r="AA218">
        <f t="shared" si="174"/>
        <v>-2.2954954078320967E-2</v>
      </c>
      <c r="AB218">
        <f t="shared" si="175"/>
        <v>-3.3839899295544304E-3</v>
      </c>
      <c r="AC218">
        <f t="shared" si="176"/>
        <v>-3.3839899295544304E-3</v>
      </c>
      <c r="AE218">
        <f t="shared" si="177"/>
        <v>1.1451387843325799E-5</v>
      </c>
      <c r="AF218" s="145">
        <f t="shared" si="178"/>
        <v>38239.022599999997</v>
      </c>
      <c r="AG218" s="146"/>
      <c r="AH218">
        <f t="shared" si="179"/>
        <v>-8.994123977070969E-3</v>
      </c>
      <c r="AI218">
        <f t="shared" si="180"/>
        <v>0.92983653022249613</v>
      </c>
      <c r="AJ218">
        <f t="shared" si="181"/>
        <v>-0.99957443573421934</v>
      </c>
      <c r="AK218">
        <f t="shared" si="182"/>
        <v>0.14379529724153464</v>
      </c>
      <c r="AL218">
        <f t="shared" si="183"/>
        <v>2.024749429495857</v>
      </c>
      <c r="AM218">
        <f t="shared" si="184"/>
        <v>1.6006328036646122</v>
      </c>
      <c r="AN218">
        <f t="shared" si="165"/>
        <v>20.724560982761314</v>
      </c>
      <c r="AO218">
        <f t="shared" si="165"/>
        <v>20.724560981288459</v>
      </c>
      <c r="AP218">
        <f t="shared" si="165"/>
        <v>20.724561012020242</v>
      </c>
      <c r="AQ218">
        <f t="shared" si="165"/>
        <v>20.724560370787355</v>
      </c>
      <c r="AR218">
        <f t="shared" si="165"/>
        <v>20.724573750136479</v>
      </c>
      <c r="AS218">
        <f t="shared" si="165"/>
        <v>20.724294471229687</v>
      </c>
      <c r="AT218">
        <f t="shared" si="165"/>
        <v>20.730073495119608</v>
      </c>
      <c r="AU218">
        <f t="shared" si="185"/>
        <v>20.571907500196048</v>
      </c>
    </row>
    <row r="219" spans="1:64" s="34" customFormat="1" ht="12.95" customHeight="1">
      <c r="A219" s="85" t="s">
        <v>112</v>
      </c>
      <c r="B219" s="87"/>
      <c r="C219" s="86">
        <v>53282.341699999997</v>
      </c>
      <c r="D219" s="86">
        <v>7.1999999999999998E-3</v>
      </c>
      <c r="E219" s="48">
        <f t="shared" si="167"/>
        <v>18214.913177729381</v>
      </c>
      <c r="F219" s="48">
        <f t="shared" si="150"/>
        <v>18215</v>
      </c>
      <c r="G219" s="48">
        <f t="shared" si="163"/>
        <v>-2.4346640006115194E-2</v>
      </c>
      <c r="K219" s="34">
        <f t="shared" si="168"/>
        <v>-2.4346640006115194E-2</v>
      </c>
      <c r="O219" s="34">
        <f t="shared" ca="1" si="169"/>
        <v>-2.5021620898990647E-2</v>
      </c>
      <c r="P219" s="34">
        <f t="shared" si="170"/>
        <v>-7.8209338284836605E-3</v>
      </c>
      <c r="Q219" s="214">
        <f t="shared" si="171"/>
        <v>38263.841699999997</v>
      </c>
      <c r="R219" s="34">
        <f t="shared" si="166"/>
        <v>2.7309896466940913E-4</v>
      </c>
      <c r="S219" s="52">
        <f t="shared" si="172"/>
        <v>1</v>
      </c>
      <c r="T219" s="34">
        <f t="shared" si="164"/>
        <v>2.7309896466940913E-4</v>
      </c>
      <c r="U219" s="59"/>
      <c r="W219" s="1">
        <v>188</v>
      </c>
      <c r="Y219" s="1"/>
      <c r="Z219">
        <f t="shared" si="173"/>
        <v>18215</v>
      </c>
      <c r="AA219">
        <f t="shared" si="174"/>
        <v>-2.3121246433208856E-2</v>
      </c>
      <c r="AB219">
        <f t="shared" si="175"/>
        <v>-1.2253935729063387E-3</v>
      </c>
      <c r="AC219">
        <f t="shared" si="176"/>
        <v>-1.2253935729063387E-3</v>
      </c>
      <c r="AD219"/>
      <c r="AE219">
        <f t="shared" si="177"/>
        <v>1.5015894085201624E-6</v>
      </c>
      <c r="AF219" s="145">
        <f t="shared" si="178"/>
        <v>38263.841699999997</v>
      </c>
      <c r="AG219" s="146"/>
      <c r="AH219">
        <f t="shared" si="179"/>
        <v>-9.0050663082088551E-3</v>
      </c>
      <c r="AI219">
        <f t="shared" si="180"/>
        <v>0.92847985136611411</v>
      </c>
      <c r="AJ219">
        <f t="shared" si="181"/>
        <v>-0.99925388118586667</v>
      </c>
      <c r="AK219">
        <f t="shared" si="182"/>
        <v>0.14312535882710259</v>
      </c>
      <c r="AL219">
        <f t="shared" si="183"/>
        <v>2.0342061815072929</v>
      </c>
      <c r="AM219">
        <f t="shared" si="184"/>
        <v>1.617603969912595</v>
      </c>
      <c r="AN219">
        <f t="shared" si="165"/>
        <v>20.73460763344578</v>
      </c>
      <c r="AO219">
        <f t="shared" si="165"/>
        <v>20.734607631648796</v>
      </c>
      <c r="AP219">
        <f t="shared" si="165"/>
        <v>20.734607667982786</v>
      </c>
      <c r="AQ219">
        <f t="shared" si="165"/>
        <v>20.73460693332898</v>
      </c>
      <c r="AR219">
        <f t="shared" si="165"/>
        <v>20.734621787312658</v>
      </c>
      <c r="AS219">
        <f t="shared" si="165"/>
        <v>20.734321322229086</v>
      </c>
      <c r="AT219">
        <f t="shared" si="165"/>
        <v>20.740346059972651</v>
      </c>
      <c r="AU219">
        <f t="shared" si="185"/>
        <v>20.582443343874573</v>
      </c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1:64" ht="12.95" customHeight="1">
      <c r="A220" s="85" t="s">
        <v>112</v>
      </c>
      <c r="B220" s="87"/>
      <c r="C220" s="86">
        <v>53282.483399999997</v>
      </c>
      <c r="D220" s="86">
        <v>4.4000000000000003E-3</v>
      </c>
      <c r="E220" s="48">
        <f t="shared" si="167"/>
        <v>18215.418492456367</v>
      </c>
      <c r="F220" s="48">
        <f t="shared" si="150"/>
        <v>18215.5</v>
      </c>
      <c r="G220" s="48">
        <f t="shared" si="163"/>
        <v>-2.2856288007460535E-2</v>
      </c>
      <c r="H220" s="34"/>
      <c r="I220" s="34"/>
      <c r="J220" s="34"/>
      <c r="K220" s="34">
        <f t="shared" si="168"/>
        <v>-2.2856288007460535E-2</v>
      </c>
      <c r="L220" s="34"/>
      <c r="M220" s="34"/>
      <c r="N220" s="34"/>
      <c r="O220" s="34">
        <f t="shared" ca="1" si="169"/>
        <v>-2.502248766907423E-2</v>
      </c>
      <c r="P220" s="34">
        <f t="shared" si="170"/>
        <v>-7.8213426494069226E-3</v>
      </c>
      <c r="Q220" s="214">
        <f t="shared" si="171"/>
        <v>38263.983399999997</v>
      </c>
      <c r="R220" s="34">
        <f t="shared" si="166"/>
        <v>2.2604958191965786E-4</v>
      </c>
      <c r="S220" s="52">
        <f t="shared" si="172"/>
        <v>1</v>
      </c>
      <c r="T220" s="34">
        <f t="shared" si="164"/>
        <v>2.2604958191965786E-4</v>
      </c>
      <c r="U220" s="59"/>
      <c r="V220" s="34"/>
      <c r="W220" s="1">
        <v>189</v>
      </c>
      <c r="X220" s="34"/>
      <c r="Z220">
        <f t="shared" si="173"/>
        <v>18215.5</v>
      </c>
      <c r="AA220">
        <f t="shared" si="174"/>
        <v>-2.3122185316030743E-2</v>
      </c>
      <c r="AB220">
        <f t="shared" si="175"/>
        <v>2.6589730857020863E-4</v>
      </c>
      <c r="AC220">
        <f t="shared" si="176"/>
        <v>2.6589730857020863E-4</v>
      </c>
      <c r="AE220">
        <f t="shared" si="177"/>
        <v>7.0701378704880742E-8</v>
      </c>
      <c r="AF220" s="145">
        <f t="shared" si="178"/>
        <v>38263.983399999997</v>
      </c>
      <c r="AG220" s="146"/>
      <c r="AH220">
        <f t="shared" si="179"/>
        <v>-9.0051255047807425E-3</v>
      </c>
      <c r="AI220">
        <f t="shared" si="180"/>
        <v>0.92847221578078176</v>
      </c>
      <c r="AJ220">
        <f t="shared" si="181"/>
        <v>-0.99925181927860973</v>
      </c>
      <c r="AK220">
        <f t="shared" si="182"/>
        <v>0.14312154304886793</v>
      </c>
      <c r="AL220">
        <f t="shared" si="183"/>
        <v>2.0342595311525153</v>
      </c>
      <c r="AM220">
        <f t="shared" si="184"/>
        <v>1.6177004473754493</v>
      </c>
      <c r="AN220">
        <f t="shared" si="165"/>
        <v>20.734664352564643</v>
      </c>
      <c r="AO220">
        <f t="shared" si="165"/>
        <v>20.734664350765676</v>
      </c>
      <c r="AP220">
        <f t="shared" si="165"/>
        <v>20.734664387133378</v>
      </c>
      <c r="AQ220">
        <f t="shared" si="165"/>
        <v>20.734663651926301</v>
      </c>
      <c r="AR220">
        <f t="shared" si="165"/>
        <v>20.734678514502896</v>
      </c>
      <c r="AS220">
        <f t="shared" si="165"/>
        <v>20.734377928031915</v>
      </c>
      <c r="AT220">
        <f t="shared" si="165"/>
        <v>20.740404047240848</v>
      </c>
      <c r="AU220">
        <f t="shared" si="185"/>
        <v>20.58250286841513</v>
      </c>
    </row>
    <row r="221" spans="1:64" ht="12.95" customHeight="1">
      <c r="A221" s="41" t="s">
        <v>119</v>
      </c>
      <c r="B221" s="73" t="s">
        <v>65</v>
      </c>
      <c r="C221" s="86">
        <v>53341.228499999997</v>
      </c>
      <c r="D221" s="86">
        <v>4.0000000000000002E-4</v>
      </c>
      <c r="E221" s="48">
        <f t="shared" si="167"/>
        <v>18424.908712416123</v>
      </c>
      <c r="F221" s="48">
        <f t="shared" si="150"/>
        <v>18425</v>
      </c>
      <c r="G221" s="48">
        <f t="shared" si="163"/>
        <v>-2.5598800006264355E-2</v>
      </c>
      <c r="H221" s="34"/>
      <c r="I221" s="34"/>
      <c r="J221" s="34"/>
      <c r="K221" s="34">
        <f t="shared" si="168"/>
        <v>-2.5598800006264355E-2</v>
      </c>
      <c r="L221" s="34"/>
      <c r="M221" s="34"/>
      <c r="N221" s="34"/>
      <c r="O221" s="34">
        <f t="shared" ca="1" si="169"/>
        <v>-2.5385664334094331E-2</v>
      </c>
      <c r="P221" s="34">
        <f t="shared" si="170"/>
        <v>-7.9937384912534999E-3</v>
      </c>
      <c r="Q221" s="214">
        <f t="shared" si="171"/>
        <v>38322.728499999997</v>
      </c>
      <c r="R221" s="34">
        <f t="shared" si="166"/>
        <v>3.0993819094731628E-4</v>
      </c>
      <c r="S221" s="52">
        <f t="shared" si="172"/>
        <v>1</v>
      </c>
      <c r="T221" s="34">
        <f t="shared" si="164"/>
        <v>3.0993819094731628E-4</v>
      </c>
      <c r="U221" s="59"/>
      <c r="V221" s="34"/>
      <c r="W221" s="1">
        <v>190</v>
      </c>
      <c r="X221" s="34"/>
      <c r="Z221">
        <f t="shared" si="173"/>
        <v>18425</v>
      </c>
      <c r="AA221">
        <f t="shared" si="174"/>
        <v>-2.351497187527276E-2</v>
      </c>
      <c r="AB221">
        <f t="shared" si="175"/>
        <v>-2.0838281309915954E-3</v>
      </c>
      <c r="AC221">
        <f t="shared" si="176"/>
        <v>-2.0838281309915954E-3</v>
      </c>
      <c r="AE221">
        <f t="shared" si="177"/>
        <v>4.3423396795119259E-6</v>
      </c>
      <c r="AF221" s="145">
        <f t="shared" si="178"/>
        <v>38322.728499999997</v>
      </c>
      <c r="AG221" s="146"/>
      <c r="AH221">
        <f t="shared" si="179"/>
        <v>-9.0273437502727608E-3</v>
      </c>
      <c r="AI221">
        <f t="shared" si="180"/>
        <v>0.92530193023020502</v>
      </c>
      <c r="AJ221">
        <f t="shared" si="181"/>
        <v>-0.99814238720005932</v>
      </c>
      <c r="AK221">
        <f t="shared" si="182"/>
        <v>0.1414927502477312</v>
      </c>
      <c r="AL221">
        <f t="shared" si="183"/>
        <v>2.0565363775200924</v>
      </c>
      <c r="AM221">
        <f t="shared" si="184"/>
        <v>1.6587285875698663</v>
      </c>
      <c r="AN221">
        <f t="shared" ref="AN221:AT230" si="186">$AU221+$AB$7*SIN(AO221)</f>
        <v>20.758388868625499</v>
      </c>
      <c r="AO221">
        <f t="shared" si="186"/>
        <v>20.758388865827992</v>
      </c>
      <c r="AP221">
        <f t="shared" si="186"/>
        <v>20.758388918549777</v>
      </c>
      <c r="AQ221">
        <f t="shared" si="186"/>
        <v>20.758387924954071</v>
      </c>
      <c r="AR221">
        <f t="shared" si="186"/>
        <v>20.758406649804378</v>
      </c>
      <c r="AS221">
        <f t="shared" si="186"/>
        <v>20.758053601952401</v>
      </c>
      <c r="AT221">
        <f t="shared" si="186"/>
        <v>20.764651554107306</v>
      </c>
      <c r="AU221">
        <f t="shared" si="185"/>
        <v>20.607443650908365</v>
      </c>
    </row>
    <row r="222" spans="1:64" ht="12.95" customHeight="1">
      <c r="A222" s="77" t="s">
        <v>120</v>
      </c>
      <c r="B222" s="82" t="s">
        <v>65</v>
      </c>
      <c r="C222" s="76">
        <v>53360.297400000003</v>
      </c>
      <c r="D222" s="76"/>
      <c r="E222" s="48">
        <f t="shared" si="167"/>
        <v>18492.910095601983</v>
      </c>
      <c r="F222" s="48">
        <f t="shared" si="150"/>
        <v>18493</v>
      </c>
      <c r="G222" s="48">
        <f t="shared" si="163"/>
        <v>-2.521092799725011E-2</v>
      </c>
      <c r="H222" s="34"/>
      <c r="I222" s="34"/>
      <c r="J222" s="34"/>
      <c r="K222" s="34"/>
      <c r="L222" s="34">
        <f>G222</f>
        <v>-2.521092799725011E-2</v>
      </c>
      <c r="M222" s="34"/>
      <c r="N222" s="34"/>
      <c r="O222" s="34">
        <f t="shared" ca="1" si="169"/>
        <v>-2.5503545065461236E-2</v>
      </c>
      <c r="P222" s="34">
        <f t="shared" si="170"/>
        <v>-8.0501668868170704E-3</v>
      </c>
      <c r="Q222" s="214">
        <f t="shared" si="171"/>
        <v>38341.797400000003</v>
      </c>
      <c r="R222" s="34">
        <f>(P222-L222)^2</f>
        <v>2.9449172188935105E-4</v>
      </c>
      <c r="S222" s="52">
        <f t="shared" si="172"/>
        <v>1</v>
      </c>
      <c r="T222" s="34">
        <f t="shared" si="164"/>
        <v>2.9449172188935105E-4</v>
      </c>
      <c r="U222" s="59"/>
      <c r="W222" s="1">
        <v>191</v>
      </c>
      <c r="Y222" s="34"/>
      <c r="Z222">
        <f t="shared" si="173"/>
        <v>18493</v>
      </c>
      <c r="AA222">
        <f t="shared" si="174"/>
        <v>-2.3642207723549025E-2</v>
      </c>
      <c r="AB222">
        <f t="shared" si="175"/>
        <v>-1.5687202737010852E-3</v>
      </c>
      <c r="AC222">
        <f t="shared" si="176"/>
        <v>-1.5687202737010852E-3</v>
      </c>
      <c r="AE222">
        <f t="shared" si="177"/>
        <v>2.460883297120808E-6</v>
      </c>
      <c r="AF222" s="145">
        <f t="shared" si="178"/>
        <v>38341.797400000003</v>
      </c>
      <c r="AG222" s="146"/>
      <c r="AH222">
        <f t="shared" si="179"/>
        <v>-9.0334505185490268E-3</v>
      </c>
      <c r="AI222">
        <f t="shared" si="180"/>
        <v>0.92428539420752343</v>
      </c>
      <c r="AJ222">
        <f t="shared" si="181"/>
        <v>-0.99767799294726001</v>
      </c>
      <c r="AK222">
        <f t="shared" si="182"/>
        <v>0.14095140463893888</v>
      </c>
      <c r="AL222">
        <f t="shared" si="183"/>
        <v>2.0637344845863108</v>
      </c>
      <c r="AM222">
        <f t="shared" si="184"/>
        <v>1.6723111514658766</v>
      </c>
      <c r="AN222">
        <f t="shared" si="186"/>
        <v>20.766072071329752</v>
      </c>
      <c r="AO222">
        <f t="shared" si="186"/>
        <v>20.766072068127144</v>
      </c>
      <c r="AP222">
        <f t="shared" si="186"/>
        <v>20.766072127194178</v>
      </c>
      <c r="AQ222">
        <f t="shared" si="186"/>
        <v>20.766071037793836</v>
      </c>
      <c r="AR222">
        <f t="shared" si="186"/>
        <v>20.766091129573784</v>
      </c>
      <c r="AS222">
        <f t="shared" si="186"/>
        <v>20.765720396983248</v>
      </c>
      <c r="AT222">
        <f t="shared" si="186"/>
        <v>20.772500823378319</v>
      </c>
      <c r="AU222">
        <f t="shared" si="185"/>
        <v>20.615538988424071</v>
      </c>
    </row>
    <row r="223" spans="1:64" ht="12.95" customHeight="1">
      <c r="A223" s="41" t="s">
        <v>121</v>
      </c>
      <c r="B223" s="73" t="s">
        <v>62</v>
      </c>
      <c r="C223" s="86">
        <v>53601.456899999997</v>
      </c>
      <c r="D223" s="86">
        <v>5.9999999999999995E-4</v>
      </c>
      <c r="E223" s="48">
        <f t="shared" si="167"/>
        <v>19352.906192304239</v>
      </c>
      <c r="F223" s="48">
        <f t="shared" si="150"/>
        <v>19353</v>
      </c>
      <c r="G223" s="48">
        <f t="shared" si="163"/>
        <v>-2.6305488005164079E-2</v>
      </c>
      <c r="H223" s="34"/>
      <c r="I223" s="34"/>
      <c r="J223" s="34"/>
      <c r="K223" s="34">
        <f t="shared" ref="K223:K230" si="187">G223</f>
        <v>-2.6305488005164079E-2</v>
      </c>
      <c r="L223" s="34"/>
      <c r="M223" s="34"/>
      <c r="N223" s="34"/>
      <c r="O223" s="34">
        <f t="shared" ca="1" si="169"/>
        <v>-2.6994389609219162E-2</v>
      </c>
      <c r="P223" s="34">
        <f t="shared" si="170"/>
        <v>-8.7837721248268958E-3</v>
      </c>
      <c r="Q223" s="214">
        <f t="shared" si="171"/>
        <v>38582.956899999997</v>
      </c>
      <c r="R223" s="34">
        <f t="shared" ref="R223:R230" si="188">(P223-G223)^2</f>
        <v>3.0701052739126031E-4</v>
      </c>
      <c r="S223" s="52">
        <f t="shared" si="172"/>
        <v>1</v>
      </c>
      <c r="T223" s="34">
        <f t="shared" si="164"/>
        <v>3.0701052739126031E-4</v>
      </c>
      <c r="U223" s="59"/>
      <c r="V223" s="34"/>
      <c r="W223" s="1">
        <v>192</v>
      </c>
      <c r="X223" s="34"/>
      <c r="Z223">
        <f t="shared" si="173"/>
        <v>19353</v>
      </c>
      <c r="AA223">
        <f t="shared" si="174"/>
        <v>-2.524126247882157E-2</v>
      </c>
      <c r="AB223">
        <f t="shared" si="175"/>
        <v>-1.0642255263425097E-3</v>
      </c>
      <c r="AC223">
        <f t="shared" si="176"/>
        <v>-1.0642255263425097E-3</v>
      </c>
      <c r="AE223">
        <f t="shared" si="177"/>
        <v>1.1325759709189918E-6</v>
      </c>
      <c r="AF223" s="145">
        <f t="shared" si="178"/>
        <v>38582.956899999997</v>
      </c>
      <c r="AG223" s="146"/>
      <c r="AH223">
        <f t="shared" si="179"/>
        <v>-9.0646650738215699E-3</v>
      </c>
      <c r="AI223">
        <f t="shared" si="180"/>
        <v>0.91196183023540545</v>
      </c>
      <c r="AJ223">
        <f t="shared" si="181"/>
        <v>-0.98756408493488701</v>
      </c>
      <c r="AK223">
        <f t="shared" si="182"/>
        <v>0.13360120008630325</v>
      </c>
      <c r="AL223">
        <f t="shared" si="183"/>
        <v>2.1534462370434415</v>
      </c>
      <c r="AM223">
        <f t="shared" si="184"/>
        <v>1.8565564501244574</v>
      </c>
      <c r="AN223">
        <f t="shared" si="186"/>
        <v>20.862532534111079</v>
      </c>
      <c r="AO223">
        <f t="shared" si="186"/>
        <v>20.862532520567239</v>
      </c>
      <c r="AP223">
        <f t="shared" si="186"/>
        <v>20.862532718386298</v>
      </c>
      <c r="AQ223">
        <f t="shared" si="186"/>
        <v>20.862529829065384</v>
      </c>
      <c r="AR223">
        <f t="shared" si="186"/>
        <v>20.862572028380793</v>
      </c>
      <c r="AS223">
        <f t="shared" si="186"/>
        <v>20.861955321745853</v>
      </c>
      <c r="AT223">
        <f t="shared" si="186"/>
        <v>20.870889532556081</v>
      </c>
      <c r="AU223">
        <f t="shared" si="185"/>
        <v>20.717921198181507</v>
      </c>
    </row>
    <row r="224" spans="1:64" ht="12.95" customHeight="1">
      <c r="A224" s="86" t="s">
        <v>121</v>
      </c>
      <c r="B224" s="73" t="s">
        <v>62</v>
      </c>
      <c r="C224" s="86">
        <v>53601.456899999997</v>
      </c>
      <c r="D224" s="86">
        <v>5.9999999999999995E-4</v>
      </c>
      <c r="E224" s="48">
        <f t="shared" si="167"/>
        <v>19352.906192304239</v>
      </c>
      <c r="F224" s="48">
        <f t="shared" ref="F224:F287" si="189">ROUND(2*E224,0)/2</f>
        <v>19353</v>
      </c>
      <c r="G224" s="48">
        <f t="shared" si="163"/>
        <v>-2.6305488005164079E-2</v>
      </c>
      <c r="H224" s="34"/>
      <c r="I224" s="34"/>
      <c r="J224" s="34"/>
      <c r="K224" s="34">
        <f t="shared" si="187"/>
        <v>-2.6305488005164079E-2</v>
      </c>
      <c r="L224" s="34"/>
      <c r="M224" s="34"/>
      <c r="N224" s="34"/>
      <c r="O224" s="34">
        <f t="shared" ca="1" si="169"/>
        <v>-2.6994389609219162E-2</v>
      </c>
      <c r="P224" s="34">
        <f t="shared" si="170"/>
        <v>-8.7837721248268958E-3</v>
      </c>
      <c r="Q224" s="214">
        <f t="shared" si="171"/>
        <v>38582.956899999997</v>
      </c>
      <c r="R224" s="34">
        <f t="shared" si="188"/>
        <v>3.0701052739126031E-4</v>
      </c>
      <c r="S224" s="52">
        <f t="shared" si="172"/>
        <v>1</v>
      </c>
      <c r="T224" s="34">
        <f t="shared" si="164"/>
        <v>3.0701052739126031E-4</v>
      </c>
      <c r="U224" s="59"/>
      <c r="V224" s="34"/>
      <c r="W224" s="1">
        <v>193</v>
      </c>
      <c r="X224" s="34"/>
      <c r="Z224">
        <f t="shared" si="173"/>
        <v>19353</v>
      </c>
      <c r="AA224">
        <f t="shared" si="174"/>
        <v>-2.524126247882157E-2</v>
      </c>
      <c r="AB224">
        <f t="shared" si="175"/>
        <v>-1.0642255263425097E-3</v>
      </c>
      <c r="AC224">
        <f t="shared" si="176"/>
        <v>-1.0642255263425097E-3</v>
      </c>
      <c r="AE224">
        <f t="shared" si="177"/>
        <v>1.1325759709189918E-6</v>
      </c>
      <c r="AF224" s="145">
        <f t="shared" si="178"/>
        <v>38582.956899999997</v>
      </c>
      <c r="AG224" s="146"/>
      <c r="AH224">
        <f t="shared" si="179"/>
        <v>-9.0646650738215699E-3</v>
      </c>
      <c r="AI224">
        <f t="shared" si="180"/>
        <v>0.91196183023540545</v>
      </c>
      <c r="AJ224">
        <f t="shared" si="181"/>
        <v>-0.98756408493488701</v>
      </c>
      <c r="AK224">
        <f t="shared" si="182"/>
        <v>0.13360120008630325</v>
      </c>
      <c r="AL224">
        <f t="shared" si="183"/>
        <v>2.1534462370434415</v>
      </c>
      <c r="AM224">
        <f t="shared" si="184"/>
        <v>1.8565564501244574</v>
      </c>
      <c r="AN224">
        <f t="shared" si="186"/>
        <v>20.862532534111079</v>
      </c>
      <c r="AO224">
        <f t="shared" si="186"/>
        <v>20.862532520567239</v>
      </c>
      <c r="AP224">
        <f t="shared" si="186"/>
        <v>20.862532718386298</v>
      </c>
      <c r="AQ224">
        <f t="shared" si="186"/>
        <v>20.862529829065384</v>
      </c>
      <c r="AR224">
        <f t="shared" si="186"/>
        <v>20.862572028380793</v>
      </c>
      <c r="AS224">
        <f t="shared" si="186"/>
        <v>20.861955321745853</v>
      </c>
      <c r="AT224">
        <f t="shared" si="186"/>
        <v>20.870889532556081</v>
      </c>
      <c r="AU224">
        <f t="shared" si="185"/>
        <v>20.717921198181507</v>
      </c>
    </row>
    <row r="225" spans="1:64" ht="12.95" customHeight="1">
      <c r="A225" s="41" t="s">
        <v>121</v>
      </c>
      <c r="B225" s="88"/>
      <c r="C225" s="86">
        <v>53613.374100000001</v>
      </c>
      <c r="D225" s="86">
        <v>5.9999999999999995E-4</v>
      </c>
      <c r="E225" s="48">
        <f t="shared" si="167"/>
        <v>19395.403981044154</v>
      </c>
      <c r="F225" s="48">
        <f t="shared" si="189"/>
        <v>19395.5</v>
      </c>
      <c r="G225" s="48">
        <f t="shared" si="163"/>
        <v>-2.6925568003207445E-2</v>
      </c>
      <c r="H225" s="34"/>
      <c r="I225" s="34"/>
      <c r="J225" s="34"/>
      <c r="K225" s="34">
        <f t="shared" si="187"/>
        <v>-2.6925568003207445E-2</v>
      </c>
      <c r="L225" s="34"/>
      <c r="M225" s="34"/>
      <c r="N225" s="34"/>
      <c r="O225" s="34">
        <f t="shared" ca="1" si="169"/>
        <v>-2.7068065066323477E-2</v>
      </c>
      <c r="P225" s="34">
        <f t="shared" si="170"/>
        <v>-8.8209847783041265E-3</v>
      </c>
      <c r="Q225" s="214">
        <f t="shared" si="171"/>
        <v>38594.874100000001</v>
      </c>
      <c r="R225" s="34">
        <f t="shared" si="188"/>
        <v>3.2777593374745066E-4</v>
      </c>
      <c r="S225" s="52">
        <f t="shared" si="172"/>
        <v>1</v>
      </c>
      <c r="T225" s="34">
        <f t="shared" si="164"/>
        <v>3.2777593374745066E-4</v>
      </c>
      <c r="U225" s="59"/>
      <c r="V225" s="34"/>
      <c r="W225" s="1">
        <v>194</v>
      </c>
      <c r="X225" s="34"/>
      <c r="Y225" s="34"/>
      <c r="Z225">
        <f t="shared" si="173"/>
        <v>19395.5</v>
      </c>
      <c r="AA225">
        <f t="shared" si="174"/>
        <v>-2.5319830466413062E-2</v>
      </c>
      <c r="AB225">
        <f t="shared" si="175"/>
        <v>-1.6057375367943827E-3</v>
      </c>
      <c r="AC225">
        <f t="shared" si="176"/>
        <v>-1.6057375367943827E-3</v>
      </c>
      <c r="AE225">
        <f t="shared" si="177"/>
        <v>2.5783930370704916E-6</v>
      </c>
      <c r="AF225" s="145">
        <f t="shared" si="178"/>
        <v>38594.874100000001</v>
      </c>
      <c r="AG225" s="146"/>
      <c r="AH225">
        <f t="shared" si="179"/>
        <v>-9.0640265551630607E-3</v>
      </c>
      <c r="AI225">
        <f t="shared" si="180"/>
        <v>0.91137856334086553</v>
      </c>
      <c r="AJ225">
        <f t="shared" si="181"/>
        <v>-0.98686728925496559</v>
      </c>
      <c r="AK225">
        <f t="shared" si="182"/>
        <v>0.13321501778880271</v>
      </c>
      <c r="AL225">
        <f t="shared" si="183"/>
        <v>2.1578182798682808</v>
      </c>
      <c r="AM225">
        <f t="shared" si="184"/>
        <v>1.8663168821798717</v>
      </c>
      <c r="AN225">
        <f t="shared" si="186"/>
        <v>20.86726639366719</v>
      </c>
      <c r="AO225">
        <f t="shared" si="186"/>
        <v>20.867266379277279</v>
      </c>
      <c r="AP225">
        <f t="shared" si="186"/>
        <v>20.8672665873756</v>
      </c>
      <c r="AQ225">
        <f t="shared" si="186"/>
        <v>20.867263577973116</v>
      </c>
      <c r="AR225">
        <f t="shared" si="186"/>
        <v>20.867307096443191</v>
      </c>
      <c r="AS225">
        <f t="shared" si="186"/>
        <v>20.866677397953669</v>
      </c>
      <c r="AT225">
        <f t="shared" si="186"/>
        <v>20.875709808812815</v>
      </c>
      <c r="AU225">
        <f t="shared" si="185"/>
        <v>20.722980784128822</v>
      </c>
    </row>
    <row r="226" spans="1:64" ht="12.95" customHeight="1">
      <c r="A226" s="41" t="s">
        <v>121</v>
      </c>
      <c r="B226" s="73" t="s">
        <v>62</v>
      </c>
      <c r="C226" s="86">
        <v>53613.515899999999</v>
      </c>
      <c r="D226" s="86">
        <v>2.8E-3</v>
      </c>
      <c r="E226" s="48">
        <f t="shared" si="167"/>
        <v>19395.909652379971</v>
      </c>
      <c r="F226" s="48">
        <f t="shared" si="189"/>
        <v>19396</v>
      </c>
      <c r="G226" s="48">
        <f t="shared" si="163"/>
        <v>-2.5335216007078998E-2</v>
      </c>
      <c r="H226" s="34"/>
      <c r="I226" s="34"/>
      <c r="J226" s="34"/>
      <c r="K226" s="34">
        <f t="shared" si="187"/>
        <v>-2.5335216007078998E-2</v>
      </c>
      <c r="L226" s="34"/>
      <c r="M226" s="34"/>
      <c r="N226" s="34"/>
      <c r="O226" s="34">
        <f t="shared" ca="1" si="169"/>
        <v>-2.7068931836407052E-2</v>
      </c>
      <c r="P226" s="34">
        <f t="shared" si="170"/>
        <v>-8.8214231117273861E-3</v>
      </c>
      <c r="Q226" s="214">
        <f t="shared" si="171"/>
        <v>38595.015899999999</v>
      </c>
      <c r="R226" s="34">
        <f t="shared" si="188"/>
        <v>2.7270535579056534E-4</v>
      </c>
      <c r="S226" s="52">
        <f t="shared" si="172"/>
        <v>1</v>
      </c>
      <c r="T226" s="34">
        <f t="shared" si="164"/>
        <v>2.7270535579056534E-4</v>
      </c>
      <c r="U226" s="59"/>
      <c r="V226" s="34"/>
      <c r="W226" s="1">
        <v>195</v>
      </c>
      <c r="X226" s="34"/>
      <c r="Y226" s="34"/>
      <c r="Z226">
        <f t="shared" si="173"/>
        <v>19396</v>
      </c>
      <c r="AA226">
        <f t="shared" si="174"/>
        <v>-2.532075455709553E-2</v>
      </c>
      <c r="AB226">
        <f t="shared" si="175"/>
        <v>-1.4461449983467489E-5</v>
      </c>
      <c r="AC226">
        <f t="shared" si="176"/>
        <v>-1.4461449983467489E-5</v>
      </c>
      <c r="AE226">
        <f t="shared" si="177"/>
        <v>2.0913353562433185E-10</v>
      </c>
      <c r="AF226" s="145">
        <f t="shared" si="178"/>
        <v>38595.015899999999</v>
      </c>
      <c r="AG226" s="146"/>
      <c r="AH226">
        <f t="shared" si="179"/>
        <v>-9.0640178370955272E-3</v>
      </c>
      <c r="AI226">
        <f t="shared" si="180"/>
        <v>0.91137171586891474</v>
      </c>
      <c r="AJ226">
        <f t="shared" si="181"/>
        <v>-0.98685898473933742</v>
      </c>
      <c r="AK226">
        <f t="shared" si="182"/>
        <v>0.13321046224670055</v>
      </c>
      <c r="AL226">
        <f t="shared" si="183"/>
        <v>2.1578696823989123</v>
      </c>
      <c r="AM226">
        <f t="shared" si="184"/>
        <v>1.8664321100442953</v>
      </c>
      <c r="AN226">
        <f t="shared" si="186"/>
        <v>20.867322068120401</v>
      </c>
      <c r="AO226">
        <f t="shared" si="186"/>
        <v>20.867322053720301</v>
      </c>
      <c r="AP226">
        <f t="shared" si="186"/>
        <v>20.867322261941784</v>
      </c>
      <c r="AQ226">
        <f t="shared" si="186"/>
        <v>20.867319251107929</v>
      </c>
      <c r="AR226">
        <f t="shared" si="186"/>
        <v>20.867362785219267</v>
      </c>
      <c r="AS226">
        <f t="shared" si="186"/>
        <v>20.866732933543329</v>
      </c>
      <c r="AT226">
        <f t="shared" si="186"/>
        <v>20.875766494663957</v>
      </c>
      <c r="AU226">
        <f t="shared" si="185"/>
        <v>20.723040308669383</v>
      </c>
    </row>
    <row r="227" spans="1:64" s="34" customFormat="1" ht="12.95" customHeight="1">
      <c r="A227" s="77" t="s">
        <v>101</v>
      </c>
      <c r="B227" s="82" t="s">
        <v>62</v>
      </c>
      <c r="C227" s="76">
        <v>53614.356619999999</v>
      </c>
      <c r="D227" s="76">
        <v>1.9E-3</v>
      </c>
      <c r="E227" s="48">
        <f t="shared" si="167"/>
        <v>19398.907734223812</v>
      </c>
      <c r="F227" s="48">
        <f t="shared" si="189"/>
        <v>19399</v>
      </c>
      <c r="G227" s="48">
        <f t="shared" si="163"/>
        <v>-2.5873104001220781E-2</v>
      </c>
      <c r="K227" s="34">
        <f t="shared" si="187"/>
        <v>-2.5873104001220781E-2</v>
      </c>
      <c r="O227" s="34">
        <f t="shared" ca="1" si="169"/>
        <v>-2.707413245690854E-2</v>
      </c>
      <c r="P227" s="34">
        <f t="shared" si="170"/>
        <v>-8.8240533747669572E-3</v>
      </c>
      <c r="Q227" s="214">
        <f t="shared" si="171"/>
        <v>38595.856619999999</v>
      </c>
      <c r="R227" s="34">
        <f t="shared" si="188"/>
        <v>2.9067012726338547E-4</v>
      </c>
      <c r="S227" s="52">
        <f t="shared" si="172"/>
        <v>1</v>
      </c>
      <c r="T227" s="34">
        <f t="shared" si="164"/>
        <v>2.9067012726338547E-4</v>
      </c>
      <c r="U227" s="59"/>
      <c r="W227" s="1">
        <v>196</v>
      </c>
      <c r="X227" s="1"/>
      <c r="Z227">
        <f t="shared" si="173"/>
        <v>19399</v>
      </c>
      <c r="AA227">
        <f t="shared" si="174"/>
        <v>-2.532629898509553E-2</v>
      </c>
      <c r="AB227">
        <f t="shared" si="175"/>
        <v>-5.4680501612525134E-4</v>
      </c>
      <c r="AC227">
        <f t="shared" si="176"/>
        <v>-5.4680501612525134E-4</v>
      </c>
      <c r="AD227"/>
      <c r="AE227">
        <f t="shared" si="177"/>
        <v>2.9899572565973635E-7</v>
      </c>
      <c r="AF227" s="145">
        <f t="shared" si="178"/>
        <v>38595.856619999999</v>
      </c>
      <c r="AG227" s="146"/>
      <c r="AH227">
        <f t="shared" si="179"/>
        <v>-9.0639649400955351E-3</v>
      </c>
      <c r="AI227">
        <f t="shared" si="180"/>
        <v>0.91133063811557347</v>
      </c>
      <c r="AJ227">
        <f t="shared" si="181"/>
        <v>-0.98680910551446754</v>
      </c>
      <c r="AK227">
        <f t="shared" si="182"/>
        <v>0.13318312304120444</v>
      </c>
      <c r="AL227">
        <f t="shared" si="183"/>
        <v>2.1581780813640856</v>
      </c>
      <c r="AM227">
        <f t="shared" si="184"/>
        <v>1.8671236730760006</v>
      </c>
      <c r="AN227">
        <f t="shared" si="186"/>
        <v>20.86765610605627</v>
      </c>
      <c r="AO227">
        <f t="shared" si="186"/>
        <v>20.867656091594917</v>
      </c>
      <c r="AP227">
        <f t="shared" si="186"/>
        <v>20.867656300556483</v>
      </c>
      <c r="AQ227">
        <f t="shared" si="186"/>
        <v>20.867653281125261</v>
      </c>
      <c r="AR227">
        <f t="shared" si="186"/>
        <v>20.867696909143483</v>
      </c>
      <c r="AS227">
        <f t="shared" si="186"/>
        <v>20.867066138185713</v>
      </c>
      <c r="AT227">
        <f t="shared" si="186"/>
        <v>20.876106598407286</v>
      </c>
      <c r="AU227">
        <f t="shared" si="185"/>
        <v>20.723397455912721</v>
      </c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</row>
    <row r="228" spans="1:64" s="34" customFormat="1" ht="12.95" customHeight="1">
      <c r="A228" s="41" t="s">
        <v>121</v>
      </c>
      <c r="B228" s="88"/>
      <c r="C228" s="86">
        <v>53614.497000000003</v>
      </c>
      <c r="D228" s="86">
        <v>2.3999999999999998E-3</v>
      </c>
      <c r="E228" s="48">
        <f t="shared" si="167"/>
        <v>19399.408341714119</v>
      </c>
      <c r="F228" s="48">
        <f t="shared" si="189"/>
        <v>19399.5</v>
      </c>
      <c r="G228" s="48">
        <f t="shared" si="163"/>
        <v>-2.5702751998323947E-2</v>
      </c>
      <c r="K228" s="34">
        <f t="shared" si="187"/>
        <v>-2.5702751998323947E-2</v>
      </c>
      <c r="O228" s="34">
        <f t="shared" ca="1" si="169"/>
        <v>-2.7074999226992115E-2</v>
      </c>
      <c r="P228" s="34">
        <f t="shared" si="170"/>
        <v>-8.8244917956902171E-3</v>
      </c>
      <c r="Q228" s="214">
        <f t="shared" si="171"/>
        <v>38595.997000000003</v>
      </c>
      <c r="R228" s="34">
        <f t="shared" si="188"/>
        <v>2.8487566746780956E-4</v>
      </c>
      <c r="S228" s="52">
        <f t="shared" si="172"/>
        <v>1</v>
      </c>
      <c r="T228" s="34">
        <f t="shared" si="164"/>
        <v>2.8487566746780956E-4</v>
      </c>
      <c r="U228" s="59"/>
      <c r="W228" s="1">
        <v>197</v>
      </c>
      <c r="Z228">
        <f t="shared" si="173"/>
        <v>19399.5</v>
      </c>
      <c r="AA228">
        <f t="shared" si="174"/>
        <v>-2.5327223037085869E-2</v>
      </c>
      <c r="AB228">
        <f t="shared" si="175"/>
        <v>-3.7552896123807869E-4</v>
      </c>
      <c r="AC228">
        <f t="shared" si="176"/>
        <v>-3.7552896123807869E-4</v>
      </c>
      <c r="AD228"/>
      <c r="AE228">
        <f t="shared" si="177"/>
        <v>1.4102200072855041E-7</v>
      </c>
      <c r="AF228" s="145">
        <f t="shared" si="178"/>
        <v>38595.997000000003</v>
      </c>
      <c r="AG228" s="146"/>
      <c r="AH228">
        <f t="shared" si="179"/>
        <v>-9.0639560258358697E-3</v>
      </c>
      <c r="AI228">
        <f t="shared" si="180"/>
        <v>0.91132379300309241</v>
      </c>
      <c r="AJ228">
        <f t="shared" si="181"/>
        <v>-0.98680078362304036</v>
      </c>
      <c r="AK228">
        <f t="shared" si="182"/>
        <v>0.13317856551503168</v>
      </c>
      <c r="AL228">
        <f t="shared" si="183"/>
        <v>2.1582294784889249</v>
      </c>
      <c r="AM228">
        <f t="shared" si="184"/>
        <v>1.8672389662346971</v>
      </c>
      <c r="AN228">
        <f t="shared" si="186"/>
        <v>20.867711777581878</v>
      </c>
      <c r="AO228">
        <f t="shared" si="186"/>
        <v>20.867711763110297</v>
      </c>
      <c r="AP228">
        <f t="shared" si="186"/>
        <v>20.867711972195394</v>
      </c>
      <c r="AQ228">
        <f t="shared" si="186"/>
        <v>20.867708951329753</v>
      </c>
      <c r="AR228">
        <f t="shared" si="186"/>
        <v>20.867752595009001</v>
      </c>
      <c r="AS228">
        <f t="shared" si="186"/>
        <v>20.867121670810423</v>
      </c>
      <c r="AT228">
        <f t="shared" si="186"/>
        <v>20.876163280470688</v>
      </c>
      <c r="AU228">
        <f t="shared" si="185"/>
        <v>20.723456980453278</v>
      </c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</row>
    <row r="229" spans="1:64" ht="12.95" customHeight="1">
      <c r="A229" s="77" t="s">
        <v>101</v>
      </c>
      <c r="B229" s="82" t="s">
        <v>65</v>
      </c>
      <c r="C229" s="76">
        <v>53616.457320000001</v>
      </c>
      <c r="D229" s="76" t="s">
        <v>122</v>
      </c>
      <c r="E229" s="48">
        <f t="shared" si="167"/>
        <v>19406.399016136176</v>
      </c>
      <c r="F229" s="48">
        <f t="shared" si="189"/>
        <v>19406.5</v>
      </c>
      <c r="G229" s="48">
        <f t="shared" si="163"/>
        <v>-2.831782399880467E-2</v>
      </c>
      <c r="H229" s="34"/>
      <c r="I229" s="34"/>
      <c r="J229" s="34"/>
      <c r="K229" s="34">
        <f t="shared" si="187"/>
        <v>-2.831782399880467E-2</v>
      </c>
      <c r="L229" s="34"/>
      <c r="O229" s="34">
        <f t="shared" ca="1" si="169"/>
        <v>-2.7087134008162241E-2</v>
      </c>
      <c r="P229" s="34">
        <f t="shared" si="170"/>
        <v>-8.8306310011158785E-3</v>
      </c>
      <c r="Q229" s="214">
        <f t="shared" si="171"/>
        <v>38597.957320000001</v>
      </c>
      <c r="R229" s="34">
        <f t="shared" si="188"/>
        <v>3.7975069092917112E-4</v>
      </c>
      <c r="S229" s="52">
        <f t="shared" si="172"/>
        <v>1</v>
      </c>
      <c r="T229" s="34">
        <f t="shared" si="164"/>
        <v>3.7975069092917112E-4</v>
      </c>
      <c r="U229" s="59"/>
      <c r="V229" s="34"/>
      <c r="W229" s="1">
        <v>198</v>
      </c>
      <c r="Z229">
        <f t="shared" si="173"/>
        <v>19406.5</v>
      </c>
      <c r="AA229">
        <f t="shared" si="174"/>
        <v>-2.5340159185143877E-2</v>
      </c>
      <c r="AB229">
        <f t="shared" si="175"/>
        <v>-2.9776648136607929E-3</v>
      </c>
      <c r="AC229">
        <f t="shared" si="176"/>
        <v>-2.9776648136607929E-3</v>
      </c>
      <c r="AE229">
        <f t="shared" si="177"/>
        <v>8.8664877425135641E-6</v>
      </c>
      <c r="AF229" s="145">
        <f t="shared" si="178"/>
        <v>38597.957320000001</v>
      </c>
      <c r="AG229" s="146"/>
      <c r="AH229">
        <f t="shared" si="179"/>
        <v>-9.0638282838938766E-3</v>
      </c>
      <c r="AI229">
        <f t="shared" si="180"/>
        <v>0.91122799682187505</v>
      </c>
      <c r="AJ229">
        <f t="shared" si="181"/>
        <v>-0.98668401662189098</v>
      </c>
      <c r="AK229">
        <f t="shared" si="182"/>
        <v>0.13311473040855762</v>
      </c>
      <c r="AL229">
        <f t="shared" si="183"/>
        <v>2.1589489571881737</v>
      </c>
      <c r="AM229">
        <f t="shared" si="184"/>
        <v>1.8688540510474714</v>
      </c>
      <c r="AN229">
        <f t="shared" si="186"/>
        <v>20.868491135044405</v>
      </c>
      <c r="AO229">
        <f t="shared" si="186"/>
        <v>20.868491120429045</v>
      </c>
      <c r="AP229">
        <f t="shared" si="186"/>
        <v>20.868491331249061</v>
      </c>
      <c r="AQ229">
        <f t="shared" si="186"/>
        <v>20.868488290255907</v>
      </c>
      <c r="AR229">
        <f t="shared" si="186"/>
        <v>20.868532153485685</v>
      </c>
      <c r="AS229">
        <f t="shared" si="186"/>
        <v>20.867899083104366</v>
      </c>
      <c r="AT229">
        <f t="shared" si="186"/>
        <v>20.876956772551132</v>
      </c>
      <c r="AU229">
        <f t="shared" si="185"/>
        <v>20.724290324021069</v>
      </c>
    </row>
    <row r="230" spans="1:64" ht="12.95" customHeight="1">
      <c r="A230" s="77" t="s">
        <v>101</v>
      </c>
      <c r="B230" s="82" t="s">
        <v>62</v>
      </c>
      <c r="C230" s="76">
        <v>53617.440649999997</v>
      </c>
      <c r="D230" s="76" t="s">
        <v>123</v>
      </c>
      <c r="E230" s="48">
        <f t="shared" si="167"/>
        <v>19409.905657847437</v>
      </c>
      <c r="F230" s="48">
        <f t="shared" si="189"/>
        <v>19410</v>
      </c>
      <c r="G230" s="48">
        <f t="shared" si="163"/>
        <v>-2.6455360006366391E-2</v>
      </c>
      <c r="H230" s="34"/>
      <c r="I230" s="34"/>
      <c r="J230" s="34"/>
      <c r="K230" s="34">
        <f t="shared" si="187"/>
        <v>-2.6455360006366391E-2</v>
      </c>
      <c r="L230" s="34"/>
      <c r="O230" s="34">
        <f t="shared" ca="1" si="169"/>
        <v>-2.7093201398747303E-2</v>
      </c>
      <c r="P230" s="34">
        <f t="shared" si="170"/>
        <v>-8.8337015225787088E-3</v>
      </c>
      <c r="Q230" s="214">
        <f t="shared" si="171"/>
        <v>38598.940649999997</v>
      </c>
      <c r="R230" s="34">
        <f t="shared" si="188"/>
        <v>3.105228477192464E-4</v>
      </c>
      <c r="S230" s="52">
        <f t="shared" si="172"/>
        <v>1</v>
      </c>
      <c r="T230" s="34">
        <f t="shared" si="164"/>
        <v>3.105228477192464E-4</v>
      </c>
      <c r="U230" s="59"/>
      <c r="V230" s="34"/>
      <c r="W230" s="1">
        <v>199</v>
      </c>
      <c r="Y230" s="34"/>
      <c r="Z230">
        <f t="shared" si="173"/>
        <v>19410</v>
      </c>
      <c r="AA230">
        <f t="shared" si="174"/>
        <v>-2.5346626853662672E-2</v>
      </c>
      <c r="AB230">
        <f t="shared" si="175"/>
        <v>-1.1087331527037184E-3</v>
      </c>
      <c r="AC230">
        <f t="shared" si="176"/>
        <v>-1.1087331527037184E-3</v>
      </c>
      <c r="AE230">
        <f t="shared" si="177"/>
        <v>1.2292892039043268E-6</v>
      </c>
      <c r="AF230" s="145">
        <f t="shared" si="178"/>
        <v>38598.940649999997</v>
      </c>
      <c r="AG230" s="146"/>
      <c r="AH230">
        <f t="shared" si="179"/>
        <v>-9.0637623536626733E-3</v>
      </c>
      <c r="AI230">
        <f t="shared" si="180"/>
        <v>0.91118012350763333</v>
      </c>
      <c r="AJ230">
        <f t="shared" si="181"/>
        <v>-0.9866254508278145</v>
      </c>
      <c r="AK230">
        <f t="shared" si="182"/>
        <v>0.13308279205021489</v>
      </c>
      <c r="AL230">
        <f t="shared" si="183"/>
        <v>2.1593086398274663</v>
      </c>
      <c r="AM230">
        <f t="shared" si="184"/>
        <v>1.8696622805935859</v>
      </c>
      <c r="AN230">
        <f t="shared" si="186"/>
        <v>20.868880783059581</v>
      </c>
      <c r="AO230">
        <f t="shared" si="186"/>
        <v>20.868880768371923</v>
      </c>
      <c r="AP230">
        <f t="shared" si="186"/>
        <v>20.868880980063253</v>
      </c>
      <c r="AQ230">
        <f t="shared" si="186"/>
        <v>20.868877928974346</v>
      </c>
      <c r="AR230">
        <f t="shared" si="186"/>
        <v>20.868921902186536</v>
      </c>
      <c r="AS230">
        <f t="shared" si="186"/>
        <v>20.868287758148593</v>
      </c>
      <c r="AT230">
        <f t="shared" si="186"/>
        <v>20.877353478831758</v>
      </c>
      <c r="AU230">
        <f t="shared" si="185"/>
        <v>20.724706995804965</v>
      </c>
    </row>
    <row r="231" spans="1:64" ht="12.95" customHeight="1">
      <c r="A231" s="77" t="s">
        <v>124</v>
      </c>
      <c r="B231" s="82" t="s">
        <v>65</v>
      </c>
      <c r="C231" s="76">
        <v>53632.0216</v>
      </c>
      <c r="D231" s="76"/>
      <c r="E231" s="48">
        <f t="shared" si="167"/>
        <v>19461.902614576131</v>
      </c>
      <c r="F231" s="48">
        <f t="shared" si="189"/>
        <v>19462</v>
      </c>
      <c r="G231" s="48">
        <f t="shared" si="163"/>
        <v>-2.7308752003591508E-2</v>
      </c>
      <c r="H231" s="34"/>
      <c r="I231" s="34"/>
      <c r="J231" s="34"/>
      <c r="K231" s="34"/>
      <c r="L231" s="34">
        <f>G231</f>
        <v>-2.7308752003591508E-2</v>
      </c>
      <c r="M231" s="34"/>
      <c r="N231" s="34"/>
      <c r="O231" s="34">
        <f t="shared" ca="1" si="169"/>
        <v>-2.7183345487439642E-2</v>
      </c>
      <c r="P231" s="34">
        <f t="shared" si="170"/>
        <v>-8.8793928485979071E-3</v>
      </c>
      <c r="Q231" s="214">
        <f t="shared" si="171"/>
        <v>38613.5216</v>
      </c>
      <c r="R231" s="34">
        <f>(P231-L231)^2</f>
        <v>3.3964127886374645E-4</v>
      </c>
      <c r="S231" s="52">
        <f t="shared" si="172"/>
        <v>1</v>
      </c>
      <c r="T231" s="34">
        <f t="shared" si="164"/>
        <v>3.3964127886374645E-4</v>
      </c>
      <c r="U231" s="59"/>
      <c r="W231" s="1">
        <v>200</v>
      </c>
      <c r="Z231">
        <f t="shared" si="173"/>
        <v>19462</v>
      </c>
      <c r="AA231">
        <f t="shared" si="174"/>
        <v>-2.5442686242308433E-2</v>
      </c>
      <c r="AB231">
        <f t="shared" si="175"/>
        <v>-1.8660657612830749E-3</v>
      </c>
      <c r="AC231">
        <f t="shared" si="176"/>
        <v>-1.8660657612830749E-3</v>
      </c>
      <c r="AE231">
        <f t="shared" si="177"/>
        <v>3.4822014254329819E-6</v>
      </c>
      <c r="AF231" s="145">
        <f t="shared" si="178"/>
        <v>38613.5216</v>
      </c>
      <c r="AG231" s="146"/>
      <c r="AH231">
        <f t="shared" si="179"/>
        <v>-9.0626212623084353E-3</v>
      </c>
      <c r="AI231">
        <f t="shared" si="180"/>
        <v>0.91047080893692023</v>
      </c>
      <c r="AJ231">
        <f t="shared" si="181"/>
        <v>-0.98574104661815443</v>
      </c>
      <c r="AK231">
        <f t="shared" si="182"/>
        <v>0.13260665121927542</v>
      </c>
      <c r="AL231">
        <f t="shared" si="183"/>
        <v>2.1646480532178503</v>
      </c>
      <c r="AM231">
        <f t="shared" si="184"/>
        <v>1.8817245497773998</v>
      </c>
      <c r="AN231">
        <f t="shared" ref="AN231:AT240" si="190">$AU231+$AB$7*SIN(AO231)</f>
        <v>20.874667432085143</v>
      </c>
      <c r="AO231">
        <f t="shared" si="190"/>
        <v>20.874667416290713</v>
      </c>
      <c r="AP231">
        <f t="shared" si="190"/>
        <v>20.874667641232779</v>
      </c>
      <c r="AQ231">
        <f t="shared" si="190"/>
        <v>20.874664437629455</v>
      </c>
      <c r="AR231">
        <f t="shared" si="190"/>
        <v>20.87471006105925</v>
      </c>
      <c r="AS231">
        <f t="shared" si="190"/>
        <v>20.874059922382724</v>
      </c>
      <c r="AT231">
        <f t="shared" si="190"/>
        <v>20.883244280810906</v>
      </c>
      <c r="AU231">
        <f t="shared" si="185"/>
        <v>20.73089754802286</v>
      </c>
    </row>
    <row r="232" spans="1:64" ht="12.95" customHeight="1">
      <c r="A232" s="77" t="s">
        <v>124</v>
      </c>
      <c r="B232" s="82" t="s">
        <v>62</v>
      </c>
      <c r="C232" s="76">
        <v>53632.162299999996</v>
      </c>
      <c r="D232" s="76"/>
      <c r="E232" s="48">
        <f t="shared" si="167"/>
        <v>19462.4043632147</v>
      </c>
      <c r="F232" s="48">
        <f t="shared" si="189"/>
        <v>19462.5</v>
      </c>
      <c r="G232" s="48">
        <f t="shared" si="163"/>
        <v>-2.6818400008778553E-2</v>
      </c>
      <c r="H232" s="34"/>
      <c r="I232" s="34"/>
      <c r="J232" s="34"/>
      <c r="K232" s="34"/>
      <c r="L232" s="34">
        <f>G232</f>
        <v>-2.6818400008778553E-2</v>
      </c>
      <c r="M232" s="34"/>
      <c r="N232" s="34"/>
      <c r="O232" s="34">
        <f t="shared" ca="1" si="169"/>
        <v>-2.7184212257523217E-2</v>
      </c>
      <c r="P232" s="34">
        <f t="shared" si="170"/>
        <v>-8.879832844521169E-3</v>
      </c>
      <c r="Q232" s="214">
        <f t="shared" si="171"/>
        <v>38613.662299999996</v>
      </c>
      <c r="R232" s="34">
        <f>(P232-L232)^2</f>
        <v>3.217921919065732E-4</v>
      </c>
      <c r="S232" s="52">
        <f t="shared" si="172"/>
        <v>1</v>
      </c>
      <c r="T232" s="34">
        <f t="shared" si="164"/>
        <v>3.217921919065732E-4</v>
      </c>
      <c r="U232" s="59"/>
      <c r="W232" s="1">
        <v>201</v>
      </c>
      <c r="Z232">
        <f t="shared" si="173"/>
        <v>19462.5</v>
      </c>
      <c r="AA232">
        <f t="shared" si="174"/>
        <v>-2.5443609603361388E-2</v>
      </c>
      <c r="AB232">
        <f t="shared" si="175"/>
        <v>-1.3747904054171659E-3</v>
      </c>
      <c r="AC232">
        <f t="shared" si="176"/>
        <v>-1.3747904054171659E-3</v>
      </c>
      <c r="AE232">
        <f t="shared" si="177"/>
        <v>1.8900486588270953E-6</v>
      </c>
      <c r="AF232" s="145">
        <f t="shared" si="178"/>
        <v>38613.662299999996</v>
      </c>
      <c r="AG232" s="146"/>
      <c r="AH232">
        <f t="shared" si="179"/>
        <v>-9.062608822111384E-3</v>
      </c>
      <c r="AI232">
        <f t="shared" si="180"/>
        <v>0.9104640063086491</v>
      </c>
      <c r="AJ232">
        <f t="shared" si="181"/>
        <v>-0.98573241306958193</v>
      </c>
      <c r="AK232">
        <f t="shared" si="182"/>
        <v>0.13260205818049123</v>
      </c>
      <c r="AL232">
        <f t="shared" si="183"/>
        <v>2.1646993534054273</v>
      </c>
      <c r="AM232">
        <f t="shared" si="184"/>
        <v>1.8818410295841344</v>
      </c>
      <c r="AN232">
        <f t="shared" si="190"/>
        <v>20.874723051086519</v>
      </c>
      <c r="AO232">
        <f t="shared" si="190"/>
        <v>20.874723035281146</v>
      </c>
      <c r="AP232">
        <f t="shared" si="190"/>
        <v>20.874723260353424</v>
      </c>
      <c r="AQ232">
        <f t="shared" si="190"/>
        <v>20.874720055260632</v>
      </c>
      <c r="AR232">
        <f t="shared" si="190"/>
        <v>20.874765694704571</v>
      </c>
      <c r="AS232">
        <f t="shared" si="190"/>
        <v>20.874115401850759</v>
      </c>
      <c r="AT232">
        <f t="shared" si="190"/>
        <v>20.883300894780128</v>
      </c>
      <c r="AU232">
        <f t="shared" si="185"/>
        <v>20.730957072563413</v>
      </c>
    </row>
    <row r="233" spans="1:64" ht="12.95" customHeight="1">
      <c r="A233" s="41" t="s">
        <v>121</v>
      </c>
      <c r="B233" s="88"/>
      <c r="C233" s="86">
        <v>53648.427199999998</v>
      </c>
      <c r="D233" s="86">
        <v>2.3999999999999998E-3</v>
      </c>
      <c r="E233" s="48">
        <f t="shared" si="167"/>
        <v>19520.406434512966</v>
      </c>
      <c r="F233" s="48">
        <f t="shared" si="189"/>
        <v>19520.5</v>
      </c>
      <c r="G233" s="48">
        <f t="shared" si="163"/>
        <v>-2.6237568003125489E-2</v>
      </c>
      <c r="H233" s="34"/>
      <c r="I233" s="34"/>
      <c r="J233" s="34"/>
      <c r="K233" s="34">
        <f t="shared" ref="K233:K238" si="191">G233</f>
        <v>-2.6237568003125489E-2</v>
      </c>
      <c r="L233" s="34"/>
      <c r="M233" s="34"/>
      <c r="N233" s="34"/>
      <c r="O233" s="34">
        <f t="shared" ca="1" si="169"/>
        <v>-2.7284757587218524E-2</v>
      </c>
      <c r="P233" s="34">
        <f t="shared" si="170"/>
        <v>-8.9309571966195069E-3</v>
      </c>
      <c r="Q233" s="214">
        <f t="shared" si="171"/>
        <v>38629.927199999998</v>
      </c>
      <c r="R233" s="34">
        <f t="shared" ref="R233:R238" si="192">(P233-G233)^2</f>
        <v>2.9951877760786956E-4</v>
      </c>
      <c r="S233" s="52">
        <f t="shared" si="172"/>
        <v>1</v>
      </c>
      <c r="T233" s="34">
        <f t="shared" si="164"/>
        <v>2.9951877760786956E-4</v>
      </c>
      <c r="U233" s="59"/>
      <c r="V233" s="34"/>
      <c r="W233" s="1">
        <v>202</v>
      </c>
      <c r="X233" s="34"/>
      <c r="Y233" s="34"/>
      <c r="Z233">
        <f t="shared" si="173"/>
        <v>19520.5</v>
      </c>
      <c r="AA233">
        <f t="shared" si="174"/>
        <v>-2.5550682730843564E-2</v>
      </c>
      <c r="AB233">
        <f t="shared" si="175"/>
        <v>-6.8688527228192436E-4</v>
      </c>
      <c r="AC233">
        <f t="shared" si="176"/>
        <v>-6.8688527228192436E-4</v>
      </c>
      <c r="AE233">
        <f t="shared" si="177"/>
        <v>4.7181137727781337E-7</v>
      </c>
      <c r="AF233" s="145">
        <f t="shared" si="178"/>
        <v>38629.927199999998</v>
      </c>
      <c r="AG233" s="146"/>
      <c r="AH233">
        <f t="shared" si="179"/>
        <v>-9.0609763195935635E-3</v>
      </c>
      <c r="AI233">
        <f t="shared" si="180"/>
        <v>0.90967719058384822</v>
      </c>
      <c r="AJ233">
        <f t="shared" si="181"/>
        <v>-0.9847142275095071</v>
      </c>
      <c r="AK233">
        <f t="shared" si="182"/>
        <v>0.13206736954741519</v>
      </c>
      <c r="AL233">
        <f t="shared" si="183"/>
        <v>2.1706449846306977</v>
      </c>
      <c r="AM233">
        <f t="shared" si="184"/>
        <v>1.8954175454087481</v>
      </c>
      <c r="AN233">
        <f t="shared" si="190"/>
        <v>20.881172040678685</v>
      </c>
      <c r="AO233">
        <f t="shared" si="190"/>
        <v>20.881172023564126</v>
      </c>
      <c r="AP233">
        <f t="shared" si="190"/>
        <v>20.881172264108731</v>
      </c>
      <c r="AQ233">
        <f t="shared" si="190"/>
        <v>20.881168883251341</v>
      </c>
      <c r="AR233">
        <f t="shared" si="190"/>
        <v>20.881216399131329</v>
      </c>
      <c r="AS233">
        <f t="shared" si="190"/>
        <v>20.880548174795212</v>
      </c>
      <c r="AT233">
        <f t="shared" si="190"/>
        <v>20.889864454958889</v>
      </c>
      <c r="AU233">
        <f t="shared" si="185"/>
        <v>20.737861919267985</v>
      </c>
    </row>
    <row r="234" spans="1:64" ht="12.95" customHeight="1">
      <c r="A234" s="77" t="s">
        <v>101</v>
      </c>
      <c r="B234" s="82" t="s">
        <v>62</v>
      </c>
      <c r="C234" s="76">
        <v>53651.371079999997</v>
      </c>
      <c r="D234" s="76">
        <v>1.1000000000000001E-3</v>
      </c>
      <c r="E234" s="48">
        <f t="shared" si="167"/>
        <v>19530.904570846633</v>
      </c>
      <c r="F234" s="48">
        <f t="shared" si="189"/>
        <v>19531</v>
      </c>
      <c r="G234" s="48">
        <f t="shared" si="163"/>
        <v>-2.6760176006064285E-2</v>
      </c>
      <c r="H234" s="34"/>
      <c r="I234" s="34"/>
      <c r="J234" s="34"/>
      <c r="K234" s="34">
        <f t="shared" si="191"/>
        <v>-2.6760176006064285E-2</v>
      </c>
      <c r="L234" s="34"/>
      <c r="M234" s="34"/>
      <c r="N234" s="34"/>
      <c r="O234" s="34">
        <f t="shared" ca="1" si="169"/>
        <v>-2.7302959758973705E-2</v>
      </c>
      <c r="P234" s="34">
        <f t="shared" si="170"/>
        <v>-8.9402304485079985E-3</v>
      </c>
      <c r="Q234" s="214">
        <f t="shared" si="171"/>
        <v>38632.871079999997</v>
      </c>
      <c r="R234" s="34">
        <f t="shared" si="192"/>
        <v>3.1755045967427E-4</v>
      </c>
      <c r="S234" s="52">
        <f t="shared" si="172"/>
        <v>1</v>
      </c>
      <c r="T234" s="34">
        <f t="shared" si="164"/>
        <v>3.1755045967427E-4</v>
      </c>
      <c r="U234" s="59"/>
      <c r="V234" s="34"/>
      <c r="W234" s="1">
        <v>203</v>
      </c>
      <c r="Y234" s="34"/>
      <c r="Z234">
        <f t="shared" si="173"/>
        <v>19531</v>
      </c>
      <c r="AA234">
        <f t="shared" si="174"/>
        <v>-2.557005891180656E-2</v>
      </c>
      <c r="AB234">
        <f t="shared" si="175"/>
        <v>-1.1901170942577241E-3</v>
      </c>
      <c r="AC234">
        <f t="shared" si="176"/>
        <v>-1.1901170942577241E-3</v>
      </c>
      <c r="AE234">
        <f t="shared" si="177"/>
        <v>1.4163786980444486E-6</v>
      </c>
      <c r="AF234" s="145">
        <f t="shared" si="178"/>
        <v>38632.871079999997</v>
      </c>
      <c r="AG234" s="146"/>
      <c r="AH234">
        <f t="shared" si="179"/>
        <v>-9.0606406668065614E-3</v>
      </c>
      <c r="AI234">
        <f t="shared" si="180"/>
        <v>0.90953523515936419</v>
      </c>
      <c r="AJ234">
        <f t="shared" si="181"/>
        <v>-0.98452637071365978</v>
      </c>
      <c r="AK234">
        <f t="shared" si="182"/>
        <v>0.13197017209327444</v>
      </c>
      <c r="AL234">
        <f t="shared" si="183"/>
        <v>2.1717202515031624</v>
      </c>
      <c r="AM234">
        <f t="shared" si="184"/>
        <v>1.8978892038089579</v>
      </c>
      <c r="AN234">
        <f t="shared" si="190"/>
        <v>20.88233893490397</v>
      </c>
      <c r="AO234">
        <f t="shared" si="190"/>
        <v>20.882338917543823</v>
      </c>
      <c r="AP234">
        <f t="shared" si="190"/>
        <v>20.882339160968147</v>
      </c>
      <c r="AQ234">
        <f t="shared" si="190"/>
        <v>20.882335747656491</v>
      </c>
      <c r="AR234">
        <f t="shared" si="190"/>
        <v>20.882383607197895</v>
      </c>
      <c r="AS234">
        <f t="shared" si="190"/>
        <v>20.88171212703762</v>
      </c>
      <c r="AT234">
        <f t="shared" si="190"/>
        <v>20.891051910469294</v>
      </c>
      <c r="AU234">
        <f t="shared" si="185"/>
        <v>20.739111934619679</v>
      </c>
    </row>
    <row r="235" spans="1:64" ht="12.95" customHeight="1">
      <c r="A235" s="41" t="s">
        <v>121</v>
      </c>
      <c r="B235" s="73" t="s">
        <v>62</v>
      </c>
      <c r="C235" s="86">
        <v>53651.371400000004</v>
      </c>
      <c r="D235" s="86">
        <v>2.8E-3</v>
      </c>
      <c r="E235" s="48">
        <f t="shared" si="167"/>
        <v>19530.905711994947</v>
      </c>
      <c r="F235" s="48">
        <f t="shared" si="189"/>
        <v>19531</v>
      </c>
      <c r="G235" s="48">
        <f t="shared" si="163"/>
        <v>-2.6440175999596249E-2</v>
      </c>
      <c r="H235" s="34"/>
      <c r="I235" s="34"/>
      <c r="J235" s="34"/>
      <c r="K235" s="34">
        <f t="shared" si="191"/>
        <v>-2.6440175999596249E-2</v>
      </c>
      <c r="L235" s="34"/>
      <c r="M235" s="34"/>
      <c r="N235" s="34"/>
      <c r="O235" s="34">
        <f t="shared" ca="1" si="169"/>
        <v>-2.7302959758973705E-2</v>
      </c>
      <c r="P235" s="34">
        <f t="shared" si="170"/>
        <v>-8.9402304485079985E-3</v>
      </c>
      <c r="Q235" s="214">
        <f t="shared" si="171"/>
        <v>38632.871400000004</v>
      </c>
      <c r="R235" s="34">
        <f t="shared" si="192"/>
        <v>3.0624809429105344E-4</v>
      </c>
      <c r="S235" s="52">
        <f t="shared" si="172"/>
        <v>1</v>
      </c>
      <c r="T235" s="34">
        <f t="shared" si="164"/>
        <v>3.0624809429105344E-4</v>
      </c>
      <c r="U235" s="59"/>
      <c r="W235" s="1">
        <v>204</v>
      </c>
      <c r="Y235" s="34"/>
      <c r="Z235">
        <f t="shared" si="173"/>
        <v>19531</v>
      </c>
      <c r="AA235">
        <f t="shared" si="174"/>
        <v>-2.557005891180656E-2</v>
      </c>
      <c r="AB235">
        <f t="shared" si="175"/>
        <v>-8.7011708778968883E-4</v>
      </c>
      <c r="AC235">
        <f t="shared" si="176"/>
        <v>-8.7011708778968883E-4</v>
      </c>
      <c r="AE235">
        <f t="shared" si="177"/>
        <v>7.5710374646360904E-7</v>
      </c>
      <c r="AF235" s="145">
        <f t="shared" si="178"/>
        <v>38632.871400000004</v>
      </c>
      <c r="AG235" s="146"/>
      <c r="AH235">
        <f t="shared" si="179"/>
        <v>-9.0606406668065614E-3</v>
      </c>
      <c r="AI235">
        <f t="shared" si="180"/>
        <v>0.90953523515936419</v>
      </c>
      <c r="AJ235">
        <f t="shared" si="181"/>
        <v>-0.98452637071365978</v>
      </c>
      <c r="AK235">
        <f t="shared" si="182"/>
        <v>0.13197017209327444</v>
      </c>
      <c r="AL235">
        <f t="shared" si="183"/>
        <v>2.1717202515031624</v>
      </c>
      <c r="AM235">
        <f t="shared" si="184"/>
        <v>1.8978892038089579</v>
      </c>
      <c r="AN235">
        <f t="shared" si="190"/>
        <v>20.88233893490397</v>
      </c>
      <c r="AO235">
        <f t="shared" si="190"/>
        <v>20.882338917543823</v>
      </c>
      <c r="AP235">
        <f t="shared" si="190"/>
        <v>20.882339160968147</v>
      </c>
      <c r="AQ235">
        <f t="shared" si="190"/>
        <v>20.882335747656491</v>
      </c>
      <c r="AR235">
        <f t="shared" si="190"/>
        <v>20.882383607197895</v>
      </c>
      <c r="AS235">
        <f t="shared" si="190"/>
        <v>20.88171212703762</v>
      </c>
      <c r="AT235">
        <f t="shared" si="190"/>
        <v>20.891051910469294</v>
      </c>
      <c r="AU235">
        <f t="shared" si="185"/>
        <v>20.739111934619679</v>
      </c>
    </row>
    <row r="236" spans="1:64" ht="12.95" customHeight="1">
      <c r="A236" s="41" t="s">
        <v>121</v>
      </c>
      <c r="B236" s="88"/>
      <c r="C236" s="86">
        <v>53651.511100000003</v>
      </c>
      <c r="D236" s="86">
        <v>1.5E-3</v>
      </c>
      <c r="E236" s="48">
        <f t="shared" si="167"/>
        <v>19531.403894545121</v>
      </c>
      <c r="F236" s="48">
        <f t="shared" si="189"/>
        <v>19531.5</v>
      </c>
      <c r="G236" s="48">
        <f t="shared" si="163"/>
        <v>-2.6949824001349043E-2</v>
      </c>
      <c r="H236" s="34"/>
      <c r="I236" s="34"/>
      <c r="J236" s="34"/>
      <c r="K236" s="34">
        <f t="shared" si="191"/>
        <v>-2.6949824001349043E-2</v>
      </c>
      <c r="L236" s="34"/>
      <c r="M236" s="34"/>
      <c r="N236" s="34"/>
      <c r="O236" s="34">
        <f t="shared" ca="1" si="169"/>
        <v>-2.7303826529057287E-2</v>
      </c>
      <c r="P236" s="34">
        <f t="shared" si="170"/>
        <v>-8.9406721694312609E-3</v>
      </c>
      <c r="Q236" s="214">
        <f t="shared" si="171"/>
        <v>38633.011100000003</v>
      </c>
      <c r="R236" s="34">
        <f t="shared" si="192"/>
        <v>3.2432954970506759E-4</v>
      </c>
      <c r="S236" s="52">
        <f t="shared" si="172"/>
        <v>1</v>
      </c>
      <c r="T236" s="34">
        <f t="shared" si="164"/>
        <v>3.2432954970506759E-4</v>
      </c>
      <c r="U236" s="59"/>
      <c r="V236" s="34"/>
      <c r="W236" s="1">
        <v>205</v>
      </c>
      <c r="X236" s="34"/>
      <c r="Y236" s="34"/>
      <c r="Z236">
        <f t="shared" si="173"/>
        <v>19531.5</v>
      </c>
      <c r="AA236">
        <f t="shared" si="174"/>
        <v>-2.5570981528185151E-2</v>
      </c>
      <c r="AB236">
        <f t="shared" si="175"/>
        <v>-1.3788424731638917E-3</v>
      </c>
      <c r="AC236">
        <f t="shared" si="176"/>
        <v>-1.3788424731638917E-3</v>
      </c>
      <c r="AE236">
        <f t="shared" si="177"/>
        <v>1.9012065658007173E-6</v>
      </c>
      <c r="AF236" s="145">
        <f t="shared" si="178"/>
        <v>38633.011100000003</v>
      </c>
      <c r="AG236" s="146"/>
      <c r="AH236">
        <f t="shared" si="179"/>
        <v>-9.0606243769351495E-3</v>
      </c>
      <c r="AI236">
        <f t="shared" si="180"/>
        <v>0.90952847908939383</v>
      </c>
      <c r="AJ236">
        <f t="shared" si="181"/>
        <v>-0.98451739822413031</v>
      </c>
      <c r="AK236">
        <f t="shared" si="182"/>
        <v>0.13196554059345098</v>
      </c>
      <c r="AL236">
        <f t="shared" si="183"/>
        <v>2.1717714463179916</v>
      </c>
      <c r="AM236">
        <f t="shared" si="184"/>
        <v>1.8980070083768237</v>
      </c>
      <c r="AN236">
        <f t="shared" si="190"/>
        <v>20.882394496754134</v>
      </c>
      <c r="AO236">
        <f t="shared" si="190"/>
        <v>20.882394479382228</v>
      </c>
      <c r="AP236">
        <f t="shared" si="190"/>
        <v>20.882394722944287</v>
      </c>
      <c r="AQ236">
        <f t="shared" si="190"/>
        <v>20.882391308082322</v>
      </c>
      <c r="AR236">
        <f t="shared" si="190"/>
        <v>20.882439184018676</v>
      </c>
      <c r="AS236">
        <f t="shared" si="190"/>
        <v>20.881767548748279</v>
      </c>
      <c r="AT236">
        <f t="shared" si="190"/>
        <v>20.89110845004717</v>
      </c>
      <c r="AU236">
        <f t="shared" si="185"/>
        <v>20.739171459160232</v>
      </c>
    </row>
    <row r="237" spans="1:64" ht="12.95" customHeight="1">
      <c r="A237" s="41" t="s">
        <v>121</v>
      </c>
      <c r="B237" s="88"/>
      <c r="C237" s="86">
        <v>53659.3629</v>
      </c>
      <c r="D237" s="86">
        <v>2.9999999999999997E-4</v>
      </c>
      <c r="E237" s="48">
        <f t="shared" si="167"/>
        <v>19559.40410748338</v>
      </c>
      <c r="F237" s="48">
        <f t="shared" si="189"/>
        <v>19559.5</v>
      </c>
      <c r="G237" s="48">
        <f t="shared" ref="G237:G245" si="193">+C237-(C$7+F237*C$8)</f>
        <v>-2.6890111999819055E-2</v>
      </c>
      <c r="H237" s="34"/>
      <c r="I237" s="34"/>
      <c r="J237" s="34"/>
      <c r="K237" s="34">
        <f t="shared" si="191"/>
        <v>-2.6890111999819055E-2</v>
      </c>
      <c r="L237" s="34"/>
      <c r="M237" s="34"/>
      <c r="N237" s="34"/>
      <c r="O237" s="34">
        <f t="shared" ca="1" si="169"/>
        <v>-2.7352365653737776E-2</v>
      </c>
      <c r="P237" s="34">
        <f t="shared" si="170"/>
        <v>-8.9654284911339054E-3</v>
      </c>
      <c r="Q237" s="214">
        <f t="shared" si="171"/>
        <v>38640.8629</v>
      </c>
      <c r="R237" s="34">
        <f t="shared" si="192"/>
        <v>3.2129427888652939E-4</v>
      </c>
      <c r="S237" s="52">
        <f t="shared" si="172"/>
        <v>1</v>
      </c>
      <c r="T237" s="34">
        <f t="shared" ref="T237:T245" si="194">R237*S237</f>
        <v>3.2129427888652939E-4</v>
      </c>
      <c r="U237" s="59"/>
      <c r="V237" s="34"/>
      <c r="W237" s="1">
        <v>206</v>
      </c>
      <c r="X237" s="34"/>
      <c r="Z237">
        <f t="shared" si="173"/>
        <v>19559.5</v>
      </c>
      <c r="AA237">
        <f t="shared" si="174"/>
        <v>-2.5622639526468122E-2</v>
      </c>
      <c r="AB237">
        <f t="shared" si="175"/>
        <v>-1.2674724733509335E-3</v>
      </c>
      <c r="AC237">
        <f t="shared" si="176"/>
        <v>-1.2674724733509335E-3</v>
      </c>
      <c r="AE237">
        <f t="shared" si="177"/>
        <v>1.6064864707023329E-6</v>
      </c>
      <c r="AF237" s="145">
        <f t="shared" si="178"/>
        <v>38640.8629</v>
      </c>
      <c r="AG237" s="146"/>
      <c r="AH237">
        <f t="shared" si="179"/>
        <v>-9.059667715218123E-3</v>
      </c>
      <c r="AI237">
        <f t="shared" si="180"/>
        <v>0.90915067782672987</v>
      </c>
      <c r="AJ237">
        <f t="shared" si="181"/>
        <v>-0.98401103725660477</v>
      </c>
      <c r="AK237">
        <f t="shared" si="182"/>
        <v>0.13170573510920994</v>
      </c>
      <c r="AL237">
        <f t="shared" si="183"/>
        <v>2.1746371434107687</v>
      </c>
      <c r="AM237">
        <f t="shared" si="184"/>
        <v>1.9046195821713205</v>
      </c>
      <c r="AN237">
        <f t="shared" si="190"/>
        <v>20.885505302287001</v>
      </c>
      <c r="AO237">
        <f t="shared" si="190"/>
        <v>20.885505284246726</v>
      </c>
      <c r="AP237">
        <f t="shared" si="190"/>
        <v>20.88550553561063</v>
      </c>
      <c r="AQ237">
        <f t="shared" si="190"/>
        <v>20.885502033224011</v>
      </c>
      <c r="AR237">
        <f t="shared" si="190"/>
        <v>20.885550831633054</v>
      </c>
      <c r="AS237">
        <f t="shared" si="190"/>
        <v>20.884870500124372</v>
      </c>
      <c r="AT237">
        <f t="shared" si="190"/>
        <v>20.894273807530002</v>
      </c>
      <c r="AU237">
        <f t="shared" si="185"/>
        <v>20.742504833431404</v>
      </c>
    </row>
    <row r="238" spans="1:64" s="34" customFormat="1" ht="12.95" customHeight="1">
      <c r="A238" s="41" t="s">
        <v>121</v>
      </c>
      <c r="B238" s="73" t="s">
        <v>62</v>
      </c>
      <c r="C238" s="86">
        <v>53659.503299999997</v>
      </c>
      <c r="D238" s="86">
        <v>5.9999999999999995E-4</v>
      </c>
      <c r="E238" s="48">
        <f t="shared" si="167"/>
        <v>19559.904786295428</v>
      </c>
      <c r="F238" s="48">
        <f t="shared" si="189"/>
        <v>19560</v>
      </c>
      <c r="G238" s="48">
        <f t="shared" si="193"/>
        <v>-2.6699760004703421E-2</v>
      </c>
      <c r="K238" s="34">
        <f t="shared" si="191"/>
        <v>-2.6699760004703421E-2</v>
      </c>
      <c r="O238" s="34">
        <f t="shared" ca="1" si="169"/>
        <v>-2.7353232423821358E-2</v>
      </c>
      <c r="P238" s="34">
        <f t="shared" si="170"/>
        <v>-8.9658709245571677E-3</v>
      </c>
      <c r="Q238" s="214">
        <f t="shared" si="171"/>
        <v>38641.003299999997</v>
      </c>
      <c r="R238" s="34">
        <f t="shared" si="192"/>
        <v>3.1449082190693054E-4</v>
      </c>
      <c r="S238" s="52">
        <f t="shared" si="172"/>
        <v>1</v>
      </c>
      <c r="T238" s="34">
        <f t="shared" si="194"/>
        <v>3.1449082190693054E-4</v>
      </c>
      <c r="U238" s="59"/>
      <c r="W238" s="1">
        <v>207</v>
      </c>
      <c r="Z238">
        <f t="shared" si="173"/>
        <v>19560</v>
      </c>
      <c r="AA238">
        <f t="shared" si="174"/>
        <v>-2.5623561838968058E-2</v>
      </c>
      <c r="AB238">
        <f t="shared" si="175"/>
        <v>-1.0761981657353634E-3</v>
      </c>
      <c r="AC238">
        <f t="shared" si="176"/>
        <v>-1.0761981657353634E-3</v>
      </c>
      <c r="AD238"/>
      <c r="AE238">
        <f t="shared" si="177"/>
        <v>1.1582024919321606E-6</v>
      </c>
      <c r="AF238" s="145">
        <f t="shared" si="178"/>
        <v>38641.003299999997</v>
      </c>
      <c r="AG238" s="146"/>
      <c r="AH238">
        <f t="shared" si="179"/>
        <v>-9.0596498389680577E-3</v>
      </c>
      <c r="AI238">
        <f t="shared" si="180"/>
        <v>0.90914394099520512</v>
      </c>
      <c r="AJ238">
        <f t="shared" si="181"/>
        <v>-0.98400192549788457</v>
      </c>
      <c r="AK238">
        <f t="shared" si="182"/>
        <v>0.13170108785472215</v>
      </c>
      <c r="AL238">
        <f t="shared" si="183"/>
        <v>2.1746882949447151</v>
      </c>
      <c r="AM238">
        <f t="shared" si="184"/>
        <v>1.9047379417359946</v>
      </c>
      <c r="AN238">
        <f t="shared" si="190"/>
        <v>20.885560840645798</v>
      </c>
      <c r="AO238">
        <f t="shared" si="190"/>
        <v>20.885560822593416</v>
      </c>
      <c r="AP238">
        <f t="shared" si="190"/>
        <v>20.885561074098224</v>
      </c>
      <c r="AQ238">
        <f t="shared" si="190"/>
        <v>20.885557570136022</v>
      </c>
      <c r="AR238">
        <f t="shared" si="190"/>
        <v>20.885606385095372</v>
      </c>
      <c r="AS238">
        <f t="shared" si="190"/>
        <v>20.884925898119697</v>
      </c>
      <c r="AT238">
        <f t="shared" si="190"/>
        <v>20.894330316439515</v>
      </c>
      <c r="AU238">
        <f t="shared" si="185"/>
        <v>20.742564357971965</v>
      </c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</row>
    <row r="239" spans="1:64" ht="12.95" customHeight="1">
      <c r="A239" s="77" t="s">
        <v>124</v>
      </c>
      <c r="B239" s="82" t="s">
        <v>65</v>
      </c>
      <c r="C239" s="76">
        <v>53663.989099999999</v>
      </c>
      <c r="D239" s="76"/>
      <c r="E239" s="48">
        <f t="shared" si="167"/>
        <v>19575.901545662524</v>
      </c>
      <c r="F239" s="48">
        <f t="shared" si="189"/>
        <v>19576</v>
      </c>
      <c r="G239" s="48">
        <f t="shared" si="193"/>
        <v>-2.760849600599613E-2</v>
      </c>
      <c r="H239" s="34"/>
      <c r="I239" s="34"/>
      <c r="J239" s="34"/>
      <c r="K239" s="34"/>
      <c r="L239" s="34">
        <f>G239</f>
        <v>-2.760849600599613E-2</v>
      </c>
      <c r="M239" s="34"/>
      <c r="N239" s="34"/>
      <c r="O239" s="34">
        <f t="shared" ca="1" si="169"/>
        <v>-2.7380969066495925E-2</v>
      </c>
      <c r="P239" s="34">
        <f t="shared" si="170"/>
        <v>-8.9800353941015352E-3</v>
      </c>
      <c r="Q239" s="214">
        <f t="shared" si="171"/>
        <v>38645.489099999999</v>
      </c>
      <c r="R239" s="34">
        <f>(P239-L239)^2</f>
        <v>3.4701954476890843E-4</v>
      </c>
      <c r="S239" s="52">
        <f t="shared" si="172"/>
        <v>1</v>
      </c>
      <c r="T239" s="34">
        <f t="shared" si="194"/>
        <v>3.4701954476890843E-4</v>
      </c>
      <c r="U239" s="59"/>
      <c r="V239" s="34"/>
      <c r="W239" s="1">
        <v>208</v>
      </c>
      <c r="X239" s="34"/>
      <c r="Y239" s="34"/>
      <c r="Z239">
        <f t="shared" si="173"/>
        <v>19576</v>
      </c>
      <c r="AA239">
        <f t="shared" si="174"/>
        <v>-2.565307303798977E-2</v>
      </c>
      <c r="AB239">
        <f t="shared" si="175"/>
        <v>-1.9554229680063609E-3</v>
      </c>
      <c r="AC239">
        <f t="shared" si="176"/>
        <v>-1.9554229680063609E-3</v>
      </c>
      <c r="AE239">
        <f t="shared" si="177"/>
        <v>3.8236789838068057E-6</v>
      </c>
      <c r="AF239" s="145">
        <f t="shared" si="178"/>
        <v>38645.489099999999</v>
      </c>
      <c r="AG239" s="146"/>
      <c r="AH239">
        <f t="shared" si="179"/>
        <v>-9.0590631179897716E-3</v>
      </c>
      <c r="AI239">
        <f t="shared" si="180"/>
        <v>0.90892854062277928</v>
      </c>
      <c r="AJ239">
        <f t="shared" si="181"/>
        <v>-0.98370906185884543</v>
      </c>
      <c r="AK239">
        <f t="shared" si="182"/>
        <v>0.13155223026198848</v>
      </c>
      <c r="AL239">
        <f t="shared" si="183"/>
        <v>2.1763247440189168</v>
      </c>
      <c r="AM239">
        <f t="shared" si="184"/>
        <v>1.9085306184259108</v>
      </c>
      <c r="AN239">
        <f t="shared" si="190"/>
        <v>20.887337850951173</v>
      </c>
      <c r="AO239">
        <f t="shared" si="190"/>
        <v>20.887337832507988</v>
      </c>
      <c r="AP239">
        <f t="shared" si="190"/>
        <v>20.887338088551392</v>
      </c>
      <c r="AQ239">
        <f t="shared" si="190"/>
        <v>20.887334533935839</v>
      </c>
      <c r="AR239">
        <f t="shared" si="190"/>
        <v>20.887383879936539</v>
      </c>
      <c r="AS239">
        <f t="shared" si="190"/>
        <v>20.886698414818106</v>
      </c>
      <c r="AT239">
        <f t="shared" si="190"/>
        <v>20.896138317679306</v>
      </c>
      <c r="AU239">
        <f t="shared" si="185"/>
        <v>20.744469143269775</v>
      </c>
    </row>
    <row r="240" spans="1:64" ht="12.95" customHeight="1">
      <c r="A240" s="98" t="s">
        <v>125</v>
      </c>
      <c r="B240" s="87" t="s">
        <v>65</v>
      </c>
      <c r="C240" s="98">
        <v>53928.422100000003</v>
      </c>
      <c r="D240" s="98">
        <v>2.0000000000000001E-4</v>
      </c>
      <c r="E240" s="48">
        <f t="shared" si="167"/>
        <v>20518.893000858265</v>
      </c>
      <c r="F240" s="48">
        <f t="shared" si="189"/>
        <v>20519</v>
      </c>
      <c r="G240" s="48">
        <f t="shared" si="193"/>
        <v>-3.0004624000866897E-2</v>
      </c>
      <c r="H240" s="34"/>
      <c r="I240" s="34"/>
      <c r="J240" s="34"/>
      <c r="K240" s="34">
        <f>G240</f>
        <v>-3.0004624000866897E-2</v>
      </c>
      <c r="L240" s="34"/>
      <c r="M240" s="34"/>
      <c r="N240" s="34"/>
      <c r="O240" s="34">
        <f t="shared" ca="1" si="169"/>
        <v>-2.9015697444128158E-2</v>
      </c>
      <c r="P240" s="34">
        <f t="shared" si="170"/>
        <v>-9.8374622428727757E-3</v>
      </c>
      <c r="Q240" s="214">
        <f t="shared" si="171"/>
        <v>38909.922100000003</v>
      </c>
      <c r="R240" s="34">
        <f>(P240-G240)^2</f>
        <v>4.0671441337310053E-4</v>
      </c>
      <c r="S240" s="52">
        <f t="shared" si="172"/>
        <v>1</v>
      </c>
      <c r="T240" s="34">
        <f t="shared" si="194"/>
        <v>4.0671441337310053E-4</v>
      </c>
      <c r="U240" s="59"/>
      <c r="W240" s="1">
        <v>209</v>
      </c>
      <c r="Z240">
        <f t="shared" si="173"/>
        <v>20519</v>
      </c>
      <c r="AA240">
        <f t="shared" si="174"/>
        <v>-2.7383589396149106E-2</v>
      </c>
      <c r="AB240">
        <f t="shared" si="175"/>
        <v>-2.621034604717791E-3</v>
      </c>
      <c r="AC240">
        <f t="shared" si="176"/>
        <v>-2.621034604717791E-3</v>
      </c>
      <c r="AE240">
        <f t="shared" si="177"/>
        <v>6.8698223991281471E-6</v>
      </c>
      <c r="AF240" s="145">
        <f t="shared" si="178"/>
        <v>38909.922100000003</v>
      </c>
      <c r="AG240" s="146"/>
      <c r="AH240">
        <f t="shared" si="179"/>
        <v>-8.9749881511491034E-3</v>
      </c>
      <c r="AI240">
        <f t="shared" si="180"/>
        <v>0.8968448630151179</v>
      </c>
      <c r="AJ240">
        <f t="shared" si="181"/>
        <v>-0.96218628338488033</v>
      </c>
      <c r="AK240">
        <f t="shared" si="182"/>
        <v>0.12230706322052788</v>
      </c>
      <c r="AL240">
        <f t="shared" si="183"/>
        <v>2.2714527468444481</v>
      </c>
      <c r="AM240">
        <f t="shared" si="184"/>
        <v>2.1515939476888244</v>
      </c>
      <c r="AN240">
        <f t="shared" si="190"/>
        <v>20.991350343772947</v>
      </c>
      <c r="AO240">
        <f t="shared" si="190"/>
        <v>20.991350288789764</v>
      </c>
      <c r="AP240">
        <f t="shared" si="190"/>
        <v>20.991350924613077</v>
      </c>
      <c r="AQ240">
        <f t="shared" si="190"/>
        <v>20.991343571939314</v>
      </c>
      <c r="AR240">
        <f t="shared" si="190"/>
        <v>20.991428593268736</v>
      </c>
      <c r="AS240">
        <f t="shared" si="190"/>
        <v>20.99044477596718</v>
      </c>
      <c r="AT240">
        <f t="shared" si="190"/>
        <v>21.001738435910774</v>
      </c>
      <c r="AU240">
        <f t="shared" si="185"/>
        <v>20.856732426759617</v>
      </c>
    </row>
    <row r="241" spans="1:64" ht="12.95" customHeight="1">
      <c r="A241" s="77" t="s">
        <v>126</v>
      </c>
      <c r="B241" s="82" t="s">
        <v>65</v>
      </c>
      <c r="C241" s="76">
        <v>53951.135999999999</v>
      </c>
      <c r="D241" s="76"/>
      <c r="E241" s="48">
        <f t="shared" si="167"/>
        <v>20599.892776280263</v>
      </c>
      <c r="F241" s="48">
        <f t="shared" si="189"/>
        <v>20600</v>
      </c>
      <c r="G241" s="48">
        <f t="shared" si="193"/>
        <v>-3.0067600004258566E-2</v>
      </c>
      <c r="H241" s="34"/>
      <c r="I241" s="34"/>
      <c r="J241" s="34"/>
      <c r="K241" s="34"/>
      <c r="L241" s="34">
        <f>G241</f>
        <v>-3.0067600004258566E-2</v>
      </c>
      <c r="M241" s="34"/>
      <c r="N241" s="34"/>
      <c r="O241" s="34">
        <f t="shared" ca="1" si="169"/>
        <v>-2.915611419766815E-2</v>
      </c>
      <c r="P241" s="34">
        <f t="shared" si="170"/>
        <v>-9.9131854449411427E-3</v>
      </c>
      <c r="Q241" s="214">
        <f t="shared" si="171"/>
        <v>38932.635999999999</v>
      </c>
      <c r="R241" s="34">
        <f>(P241-L241)^2</f>
        <v>4.0620042622882606E-4</v>
      </c>
      <c r="S241" s="52">
        <f t="shared" si="172"/>
        <v>1</v>
      </c>
      <c r="T241" s="34">
        <f t="shared" si="194"/>
        <v>4.0620042622882606E-4</v>
      </c>
      <c r="U241" s="59"/>
      <c r="V241" s="34"/>
      <c r="W241" s="1">
        <v>210</v>
      </c>
      <c r="X241" s="34"/>
      <c r="Z241">
        <f t="shared" si="173"/>
        <v>20600</v>
      </c>
      <c r="AA241">
        <f t="shared" si="174"/>
        <v>-2.7531507861259904E-2</v>
      </c>
      <c r="AB241">
        <f t="shared" si="175"/>
        <v>-2.5360921429986617E-3</v>
      </c>
      <c r="AC241">
        <f t="shared" si="176"/>
        <v>-2.5360921429986617E-3</v>
      </c>
      <c r="AE241">
        <f t="shared" si="177"/>
        <v>6.4317633577795447E-6</v>
      </c>
      <c r="AF241" s="145">
        <f t="shared" si="178"/>
        <v>38932.635999999999</v>
      </c>
      <c r="AG241" s="146"/>
      <c r="AH241">
        <f t="shared" si="179"/>
        <v>-8.9633078612599039E-3</v>
      </c>
      <c r="AI241">
        <f t="shared" si="180"/>
        <v>0.89586304119903704</v>
      </c>
      <c r="AJ241">
        <f t="shared" si="181"/>
        <v>-0.95996098288467446</v>
      </c>
      <c r="AK241">
        <f t="shared" si="182"/>
        <v>0.12147219357402972</v>
      </c>
      <c r="AL241">
        <f t="shared" si="183"/>
        <v>2.2795077103421817</v>
      </c>
      <c r="AM241">
        <f t="shared" si="184"/>
        <v>2.1744643858759987</v>
      </c>
      <c r="AN241">
        <f t="shared" ref="AN241:AT250" si="195">$AU241+$AB$7*SIN(AO241)</f>
        <v>21.000220943680404</v>
      </c>
      <c r="AO241">
        <f t="shared" si="195"/>
        <v>21.000220884101672</v>
      </c>
      <c r="AP241">
        <f t="shared" si="195"/>
        <v>21.000221563709871</v>
      </c>
      <c r="AQ241">
        <f t="shared" si="195"/>
        <v>21.000213811450223</v>
      </c>
      <c r="AR241">
        <f t="shared" si="195"/>
        <v>21.000302235675843</v>
      </c>
      <c r="AS241">
        <f t="shared" si="195"/>
        <v>20.999292937085706</v>
      </c>
      <c r="AT241">
        <f t="shared" si="195"/>
        <v>21.010722565262</v>
      </c>
      <c r="AU241">
        <f t="shared" si="185"/>
        <v>20.866375402329794</v>
      </c>
    </row>
    <row r="242" spans="1:64" ht="12.95" customHeight="1">
      <c r="A242" s="77" t="s">
        <v>126</v>
      </c>
      <c r="B242" s="82" t="s">
        <v>62</v>
      </c>
      <c r="C242" s="76">
        <v>53951.277000000002</v>
      </c>
      <c r="D242" s="76"/>
      <c r="E242" s="48">
        <f t="shared" si="167"/>
        <v>20600.395594745376</v>
      </c>
      <c r="F242" s="48">
        <f t="shared" si="189"/>
        <v>20600.5</v>
      </c>
      <c r="G242" s="48">
        <f t="shared" si="193"/>
        <v>-2.9277248002472334E-2</v>
      </c>
      <c r="H242" s="34"/>
      <c r="I242" s="34"/>
      <c r="J242" s="34"/>
      <c r="K242" s="34"/>
      <c r="L242" s="34">
        <f>G242</f>
        <v>-2.9277248002472334E-2</v>
      </c>
      <c r="M242" s="34"/>
      <c r="N242" s="34"/>
      <c r="O242" s="34">
        <f t="shared" ca="1" si="169"/>
        <v>-2.9156980967751732E-2</v>
      </c>
      <c r="P242" s="34">
        <f t="shared" si="170"/>
        <v>-9.9136538908644045E-3</v>
      </c>
      <c r="Q242" s="214">
        <f t="shared" si="171"/>
        <v>38932.777000000002</v>
      </c>
      <c r="R242" s="34">
        <f>(P242-L242)^2</f>
        <v>3.7494877691909726E-4</v>
      </c>
      <c r="S242" s="52">
        <f t="shared" si="172"/>
        <v>1</v>
      </c>
      <c r="T242" s="34">
        <f t="shared" si="194"/>
        <v>3.7494877691909726E-4</v>
      </c>
      <c r="U242" s="59"/>
      <c r="W242" s="1">
        <v>211</v>
      </c>
      <c r="Z242">
        <f t="shared" si="173"/>
        <v>20600.5</v>
      </c>
      <c r="AA242">
        <f t="shared" si="174"/>
        <v>-2.7532420621587721E-2</v>
      </c>
      <c r="AB242">
        <f t="shared" si="175"/>
        <v>-1.7448273808846129E-3</v>
      </c>
      <c r="AC242">
        <f t="shared" si="176"/>
        <v>-1.7448273808846129E-3</v>
      </c>
      <c r="AE242">
        <f t="shared" si="177"/>
        <v>3.0444225890846581E-6</v>
      </c>
      <c r="AF242" s="145">
        <f t="shared" si="178"/>
        <v>38932.777000000002</v>
      </c>
      <c r="AG242" s="146"/>
      <c r="AH242">
        <f t="shared" si="179"/>
        <v>-8.9632336103377241E-3</v>
      </c>
      <c r="AI242">
        <f t="shared" si="180"/>
        <v>0.89585700813264868</v>
      </c>
      <c r="AJ242">
        <f t="shared" si="181"/>
        <v>-0.95994706821663323</v>
      </c>
      <c r="AK242">
        <f t="shared" si="182"/>
        <v>0.12146702122352715</v>
      </c>
      <c r="AL242">
        <f t="shared" si="183"/>
        <v>2.2795573776335836</v>
      </c>
      <c r="AM242">
        <f t="shared" si="184"/>
        <v>2.1746066480157418</v>
      </c>
      <c r="AN242">
        <f t="shared" si="195"/>
        <v>21.000275670341992</v>
      </c>
      <c r="AO242">
        <f t="shared" si="195"/>
        <v>21.000275610734082</v>
      </c>
      <c r="AP242">
        <f t="shared" si="195"/>
        <v>21.000276290618334</v>
      </c>
      <c r="AQ242">
        <f t="shared" si="195"/>
        <v>21.000268535857689</v>
      </c>
      <c r="AR242">
        <f t="shared" si="195"/>
        <v>21.00035698121992</v>
      </c>
      <c r="AS242">
        <f t="shared" si="195"/>
        <v>20.999347525699825</v>
      </c>
      <c r="AT242">
        <f t="shared" si="195"/>
        <v>21.010777981104336</v>
      </c>
      <c r="AU242">
        <f t="shared" si="185"/>
        <v>20.866434926870351</v>
      </c>
    </row>
    <row r="243" spans="1:64" s="34" customFormat="1" ht="12.95" customHeight="1">
      <c r="A243" s="86" t="s">
        <v>127</v>
      </c>
      <c r="B243" s="87" t="s">
        <v>65</v>
      </c>
      <c r="C243" s="86">
        <v>53966.420299999998</v>
      </c>
      <c r="D243" s="86">
        <v>1.6999999999999999E-3</v>
      </c>
      <c r="E243" s="48">
        <f t="shared" si="167"/>
        <v>20654.397941288593</v>
      </c>
      <c r="F243" s="48">
        <f t="shared" si="189"/>
        <v>20654.5</v>
      </c>
      <c r="G243" s="48">
        <f t="shared" si="193"/>
        <v>-2.8619232005439699E-2</v>
      </c>
      <c r="K243" s="34">
        <f>G243</f>
        <v>-2.8619232005439699E-2</v>
      </c>
      <c r="O243" s="34">
        <f t="shared" ca="1" si="169"/>
        <v>-2.9250592136778393E-2</v>
      </c>
      <c r="P243" s="34">
        <f t="shared" si="170"/>
        <v>-9.9643196255766488E-3</v>
      </c>
      <c r="Q243" s="214">
        <f t="shared" si="171"/>
        <v>38947.920299999998</v>
      </c>
      <c r="R243" s="34">
        <f>(P243-G243)^2</f>
        <v>3.4800575590036766E-4</v>
      </c>
      <c r="S243" s="52">
        <f t="shared" si="172"/>
        <v>1</v>
      </c>
      <c r="T243" s="34">
        <f t="shared" si="194"/>
        <v>3.4800575590036766E-4</v>
      </c>
      <c r="U243" s="59"/>
      <c r="V243" s="1"/>
      <c r="W243" s="1">
        <v>212</v>
      </c>
      <c r="X243" s="1"/>
      <c r="Z243">
        <f t="shared" si="173"/>
        <v>20654.5</v>
      </c>
      <c r="AA243">
        <f t="shared" si="174"/>
        <v>-2.7630976262128987E-2</v>
      </c>
      <c r="AB243">
        <f t="shared" si="175"/>
        <v>-9.8825574331071198E-4</v>
      </c>
      <c r="AC243">
        <f t="shared" si="176"/>
        <v>-9.8825574331071198E-4</v>
      </c>
      <c r="AD243"/>
      <c r="AE243">
        <f t="shared" si="177"/>
        <v>9.7664941418660792E-7</v>
      </c>
      <c r="AF243" s="145">
        <f t="shared" si="178"/>
        <v>38947.920299999998</v>
      </c>
      <c r="AG243" s="146"/>
      <c r="AH243">
        <f t="shared" si="179"/>
        <v>-8.955059600878985E-3</v>
      </c>
      <c r="AI243">
        <f t="shared" si="180"/>
        <v>0.89520742720826196</v>
      </c>
      <c r="AJ243">
        <f t="shared" si="181"/>
        <v>-0.95843147395954997</v>
      </c>
      <c r="AK243">
        <f t="shared" si="182"/>
        <v>0.12090705805571603</v>
      </c>
      <c r="AL243">
        <f t="shared" si="183"/>
        <v>2.284917516564724</v>
      </c>
      <c r="AM243">
        <f t="shared" si="184"/>
        <v>2.1900505814120224</v>
      </c>
      <c r="AN243">
        <f t="shared" si="195"/>
        <v>21.006183984910191</v>
      </c>
      <c r="AO243">
        <f t="shared" si="195"/>
        <v>21.006183922091257</v>
      </c>
      <c r="AP243">
        <f t="shared" si="195"/>
        <v>21.006184632207745</v>
      </c>
      <c r="AQ243">
        <f t="shared" si="195"/>
        <v>21.006176604879432</v>
      </c>
      <c r="AR243">
        <f t="shared" si="195"/>
        <v>21.006267342082278</v>
      </c>
      <c r="AS243">
        <f t="shared" si="195"/>
        <v>21.005240967017517</v>
      </c>
      <c r="AT243">
        <f t="shared" si="195"/>
        <v>21.016759884853833</v>
      </c>
      <c r="AU243">
        <f t="shared" si="185"/>
        <v>20.87286357725047</v>
      </c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</row>
    <row r="244" spans="1:64" ht="12.95" customHeight="1">
      <c r="A244" s="86" t="s">
        <v>127</v>
      </c>
      <c r="B244" s="73" t="s">
        <v>62</v>
      </c>
      <c r="C244" s="86">
        <v>53966.559699999998</v>
      </c>
      <c r="D244" s="86">
        <v>4.7999999999999996E-3</v>
      </c>
      <c r="E244" s="48">
        <f t="shared" si="167"/>
        <v>20654.895054012246</v>
      </c>
      <c r="F244" s="48">
        <f t="shared" si="189"/>
        <v>20655</v>
      </c>
      <c r="G244" s="48">
        <f t="shared" si="193"/>
        <v>-2.9428880006889813E-2</v>
      </c>
      <c r="H244" s="34"/>
      <c r="I244" s="34"/>
      <c r="J244" s="34"/>
      <c r="K244" s="34">
        <f>G244</f>
        <v>-2.9428880006889813E-2</v>
      </c>
      <c r="L244" s="34"/>
      <c r="M244" s="34"/>
      <c r="N244" s="34"/>
      <c r="O244" s="34">
        <f t="shared" ca="1" si="169"/>
        <v>-2.9251458906861968E-2</v>
      </c>
      <c r="P244" s="34">
        <f t="shared" si="170"/>
        <v>-9.9647894339999106E-3</v>
      </c>
      <c r="Q244" s="214">
        <f t="shared" si="171"/>
        <v>38948.059699999998</v>
      </c>
      <c r="R244" s="34">
        <f>(P244-G244)^2</f>
        <v>3.7885082182966158E-4</v>
      </c>
      <c r="S244" s="52">
        <f t="shared" si="172"/>
        <v>1</v>
      </c>
      <c r="T244" s="34">
        <f t="shared" si="194"/>
        <v>3.7885082182966158E-4</v>
      </c>
      <c r="U244" s="59"/>
      <c r="V244" s="34"/>
      <c r="W244" s="1">
        <v>213</v>
      </c>
      <c r="X244" s="34"/>
      <c r="Y244" s="34"/>
      <c r="Z244">
        <f t="shared" si="173"/>
        <v>20655</v>
      </c>
      <c r="AA244">
        <f t="shared" si="174"/>
        <v>-2.7631888607730783E-2</v>
      </c>
      <c r="AB244">
        <f t="shared" si="175"/>
        <v>-1.79699139915903E-3</v>
      </c>
      <c r="AC244">
        <f t="shared" si="176"/>
        <v>-1.79699139915903E-3</v>
      </c>
      <c r="AE244">
        <f t="shared" si="177"/>
        <v>3.2291780886515285E-6</v>
      </c>
      <c r="AF244" s="145">
        <f t="shared" si="178"/>
        <v>38948.059699999998</v>
      </c>
      <c r="AG244" s="146"/>
      <c r="AH244">
        <f t="shared" si="179"/>
        <v>-8.9549824827307879E-3</v>
      </c>
      <c r="AI244">
        <f t="shared" si="180"/>
        <v>0.89520143099699712</v>
      </c>
      <c r="AJ244">
        <f t="shared" si="181"/>
        <v>-0.95841732230291155</v>
      </c>
      <c r="AK244">
        <f t="shared" si="182"/>
        <v>0.12090186075872797</v>
      </c>
      <c r="AL244">
        <f t="shared" si="183"/>
        <v>2.2849671111892151</v>
      </c>
      <c r="AM244">
        <f t="shared" si="184"/>
        <v>2.1901943224135771</v>
      </c>
      <c r="AN244">
        <f t="shared" si="195"/>
        <v>21.006238671522617</v>
      </c>
      <c r="AO244">
        <f t="shared" si="195"/>
        <v>21.006238608673399</v>
      </c>
      <c r="AP244">
        <f t="shared" si="195"/>
        <v>21.006239319073696</v>
      </c>
      <c r="AQ244">
        <f t="shared" si="195"/>
        <v>21.006231289198933</v>
      </c>
      <c r="AR244">
        <f t="shared" si="195"/>
        <v>21.006322047705215</v>
      </c>
      <c r="AS244">
        <f t="shared" si="195"/>
        <v>21.005295516255828</v>
      </c>
      <c r="AT244">
        <f t="shared" si="195"/>
        <v>21.016815245036145</v>
      </c>
      <c r="AU244">
        <f t="shared" si="185"/>
        <v>20.872923101791024</v>
      </c>
    </row>
    <row r="245" spans="1:64" ht="12.95" customHeight="1">
      <c r="A245" s="86" t="s">
        <v>128</v>
      </c>
      <c r="B245" s="87" t="s">
        <v>62</v>
      </c>
      <c r="C245" s="98">
        <v>53985.489000000001</v>
      </c>
      <c r="D245" s="98">
        <v>1E-3</v>
      </c>
      <c r="E245" s="48">
        <f t="shared" si="167"/>
        <v>20722.398611256765</v>
      </c>
      <c r="F245" s="48">
        <f t="shared" si="189"/>
        <v>20722.5</v>
      </c>
      <c r="G245" s="48">
        <f t="shared" si="193"/>
        <v>-2.8431359998648986E-2</v>
      </c>
      <c r="H245" s="34"/>
      <c r="I245" s="34"/>
      <c r="J245" s="34"/>
      <c r="K245" s="34">
        <f>G245</f>
        <v>-2.8431359998648986E-2</v>
      </c>
      <c r="L245" s="34"/>
      <c r="M245" s="34"/>
      <c r="N245" s="34"/>
      <c r="O245" s="34">
        <f t="shared" ref="O245:O276" ca="1" si="196">+C$11+C$12*F245</f>
        <v>-2.9368472868145298E-2</v>
      </c>
      <c r="P245" s="34">
        <f t="shared" si="170"/>
        <v>-1.0028328321140216E-2</v>
      </c>
      <c r="Q245" s="214">
        <f t="shared" si="171"/>
        <v>38966.989000000001</v>
      </c>
      <c r="R245" s="34">
        <f>(P245-G245)^2</f>
        <v>3.3867157492339131E-4</v>
      </c>
      <c r="S245" s="52">
        <f t="shared" si="172"/>
        <v>1</v>
      </c>
      <c r="T245" s="34">
        <f t="shared" si="194"/>
        <v>3.3867157492339131E-4</v>
      </c>
      <c r="U245" s="59"/>
      <c r="V245" s="34"/>
      <c r="W245" s="1">
        <v>214</v>
      </c>
      <c r="X245" s="34"/>
      <c r="Z245">
        <f t="shared" si="173"/>
        <v>20722.5</v>
      </c>
      <c r="AA245">
        <f t="shared" si="174"/>
        <v>-2.7755021012297522E-2</v>
      </c>
      <c r="AB245">
        <f t="shared" si="175"/>
        <v>-6.7633898635146433E-4</v>
      </c>
      <c r="AC245">
        <f t="shared" si="176"/>
        <v>-6.7633898635146433E-4</v>
      </c>
      <c r="AE245">
        <f t="shared" si="177"/>
        <v>4.5743442445892626E-7</v>
      </c>
      <c r="AF245" s="145">
        <f t="shared" si="178"/>
        <v>38966.989000000001</v>
      </c>
      <c r="AG245" s="146"/>
      <c r="AH245">
        <f t="shared" si="179"/>
        <v>-8.9443307310475232E-3</v>
      </c>
      <c r="AI245">
        <f t="shared" si="180"/>
        <v>0.8943950458044011</v>
      </c>
      <c r="AJ245">
        <f t="shared" si="181"/>
        <v>-0.95648699704454343</v>
      </c>
      <c r="AK245">
        <f t="shared" si="182"/>
        <v>0.1201981432857657</v>
      </c>
      <c r="AL245">
        <f t="shared" si="183"/>
        <v>2.2916563038249493</v>
      </c>
      <c r="AM245">
        <f t="shared" si="184"/>
        <v>2.2097259319899392</v>
      </c>
      <c r="AN245">
        <f t="shared" si="195"/>
        <v>21.013618010150232</v>
      </c>
      <c r="AO245">
        <f t="shared" si="195"/>
        <v>21.013617943118035</v>
      </c>
      <c r="AP245">
        <f t="shared" si="195"/>
        <v>21.013618692487082</v>
      </c>
      <c r="AQ245">
        <f t="shared" si="195"/>
        <v>21.013610315062778</v>
      </c>
      <c r="AR245">
        <f t="shared" si="195"/>
        <v>21.013703962913802</v>
      </c>
      <c r="AS245">
        <f t="shared" si="195"/>
        <v>21.012656370184882</v>
      </c>
      <c r="AT245">
        <f t="shared" si="195"/>
        <v>21.02428419544367</v>
      </c>
      <c r="AU245">
        <f t="shared" si="185"/>
        <v>20.880958914766175</v>
      </c>
    </row>
    <row r="246" spans="1:64" ht="12.95" customHeight="1">
      <c r="A246" s="41" t="s">
        <v>129</v>
      </c>
      <c r="B246" s="73" t="s">
        <v>65</v>
      </c>
      <c r="C246" s="86">
        <v>53987.911899999999</v>
      </c>
      <c r="D246" s="86">
        <v>5.9999999999999995E-4</v>
      </c>
      <c r="E246" s="48">
        <f t="shared" si="167"/>
        <v>20731.038886853199</v>
      </c>
      <c r="F246" s="48">
        <f t="shared" si="189"/>
        <v>20731</v>
      </c>
      <c r="H246" s="34"/>
      <c r="I246" s="34"/>
      <c r="J246" s="34"/>
      <c r="K246" s="34"/>
      <c r="L246" s="34"/>
      <c r="M246" s="34"/>
      <c r="N246" s="34"/>
      <c r="O246" s="34">
        <f t="shared" ca="1" si="196"/>
        <v>-2.9383207959566157E-2</v>
      </c>
      <c r="P246" s="34">
        <f t="shared" si="170"/>
        <v>-1.0036345664335663E-2</v>
      </c>
      <c r="Q246" s="214">
        <f t="shared" si="171"/>
        <v>38969.411899999999</v>
      </c>
      <c r="R246" s="34"/>
      <c r="S246" s="52"/>
      <c r="T246" s="34"/>
      <c r="U246" s="48">
        <f>+C246-(C$7+F246*C$8)</f>
        <v>1.0904623995884322E-2</v>
      </c>
      <c r="V246" s="34"/>
      <c r="W246" s="1">
        <v>215</v>
      </c>
      <c r="X246" s="34"/>
      <c r="Y246" s="34"/>
      <c r="Z246">
        <f t="shared" si="173"/>
        <v>20731</v>
      </c>
      <c r="AA246">
        <f t="shared" si="174"/>
        <v>-2.7770521802611733E-2</v>
      </c>
      <c r="AB246">
        <f t="shared" si="175"/>
        <v>2.7770521802611733E-2</v>
      </c>
      <c r="AC246">
        <f t="shared" si="176"/>
        <v>2.7770521802611733E-2</v>
      </c>
      <c r="AE246">
        <f t="shared" si="177"/>
        <v>0</v>
      </c>
      <c r="AF246" s="145">
        <f t="shared" si="178"/>
        <v>38969.411899999999</v>
      </c>
      <c r="AG246" s="146"/>
      <c r="AH246">
        <f t="shared" si="179"/>
        <v>-8.9429555576117353E-3</v>
      </c>
      <c r="AI246">
        <f t="shared" si="180"/>
        <v>0.89429393771910048</v>
      </c>
      <c r="AJ246">
        <f t="shared" si="181"/>
        <v>-0.95624113283815015</v>
      </c>
      <c r="AK246">
        <f t="shared" si="182"/>
        <v>0.12010923526967685</v>
      </c>
      <c r="AL246">
        <f t="shared" si="183"/>
        <v>2.2924977934200022</v>
      </c>
      <c r="AM246">
        <f t="shared" si="184"/>
        <v>2.2122034303550393</v>
      </c>
      <c r="AN246">
        <f t="shared" si="195"/>
        <v>21.014546789508739</v>
      </c>
      <c r="AO246">
        <f t="shared" si="195"/>
        <v>21.014546721936419</v>
      </c>
      <c r="AP246">
        <f t="shared" si="195"/>
        <v>21.014547476304884</v>
      </c>
      <c r="AQ246">
        <f t="shared" si="195"/>
        <v>21.014539054586908</v>
      </c>
      <c r="AR246">
        <f t="shared" si="195"/>
        <v>21.014633068115785</v>
      </c>
      <c r="AS246">
        <f t="shared" si="195"/>
        <v>21.013582830692489</v>
      </c>
      <c r="AT246">
        <f t="shared" si="195"/>
        <v>21.025224073069175</v>
      </c>
      <c r="AU246">
        <f t="shared" si="185"/>
        <v>20.881970831955634</v>
      </c>
    </row>
    <row r="247" spans="1:64" s="34" customFormat="1" ht="12.95" customHeight="1">
      <c r="A247" s="41" t="s">
        <v>129</v>
      </c>
      <c r="B247" s="73" t="s">
        <v>65</v>
      </c>
      <c r="C247" s="86">
        <v>53989.696000000004</v>
      </c>
      <c r="D247" s="86">
        <v>4.0000000000000002E-4</v>
      </c>
      <c r="E247" s="48">
        <f t="shared" si="167"/>
        <v>20737.401145176547</v>
      </c>
      <c r="F247" s="48">
        <f t="shared" si="189"/>
        <v>20737.5</v>
      </c>
      <c r="G247" s="48">
        <f t="shared" ref="G247:G278" si="197">+C247-(C$7+F247*C$8)</f>
        <v>-2.7720799997041468E-2</v>
      </c>
      <c r="K247" s="34">
        <f t="shared" ref="K247:K258" si="198">G247</f>
        <v>-2.7720799997041468E-2</v>
      </c>
      <c r="O247" s="34">
        <f t="shared" ca="1" si="196"/>
        <v>-2.93944759706527E-2</v>
      </c>
      <c r="P247" s="34">
        <f t="shared" si="170"/>
        <v>-1.0042479011338062E-2</v>
      </c>
      <c r="Q247" s="214">
        <f t="shared" si="171"/>
        <v>38971.196000000004</v>
      </c>
      <c r="R247" s="34">
        <f t="shared" ref="R247:R258" si="199">(P247-G247)^2</f>
        <v>3.1252303287356139E-4</v>
      </c>
      <c r="S247" s="52">
        <f t="shared" ref="S247:S278" si="200">S$14</f>
        <v>1</v>
      </c>
      <c r="T247" s="34">
        <f t="shared" ref="T247:T278" si="201">R247*S247</f>
        <v>3.1252303287356139E-4</v>
      </c>
      <c r="U247" s="59"/>
      <c r="W247" s="1">
        <v>216</v>
      </c>
      <c r="Y247" s="1"/>
      <c r="Z247">
        <f t="shared" si="173"/>
        <v>20737.5</v>
      </c>
      <c r="AA247">
        <f t="shared" si="174"/>
        <v>-2.7782374635917977E-2</v>
      </c>
      <c r="AB247">
        <f t="shared" si="175"/>
        <v>6.1574638876508991E-5</v>
      </c>
      <c r="AC247">
        <f t="shared" si="176"/>
        <v>6.1574638876508991E-5</v>
      </c>
      <c r="AD247"/>
      <c r="AE247">
        <f t="shared" si="177"/>
        <v>3.7914361527724926E-9</v>
      </c>
      <c r="AF247" s="145">
        <f t="shared" si="178"/>
        <v>38971.196000000004</v>
      </c>
      <c r="AG247" s="146"/>
      <c r="AH247">
        <f t="shared" si="179"/>
        <v>-8.9418988546679807E-3</v>
      </c>
      <c r="AI247">
        <f t="shared" si="180"/>
        <v>0.89421668567652635</v>
      </c>
      <c r="AJ247">
        <f t="shared" si="181"/>
        <v>-0.9560526997676474</v>
      </c>
      <c r="AK247">
        <f t="shared" si="182"/>
        <v>0.12004120297106816</v>
      </c>
      <c r="AL247">
        <f t="shared" si="183"/>
        <v>2.2931411571421365</v>
      </c>
      <c r="AM247">
        <f t="shared" si="184"/>
        <v>2.2141007232952479</v>
      </c>
      <c r="AN247">
        <f t="shared" si="195"/>
        <v>21.015256961728245</v>
      </c>
      <c r="AO247">
        <f t="shared" si="195"/>
        <v>21.015256893740858</v>
      </c>
      <c r="AP247">
        <f t="shared" si="195"/>
        <v>21.015257651946342</v>
      </c>
      <c r="AQ247">
        <f t="shared" si="195"/>
        <v>21.015249196277637</v>
      </c>
      <c r="AR247">
        <f t="shared" si="195"/>
        <v>21.015343489711377</v>
      </c>
      <c r="AS247">
        <f t="shared" si="195"/>
        <v>21.014291231056774</v>
      </c>
      <c r="AT247">
        <f t="shared" si="195"/>
        <v>21.025942704037902</v>
      </c>
      <c r="AU247">
        <f t="shared" si="185"/>
        <v>20.882744650982872</v>
      </c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</row>
    <row r="248" spans="1:64" ht="12.95" customHeight="1">
      <c r="A248" s="86" t="s">
        <v>127</v>
      </c>
      <c r="B248" s="73" t="s">
        <v>62</v>
      </c>
      <c r="C248" s="86">
        <v>53992.357400000001</v>
      </c>
      <c r="D248" s="86">
        <v>1E-4</v>
      </c>
      <c r="E248" s="48">
        <f t="shared" si="167"/>
        <v>20746.891932857568</v>
      </c>
      <c r="F248" s="48">
        <f t="shared" si="189"/>
        <v>20747</v>
      </c>
      <c r="G248" s="48">
        <f t="shared" si="197"/>
        <v>-3.0304111998702865E-2</v>
      </c>
      <c r="H248" s="34"/>
      <c r="I248" s="34"/>
      <c r="J248" s="34"/>
      <c r="K248" s="34">
        <f t="shared" si="198"/>
        <v>-3.0304111998702865E-2</v>
      </c>
      <c r="L248" s="34"/>
      <c r="M248" s="34"/>
      <c r="N248" s="34"/>
      <c r="O248" s="34">
        <f t="shared" ca="1" si="196"/>
        <v>-2.9410944602240724E-2</v>
      </c>
      <c r="P248" s="34">
        <f t="shared" si="170"/>
        <v>-1.0051446933880033E-2</v>
      </c>
      <c r="Q248" s="214">
        <f t="shared" si="171"/>
        <v>38973.857400000001</v>
      </c>
      <c r="R248" s="34">
        <f t="shared" si="199"/>
        <v>4.1017044222789516E-4</v>
      </c>
      <c r="S248" s="52">
        <f t="shared" si="200"/>
        <v>1</v>
      </c>
      <c r="T248" s="34">
        <f t="shared" si="201"/>
        <v>4.1017044222789516E-4</v>
      </c>
      <c r="U248" s="59"/>
      <c r="W248" s="1">
        <v>217</v>
      </c>
      <c r="Z248">
        <f t="shared" si="173"/>
        <v>20747</v>
      </c>
      <c r="AA248">
        <f t="shared" si="174"/>
        <v>-2.779969690102143E-2</v>
      </c>
      <c r="AB248">
        <f t="shared" si="175"/>
        <v>-2.5044150976814353E-3</v>
      </c>
      <c r="AC248">
        <f t="shared" si="176"/>
        <v>-2.5044150976814353E-3</v>
      </c>
      <c r="AE248">
        <f t="shared" si="177"/>
        <v>6.2720949814947129E-6</v>
      </c>
      <c r="AF248" s="145">
        <f t="shared" si="178"/>
        <v>38973.857400000001</v>
      </c>
      <c r="AG248" s="146"/>
      <c r="AH248">
        <f t="shared" si="179"/>
        <v>-8.9403464960214323E-3</v>
      </c>
      <c r="AI248">
        <f t="shared" si="180"/>
        <v>0.89410388158537457</v>
      </c>
      <c r="AJ248">
        <f t="shared" si="181"/>
        <v>-0.9557766445424527</v>
      </c>
      <c r="AK248">
        <f t="shared" si="182"/>
        <v>0.11994170294236955</v>
      </c>
      <c r="AL248">
        <f t="shared" si="183"/>
        <v>2.2940812581248675</v>
      </c>
      <c r="AM248">
        <f t="shared" si="184"/>
        <v>2.2168779656429018</v>
      </c>
      <c r="AN248">
        <f t="shared" si="195"/>
        <v>21.016294795438331</v>
      </c>
      <c r="AO248">
        <f t="shared" si="195"/>
        <v>21.016294726841124</v>
      </c>
      <c r="AP248">
        <f t="shared" si="195"/>
        <v>21.016295490676292</v>
      </c>
      <c r="AQ248">
        <f t="shared" si="195"/>
        <v>21.016286985264273</v>
      </c>
      <c r="AR248">
        <f t="shared" si="195"/>
        <v>21.016381688205151</v>
      </c>
      <c r="AS248">
        <f t="shared" si="195"/>
        <v>21.01532647731149</v>
      </c>
      <c r="AT248">
        <f t="shared" si="195"/>
        <v>21.026992856605467</v>
      </c>
      <c r="AU248">
        <f t="shared" si="185"/>
        <v>20.883875617253452</v>
      </c>
    </row>
    <row r="249" spans="1:64" ht="12.95" customHeight="1">
      <c r="A249" s="77" t="s">
        <v>101</v>
      </c>
      <c r="B249" s="82" t="s">
        <v>62</v>
      </c>
      <c r="C249" s="76">
        <v>53992.362789999999</v>
      </c>
      <c r="D249" s="76" t="s">
        <v>122</v>
      </c>
      <c r="E249" s="48">
        <f t="shared" si="167"/>
        <v>20746.911154074067</v>
      </c>
      <c r="F249" s="48">
        <f t="shared" si="189"/>
        <v>20747</v>
      </c>
      <c r="G249" s="48">
        <f t="shared" si="197"/>
        <v>-2.4914112000260502E-2</v>
      </c>
      <c r="H249" s="34"/>
      <c r="I249" s="34"/>
      <c r="J249" s="34"/>
      <c r="K249" s="34">
        <f t="shared" si="198"/>
        <v>-2.4914112000260502E-2</v>
      </c>
      <c r="L249" s="34"/>
      <c r="O249" s="34">
        <f t="shared" ca="1" si="196"/>
        <v>-2.9410944602240724E-2</v>
      </c>
      <c r="P249" s="34">
        <f t="shared" si="170"/>
        <v>-1.0051446933880033E-2</v>
      </c>
      <c r="Q249" s="214">
        <f t="shared" si="171"/>
        <v>38973.862789999999</v>
      </c>
      <c r="R249" s="34">
        <f t="shared" si="199"/>
        <v>2.2089881287540636E-4</v>
      </c>
      <c r="S249" s="52">
        <f t="shared" si="200"/>
        <v>1</v>
      </c>
      <c r="T249" s="34">
        <f t="shared" si="201"/>
        <v>2.2089881287540636E-4</v>
      </c>
      <c r="U249" s="59"/>
      <c r="V249" s="34"/>
      <c r="W249" s="1">
        <v>218</v>
      </c>
      <c r="X249" s="34"/>
      <c r="Z249">
        <f t="shared" si="173"/>
        <v>20747</v>
      </c>
      <c r="AA249">
        <f t="shared" si="174"/>
        <v>-2.779969690102143E-2</v>
      </c>
      <c r="AB249">
        <f t="shared" si="175"/>
        <v>2.8855849007609277E-3</v>
      </c>
      <c r="AC249">
        <f t="shared" si="176"/>
        <v>2.8855849007609277E-3</v>
      </c>
      <c r="AE249">
        <f t="shared" si="177"/>
        <v>8.3266002194994531E-6</v>
      </c>
      <c r="AF249" s="145">
        <f t="shared" si="178"/>
        <v>38973.862789999999</v>
      </c>
      <c r="AG249" s="146"/>
      <c r="AH249">
        <f t="shared" si="179"/>
        <v>-8.9403464960214323E-3</v>
      </c>
      <c r="AI249">
        <f t="shared" si="180"/>
        <v>0.89410388158537457</v>
      </c>
      <c r="AJ249">
        <f t="shared" si="181"/>
        <v>-0.9557766445424527</v>
      </c>
      <c r="AK249">
        <f t="shared" si="182"/>
        <v>0.11994170294236955</v>
      </c>
      <c r="AL249">
        <f t="shared" si="183"/>
        <v>2.2940812581248675</v>
      </c>
      <c r="AM249">
        <f t="shared" si="184"/>
        <v>2.2168779656429018</v>
      </c>
      <c r="AN249">
        <f t="shared" si="195"/>
        <v>21.016294795438331</v>
      </c>
      <c r="AO249">
        <f t="shared" si="195"/>
        <v>21.016294726841124</v>
      </c>
      <c r="AP249">
        <f t="shared" si="195"/>
        <v>21.016295490676292</v>
      </c>
      <c r="AQ249">
        <f t="shared" si="195"/>
        <v>21.016286985264273</v>
      </c>
      <c r="AR249">
        <f t="shared" si="195"/>
        <v>21.016381688205151</v>
      </c>
      <c r="AS249">
        <f t="shared" si="195"/>
        <v>21.01532647731149</v>
      </c>
      <c r="AT249">
        <f t="shared" si="195"/>
        <v>21.026992856605467</v>
      </c>
      <c r="AU249">
        <f t="shared" si="185"/>
        <v>20.883875617253452</v>
      </c>
    </row>
    <row r="250" spans="1:64" ht="12.95" customHeight="1">
      <c r="A250" s="77" t="s">
        <v>101</v>
      </c>
      <c r="B250" s="82" t="s">
        <v>65</v>
      </c>
      <c r="C250" s="76">
        <v>54000.348689999999</v>
      </c>
      <c r="D250" s="76">
        <v>1.5E-3</v>
      </c>
      <c r="E250" s="48">
        <f t="shared" si="167"/>
        <v>20775.389579467446</v>
      </c>
      <c r="F250" s="48">
        <f t="shared" si="189"/>
        <v>20775.5</v>
      </c>
      <c r="G250" s="48">
        <f t="shared" si="197"/>
        <v>-3.0964048004534561E-2</v>
      </c>
      <c r="H250" s="34"/>
      <c r="I250" s="34"/>
      <c r="J250" s="34"/>
      <c r="K250" s="34">
        <f t="shared" si="198"/>
        <v>-3.0964048004534561E-2</v>
      </c>
      <c r="L250" s="34"/>
      <c r="O250" s="34">
        <f t="shared" ca="1" si="196"/>
        <v>-2.9460350497004795E-2</v>
      </c>
      <c r="P250" s="34">
        <f t="shared" si="170"/>
        <v>-1.0078377776505939E-2</v>
      </c>
      <c r="Q250" s="214">
        <f t="shared" si="171"/>
        <v>38981.848689999999</v>
      </c>
      <c r="R250" s="34">
        <f t="shared" si="199"/>
        <v>4.3621122087396114E-4</v>
      </c>
      <c r="S250" s="52">
        <f t="shared" si="200"/>
        <v>1</v>
      </c>
      <c r="T250" s="34">
        <f t="shared" si="201"/>
        <v>4.3621122087396114E-4</v>
      </c>
      <c r="U250" s="59"/>
      <c r="V250" s="34"/>
      <c r="W250" s="1">
        <v>219</v>
      </c>
      <c r="X250" s="34"/>
      <c r="Z250">
        <f t="shared" si="173"/>
        <v>20775.5</v>
      </c>
      <c r="AA250">
        <f t="shared" si="174"/>
        <v>-2.7851655859282377E-2</v>
      </c>
      <c r="AB250">
        <f t="shared" si="175"/>
        <v>-3.1123921452521838E-3</v>
      </c>
      <c r="AC250">
        <f t="shared" si="176"/>
        <v>-3.1123921452521838E-3</v>
      </c>
      <c r="AE250">
        <f t="shared" si="177"/>
        <v>9.6869848658274904E-6</v>
      </c>
      <c r="AF250" s="145">
        <f t="shared" si="178"/>
        <v>38981.848689999999</v>
      </c>
      <c r="AG250" s="146"/>
      <c r="AH250">
        <f t="shared" si="179"/>
        <v>-8.9356328480323776E-3</v>
      </c>
      <c r="AI250">
        <f t="shared" si="180"/>
        <v>0.89376620128473949</v>
      </c>
      <c r="AJ250">
        <f t="shared" si="181"/>
        <v>-0.95494383340391897</v>
      </c>
      <c r="AK250">
        <f t="shared" si="182"/>
        <v>0.11964271816757391</v>
      </c>
      <c r="AL250">
        <f t="shared" si="183"/>
        <v>2.2969001398824318</v>
      </c>
      <c r="AM250">
        <f t="shared" si="184"/>
        <v>2.2252403054097143</v>
      </c>
      <c r="AN250">
        <f t="shared" si="195"/>
        <v>21.019407511985992</v>
      </c>
      <c r="AO250">
        <f t="shared" si="195"/>
        <v>21.019407441536611</v>
      </c>
      <c r="AP250">
        <f t="shared" si="195"/>
        <v>21.019408222415688</v>
      </c>
      <c r="AQ250">
        <f t="shared" si="195"/>
        <v>21.019399566901082</v>
      </c>
      <c r="AR250">
        <f t="shared" si="195"/>
        <v>21.019495501274641</v>
      </c>
      <c r="AS250">
        <f t="shared" si="195"/>
        <v>21.018431447304263</v>
      </c>
      <c r="AT250">
        <f t="shared" si="195"/>
        <v>21.030142216368471</v>
      </c>
      <c r="AU250">
        <f t="shared" si="185"/>
        <v>20.887268516065177</v>
      </c>
    </row>
    <row r="251" spans="1:64" ht="12.95" customHeight="1">
      <c r="A251" s="86" t="s">
        <v>127</v>
      </c>
      <c r="B251" s="73" t="s">
        <v>62</v>
      </c>
      <c r="C251" s="86">
        <v>54002.452400000002</v>
      </c>
      <c r="D251" s="86">
        <v>1.4E-3</v>
      </c>
      <c r="E251" s="48">
        <f t="shared" si="167"/>
        <v>20782.891595305908</v>
      </c>
      <c r="F251" s="48">
        <f t="shared" si="189"/>
        <v>20783</v>
      </c>
      <c r="G251" s="48">
        <f t="shared" si="197"/>
        <v>-3.039876800175989E-2</v>
      </c>
      <c r="H251" s="34"/>
      <c r="I251" s="34"/>
      <c r="J251" s="34"/>
      <c r="K251" s="34">
        <f t="shared" si="198"/>
        <v>-3.039876800175989E-2</v>
      </c>
      <c r="L251" s="34"/>
      <c r="M251" s="34"/>
      <c r="N251" s="34"/>
      <c r="O251" s="34">
        <f t="shared" ca="1" si="196"/>
        <v>-2.9473352048258503E-2</v>
      </c>
      <c r="P251" s="34">
        <f t="shared" si="170"/>
        <v>-1.0085471590354863E-2</v>
      </c>
      <c r="Q251" s="214">
        <f t="shared" si="171"/>
        <v>38983.952400000002</v>
      </c>
      <c r="R251" s="34">
        <f t="shared" si="199"/>
        <v>4.1263001109760047E-4</v>
      </c>
      <c r="S251" s="52">
        <f t="shared" si="200"/>
        <v>1</v>
      </c>
      <c r="T251" s="34">
        <f t="shared" si="201"/>
        <v>4.1263001109760047E-4</v>
      </c>
      <c r="U251" s="59"/>
      <c r="V251" s="34"/>
      <c r="W251" s="1">
        <v>220</v>
      </c>
      <c r="Z251">
        <f t="shared" si="173"/>
        <v>20783</v>
      </c>
      <c r="AA251">
        <f t="shared" si="174"/>
        <v>-2.7865327327723163E-2</v>
      </c>
      <c r="AB251">
        <f t="shared" si="175"/>
        <v>-2.5334406740367271E-3</v>
      </c>
      <c r="AC251">
        <f t="shared" si="176"/>
        <v>-2.5334406740367271E-3</v>
      </c>
      <c r="AE251">
        <f t="shared" si="177"/>
        <v>6.4183216488636659E-6</v>
      </c>
      <c r="AF251" s="145">
        <f t="shared" si="178"/>
        <v>38983.952400000002</v>
      </c>
      <c r="AG251" s="146"/>
      <c r="AH251">
        <f t="shared" si="179"/>
        <v>-8.9343783227231657E-3</v>
      </c>
      <c r="AI251">
        <f t="shared" si="180"/>
        <v>0.8936775205205254</v>
      </c>
      <c r="AJ251">
        <f t="shared" si="181"/>
        <v>-0.95472351633459285</v>
      </c>
      <c r="AK251">
        <f t="shared" si="182"/>
        <v>0.11956391745562997</v>
      </c>
      <c r="AL251">
        <f t="shared" si="183"/>
        <v>2.2976415972414248</v>
      </c>
      <c r="AM251">
        <f t="shared" si="184"/>
        <v>2.2274485910710191</v>
      </c>
      <c r="AN251">
        <f t="shared" ref="AN251:AT260" si="202">$AU251+$AB$7*SIN(AO251)</f>
        <v>21.020226452655429</v>
      </c>
      <c r="AO251">
        <f t="shared" si="202"/>
        <v>21.020226381712945</v>
      </c>
      <c r="AP251">
        <f t="shared" si="202"/>
        <v>21.020227167115877</v>
      </c>
      <c r="AQ251">
        <f t="shared" si="202"/>
        <v>21.020218471884043</v>
      </c>
      <c r="AR251">
        <f t="shared" si="202"/>
        <v>21.020314731032197</v>
      </c>
      <c r="AS251">
        <f t="shared" si="202"/>
        <v>21.019248353420888</v>
      </c>
      <c r="AT251">
        <f t="shared" si="202"/>
        <v>21.030970721776843</v>
      </c>
      <c r="AU251">
        <f t="shared" si="185"/>
        <v>20.888161384173529</v>
      </c>
    </row>
    <row r="252" spans="1:64" ht="12.95" customHeight="1">
      <c r="A252" s="86" t="s">
        <v>130</v>
      </c>
      <c r="B252" s="73" t="s">
        <v>65</v>
      </c>
      <c r="C252" s="86">
        <v>54279.646999999881</v>
      </c>
      <c r="D252" s="86">
        <v>1E-3</v>
      </c>
      <c r="E252" s="48">
        <f t="shared" si="167"/>
        <v>21771.392044290271</v>
      </c>
      <c r="F252" s="48">
        <f t="shared" si="189"/>
        <v>21771.5</v>
      </c>
      <c r="G252" s="48">
        <f t="shared" si="197"/>
        <v>-3.0272864118160214E-2</v>
      </c>
      <c r="H252" s="34"/>
      <c r="I252" s="34"/>
      <c r="J252" s="34"/>
      <c r="K252" s="34">
        <f t="shared" si="198"/>
        <v>-3.0272864118160214E-2</v>
      </c>
      <c r="L252" s="34"/>
      <c r="M252" s="34"/>
      <c r="N252" s="34"/>
      <c r="O252" s="34">
        <f t="shared" ca="1" si="196"/>
        <v>-3.1186956503496531E-2</v>
      </c>
      <c r="P252" s="34">
        <f t="shared" si="170"/>
        <v>-1.1045049905642899E-2</v>
      </c>
      <c r="Q252" s="214">
        <f t="shared" si="171"/>
        <v>39261.146999999881</v>
      </c>
      <c r="R252" s="34">
        <f t="shared" si="199"/>
        <v>3.6970883939108285E-4</v>
      </c>
      <c r="S252" s="52">
        <f t="shared" si="200"/>
        <v>1</v>
      </c>
      <c r="T252" s="34">
        <f t="shared" si="201"/>
        <v>3.6970883939108285E-4</v>
      </c>
      <c r="U252" s="59"/>
      <c r="V252" s="34"/>
      <c r="W252" s="1">
        <v>221</v>
      </c>
      <c r="Y252" s="34"/>
      <c r="Z252">
        <f t="shared" si="173"/>
        <v>21771.5</v>
      </c>
      <c r="AA252">
        <f t="shared" si="174"/>
        <v>-2.9661166021291541E-2</v>
      </c>
      <c r="AB252">
        <f t="shared" si="175"/>
        <v>-6.116980968686736E-4</v>
      </c>
      <c r="AC252">
        <f t="shared" si="176"/>
        <v>-6.116980968686736E-4</v>
      </c>
      <c r="AE252">
        <f t="shared" si="177"/>
        <v>3.741745617127572E-7</v>
      </c>
      <c r="AF252" s="145">
        <f t="shared" si="178"/>
        <v>39261.146999999881</v>
      </c>
      <c r="AG252" s="146"/>
      <c r="AH252">
        <f t="shared" si="179"/>
        <v>-8.7186664700415421E-3</v>
      </c>
      <c r="AI252">
        <f t="shared" si="180"/>
        <v>0.88265324261929567</v>
      </c>
      <c r="AJ252">
        <f t="shared" si="181"/>
        <v>-0.92162179823753321</v>
      </c>
      <c r="AK252">
        <f t="shared" si="182"/>
        <v>0.10876460146681045</v>
      </c>
      <c r="AL252">
        <f t="shared" si="183"/>
        <v>2.3941317186490791</v>
      </c>
      <c r="AM252">
        <f t="shared" si="184"/>
        <v>2.549972634849738</v>
      </c>
      <c r="AN252">
        <f t="shared" si="202"/>
        <v>21.127478526246289</v>
      </c>
      <c r="AO252">
        <f t="shared" si="202"/>
        <v>21.127478368370976</v>
      </c>
      <c r="AP252">
        <f t="shared" si="202"/>
        <v>21.127479887215479</v>
      </c>
      <c r="AQ252">
        <f t="shared" si="202"/>
        <v>21.127465275011279</v>
      </c>
      <c r="AR252">
        <f t="shared" si="202"/>
        <v>21.127605842908071</v>
      </c>
      <c r="AS252">
        <f t="shared" si="202"/>
        <v>21.126252633868379</v>
      </c>
      <c r="AT252">
        <f t="shared" si="202"/>
        <v>21.139192101083939</v>
      </c>
      <c r="AU252">
        <f t="shared" si="185"/>
        <v>21.005841400854024</v>
      </c>
    </row>
    <row r="253" spans="1:64" ht="12.95" customHeight="1">
      <c r="A253" s="98" t="s">
        <v>125</v>
      </c>
      <c r="B253" s="87" t="s">
        <v>65</v>
      </c>
      <c r="C253" s="98">
        <v>54297.453699999998</v>
      </c>
      <c r="D253" s="98">
        <v>2.0000000000000001E-4</v>
      </c>
      <c r="E253" s="48">
        <f t="shared" si="167"/>
        <v>21834.892310691757</v>
      </c>
      <c r="F253" s="48">
        <f t="shared" si="189"/>
        <v>21835</v>
      </c>
      <c r="G253" s="48">
        <f t="shared" si="197"/>
        <v>-3.0198160005966201E-2</v>
      </c>
      <c r="H253" s="34"/>
      <c r="I253" s="34"/>
      <c r="J253" s="34"/>
      <c r="K253" s="34">
        <f t="shared" si="198"/>
        <v>-3.0198160005966201E-2</v>
      </c>
      <c r="L253" s="34"/>
      <c r="M253" s="34"/>
      <c r="N253" s="34"/>
      <c r="O253" s="34">
        <f t="shared" ca="1" si="196"/>
        <v>-3.1297036304111216E-2</v>
      </c>
      <c r="P253" s="34">
        <f t="shared" si="170"/>
        <v>-1.1108362062897115E-2</v>
      </c>
      <c r="Q253" s="214">
        <f t="shared" si="171"/>
        <v>39278.953699999998</v>
      </c>
      <c r="R253" s="34">
        <f t="shared" si="199"/>
        <v>3.6442038550720473E-4</v>
      </c>
      <c r="S253" s="52">
        <f t="shared" si="200"/>
        <v>1</v>
      </c>
      <c r="T253" s="34">
        <f t="shared" si="201"/>
        <v>3.6442038550720473E-4</v>
      </c>
      <c r="U253" s="59"/>
      <c r="W253" s="1">
        <v>222</v>
      </c>
      <c r="Y253" s="34"/>
      <c r="Z253">
        <f t="shared" si="173"/>
        <v>21835</v>
      </c>
      <c r="AA253">
        <f t="shared" si="174"/>
        <v>-2.9776189902415415E-2</v>
      </c>
      <c r="AB253">
        <f t="shared" si="175"/>
        <v>-4.2197010355078668E-4</v>
      </c>
      <c r="AC253">
        <f t="shared" si="176"/>
        <v>-4.2197010355078668E-4</v>
      </c>
      <c r="AE253">
        <f t="shared" si="177"/>
        <v>1.7805876829066163E-7</v>
      </c>
      <c r="AF253" s="145">
        <f t="shared" si="178"/>
        <v>39278.953699999998</v>
      </c>
      <c r="AG253" s="146"/>
      <c r="AH253">
        <f t="shared" si="179"/>
        <v>-8.7014647774154141E-3</v>
      </c>
      <c r="AI253">
        <f t="shared" si="180"/>
        <v>0.88198996347443748</v>
      </c>
      <c r="AJ253">
        <f t="shared" si="181"/>
        <v>-0.91923002510538798</v>
      </c>
      <c r="AK253">
        <f t="shared" si="182"/>
        <v>0.10804458005488016</v>
      </c>
      <c r="AL253">
        <f t="shared" si="183"/>
        <v>2.400250251738564</v>
      </c>
      <c r="AM253">
        <f t="shared" si="184"/>
        <v>2.5731048830431851</v>
      </c>
      <c r="AN253">
        <f t="shared" si="202"/>
        <v>21.134323775067191</v>
      </c>
      <c r="AO253">
        <f t="shared" si="202"/>
        <v>21.134323610081481</v>
      </c>
      <c r="AP253">
        <f t="shared" si="202"/>
        <v>21.134325184755003</v>
      </c>
      <c r="AQ253">
        <f t="shared" si="202"/>
        <v>21.13431015547809</v>
      </c>
      <c r="AR253">
        <f t="shared" si="202"/>
        <v>21.134453589927084</v>
      </c>
      <c r="AS253">
        <f t="shared" si="202"/>
        <v>21.13308372924374</v>
      </c>
      <c r="AT253">
        <f t="shared" si="202"/>
        <v>21.146079514081062</v>
      </c>
      <c r="AU253">
        <f t="shared" si="185"/>
        <v>21.013401017504719</v>
      </c>
    </row>
    <row r="254" spans="1:64" s="34" customFormat="1" ht="12.95" customHeight="1">
      <c r="A254" s="77" t="s">
        <v>101</v>
      </c>
      <c r="B254" s="82" t="s">
        <v>62</v>
      </c>
      <c r="C254" s="76">
        <v>54327.45809</v>
      </c>
      <c r="D254" s="76">
        <v>1E-4</v>
      </c>
      <c r="E254" s="48">
        <f t="shared" si="167"/>
        <v>21941.89061796945</v>
      </c>
      <c r="F254" s="48">
        <f t="shared" si="189"/>
        <v>21942</v>
      </c>
      <c r="G254" s="48">
        <f t="shared" si="197"/>
        <v>-3.0672831999254413E-2</v>
      </c>
      <c r="K254" s="34">
        <f t="shared" si="198"/>
        <v>-3.0672831999254413E-2</v>
      </c>
      <c r="M254" s="1"/>
      <c r="N254" s="1"/>
      <c r="O254" s="34">
        <f t="shared" ca="1" si="196"/>
        <v>-3.148252510199738E-2</v>
      </c>
      <c r="P254" s="34">
        <f t="shared" si="170"/>
        <v>-1.1215501627975081E-2</v>
      </c>
      <c r="Q254" s="214">
        <f t="shared" si="171"/>
        <v>39308.95809</v>
      </c>
      <c r="R254" s="34">
        <f t="shared" si="199"/>
        <v>3.7858770517710909E-4</v>
      </c>
      <c r="S254" s="52">
        <f t="shared" si="200"/>
        <v>1</v>
      </c>
      <c r="T254" s="34">
        <f t="shared" si="201"/>
        <v>3.7858770517710909E-4</v>
      </c>
      <c r="U254" s="59"/>
      <c r="W254" s="1">
        <v>223</v>
      </c>
      <c r="Y254" s="1"/>
      <c r="Z254">
        <f t="shared" si="173"/>
        <v>21942</v>
      </c>
      <c r="AA254">
        <f t="shared" si="174"/>
        <v>-2.9969939278004516E-2</v>
      </c>
      <c r="AB254">
        <f t="shared" si="175"/>
        <v>-7.0289272124989671E-4</v>
      </c>
      <c r="AC254">
        <f t="shared" si="176"/>
        <v>-7.0289272124989671E-4</v>
      </c>
      <c r="AD254"/>
      <c r="AE254">
        <f t="shared" si="177"/>
        <v>4.9405817758608504E-7</v>
      </c>
      <c r="AF254" s="145">
        <f t="shared" si="178"/>
        <v>39308.95809</v>
      </c>
      <c r="AG254" s="146"/>
      <c r="AH254">
        <f t="shared" si="179"/>
        <v>-8.6715878980045177E-3</v>
      </c>
      <c r="AI254">
        <f t="shared" si="180"/>
        <v>0.88088452746610124</v>
      </c>
      <c r="AJ254">
        <f t="shared" si="181"/>
        <v>-0.91513032766379865</v>
      </c>
      <c r="AK254">
        <f t="shared" si="182"/>
        <v>0.10682464230235468</v>
      </c>
      <c r="AL254">
        <f t="shared" si="183"/>
        <v>2.4105395453239642</v>
      </c>
      <c r="AM254">
        <f t="shared" si="184"/>
        <v>2.6128378856995833</v>
      </c>
      <c r="AN254">
        <f t="shared" si="202"/>
        <v>21.145846716944725</v>
      </c>
      <c r="AO254">
        <f t="shared" si="202"/>
        <v>21.145846539567096</v>
      </c>
      <c r="AP254">
        <f t="shared" si="202"/>
        <v>21.14584821040388</v>
      </c>
      <c r="AQ254">
        <f t="shared" si="202"/>
        <v>21.145832471566102</v>
      </c>
      <c r="AR254">
        <f t="shared" si="202"/>
        <v>21.145980716154256</v>
      </c>
      <c r="AS254">
        <f t="shared" si="202"/>
        <v>21.144583411623948</v>
      </c>
      <c r="AT254">
        <f t="shared" si="202"/>
        <v>21.157667943637627</v>
      </c>
      <c r="AU254">
        <f t="shared" si="185"/>
        <v>21.026139269183844</v>
      </c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</row>
    <row r="255" spans="1:64" ht="12.95" customHeight="1">
      <c r="A255" s="77" t="s">
        <v>101</v>
      </c>
      <c r="B255" s="82" t="s">
        <v>65</v>
      </c>
      <c r="C255" s="76">
        <v>54328.438629999997</v>
      </c>
      <c r="D255" s="76">
        <v>1E-4</v>
      </c>
      <c r="E255" s="48">
        <f t="shared" si="167"/>
        <v>21945.387310294063</v>
      </c>
      <c r="F255" s="48">
        <f t="shared" si="189"/>
        <v>21945.5</v>
      </c>
      <c r="G255" s="48">
        <f t="shared" si="197"/>
        <v>-3.1600368005456403E-2</v>
      </c>
      <c r="H255" s="34"/>
      <c r="I255" s="34"/>
      <c r="J255" s="34"/>
      <c r="K255" s="34">
        <f t="shared" si="198"/>
        <v>-3.1600368005456403E-2</v>
      </c>
      <c r="L255" s="34"/>
      <c r="O255" s="34">
        <f t="shared" ca="1" si="196"/>
        <v>-3.1488592492582436E-2</v>
      </c>
      <c r="P255" s="34">
        <f t="shared" si="170"/>
        <v>-1.1219015861937912E-2</v>
      </c>
      <c r="Q255" s="214">
        <f t="shared" si="171"/>
        <v>39309.938629999997</v>
      </c>
      <c r="R255" s="34">
        <f t="shared" si="199"/>
        <v>4.1539951519810575E-4</v>
      </c>
      <c r="S255" s="52">
        <f t="shared" si="200"/>
        <v>1</v>
      </c>
      <c r="T255" s="34">
        <f t="shared" si="201"/>
        <v>4.1539951519810575E-4</v>
      </c>
      <c r="U255" s="59"/>
      <c r="V255" s="34"/>
      <c r="W255" s="1">
        <v>224</v>
      </c>
      <c r="X255" s="34"/>
      <c r="Z255">
        <f t="shared" si="173"/>
        <v>21945.5</v>
      </c>
      <c r="AA255">
        <f t="shared" si="174"/>
        <v>-2.9976275453370192E-2</v>
      </c>
      <c r="AB255">
        <f t="shared" si="175"/>
        <v>-1.6240925520862107E-3</v>
      </c>
      <c r="AC255">
        <f t="shared" si="176"/>
        <v>-1.6240925520862107E-3</v>
      </c>
      <c r="AE255">
        <f t="shared" si="177"/>
        <v>2.6376766177419009E-6</v>
      </c>
      <c r="AF255" s="145">
        <f t="shared" si="178"/>
        <v>39309.938629999997</v>
      </c>
      <c r="AG255" s="146"/>
      <c r="AH255">
        <f t="shared" si="179"/>
        <v>-8.6705917921201959E-3</v>
      </c>
      <c r="AI255">
        <f t="shared" si="180"/>
        <v>0.88084862712795009</v>
      </c>
      <c r="AJ255">
        <f t="shared" si="181"/>
        <v>-0.91499476204349817</v>
      </c>
      <c r="AK255">
        <f t="shared" si="182"/>
        <v>0.10678459787209832</v>
      </c>
      <c r="AL255">
        <f t="shared" si="183"/>
        <v>2.4108756762683354</v>
      </c>
      <c r="AM255">
        <f t="shared" si="184"/>
        <v>2.6141538989209336</v>
      </c>
      <c r="AN255">
        <f t="shared" si="202"/>
        <v>21.146223392122618</v>
      </c>
      <c r="AO255">
        <f t="shared" si="202"/>
        <v>21.146223214331023</v>
      </c>
      <c r="AP255">
        <f t="shared" si="202"/>
        <v>21.146224888356336</v>
      </c>
      <c r="AQ255">
        <f t="shared" si="202"/>
        <v>21.146209126177101</v>
      </c>
      <c r="AR255">
        <f t="shared" si="202"/>
        <v>21.146357527595509</v>
      </c>
      <c r="AS255">
        <f t="shared" si="202"/>
        <v>21.144959338796294</v>
      </c>
      <c r="AT255">
        <f t="shared" si="202"/>
        <v>21.158046642923622</v>
      </c>
      <c r="AU255">
        <f t="shared" si="185"/>
        <v>21.026555940967739</v>
      </c>
    </row>
    <row r="256" spans="1:64" ht="12.95" customHeight="1">
      <c r="A256" s="34" t="s">
        <v>101</v>
      </c>
      <c r="B256" s="52" t="s">
        <v>65</v>
      </c>
      <c r="C256" s="54">
        <v>54328.439290000002</v>
      </c>
      <c r="D256" s="54">
        <v>2.0000000000000001E-4</v>
      </c>
      <c r="E256" s="48">
        <f t="shared" si="167"/>
        <v>21945.389663912429</v>
      </c>
      <c r="F256" s="48">
        <f t="shared" si="189"/>
        <v>21945.5</v>
      </c>
      <c r="G256" s="48">
        <f t="shared" si="197"/>
        <v>-3.0940368000301532E-2</v>
      </c>
      <c r="H256" s="34"/>
      <c r="I256" s="34"/>
      <c r="J256" s="34"/>
      <c r="K256" s="34">
        <f t="shared" si="198"/>
        <v>-3.0940368000301532E-2</v>
      </c>
      <c r="L256" s="34"/>
      <c r="O256" s="34">
        <f t="shared" ca="1" si="196"/>
        <v>-3.1488592492582436E-2</v>
      </c>
      <c r="P256" s="34">
        <f t="shared" si="170"/>
        <v>-1.1219015861937912E-2</v>
      </c>
      <c r="Q256" s="214">
        <f t="shared" si="171"/>
        <v>39309.939290000002</v>
      </c>
      <c r="R256" s="34">
        <f t="shared" si="199"/>
        <v>3.8893173016533934E-4</v>
      </c>
      <c r="S256" s="52">
        <f t="shared" si="200"/>
        <v>1</v>
      </c>
      <c r="T256" s="34">
        <f t="shared" si="201"/>
        <v>3.8893173016533934E-4</v>
      </c>
      <c r="U256" s="59"/>
      <c r="W256" s="1">
        <v>225</v>
      </c>
      <c r="Z256">
        <f t="shared" si="173"/>
        <v>21945.5</v>
      </c>
      <c r="AA256">
        <f t="shared" si="174"/>
        <v>-2.9976275453370192E-2</v>
      </c>
      <c r="AB256">
        <f t="shared" si="175"/>
        <v>-9.6409254693134022E-4</v>
      </c>
      <c r="AC256">
        <f t="shared" si="176"/>
        <v>-9.6409254693134022E-4</v>
      </c>
      <c r="AE256">
        <f t="shared" si="177"/>
        <v>9.2947443904855847E-7</v>
      </c>
      <c r="AF256" s="145">
        <f t="shared" si="178"/>
        <v>39309.939290000002</v>
      </c>
      <c r="AG256" s="146"/>
      <c r="AH256">
        <f t="shared" si="179"/>
        <v>-8.6705917921201959E-3</v>
      </c>
      <c r="AI256">
        <f t="shared" si="180"/>
        <v>0.88084862712795009</v>
      </c>
      <c r="AJ256">
        <f t="shared" si="181"/>
        <v>-0.91499476204349817</v>
      </c>
      <c r="AK256">
        <f t="shared" si="182"/>
        <v>0.10678459787209832</v>
      </c>
      <c r="AL256">
        <f t="shared" si="183"/>
        <v>2.4108756762683354</v>
      </c>
      <c r="AM256">
        <f t="shared" si="184"/>
        <v>2.6141538989209336</v>
      </c>
      <c r="AN256">
        <f t="shared" si="202"/>
        <v>21.146223392122618</v>
      </c>
      <c r="AO256">
        <f t="shared" si="202"/>
        <v>21.146223214331023</v>
      </c>
      <c r="AP256">
        <f t="shared" si="202"/>
        <v>21.146224888356336</v>
      </c>
      <c r="AQ256">
        <f t="shared" si="202"/>
        <v>21.146209126177101</v>
      </c>
      <c r="AR256">
        <f t="shared" si="202"/>
        <v>21.146357527595509</v>
      </c>
      <c r="AS256">
        <f t="shared" si="202"/>
        <v>21.144959338796294</v>
      </c>
      <c r="AT256">
        <f t="shared" si="202"/>
        <v>21.158046642923622</v>
      </c>
      <c r="AU256">
        <f t="shared" si="185"/>
        <v>21.026555940967739</v>
      </c>
    </row>
    <row r="257" spans="1:64" ht="12.95" customHeight="1">
      <c r="A257" s="34" t="s">
        <v>101</v>
      </c>
      <c r="B257" s="52" t="s">
        <v>62</v>
      </c>
      <c r="C257" s="54">
        <v>54330.542829999999</v>
      </c>
      <c r="D257" s="54">
        <v>1E-4</v>
      </c>
      <c r="E257" s="48">
        <f t="shared" si="167"/>
        <v>21952.891073515842</v>
      </c>
      <c r="F257" s="48">
        <f t="shared" si="189"/>
        <v>21953</v>
      </c>
      <c r="G257" s="48">
        <f t="shared" si="197"/>
        <v>-3.0545088004146237E-2</v>
      </c>
      <c r="H257" s="34"/>
      <c r="I257" s="34"/>
      <c r="J257" s="34"/>
      <c r="K257" s="34">
        <f t="shared" si="198"/>
        <v>-3.0545088004146237E-2</v>
      </c>
      <c r="L257" s="34"/>
      <c r="O257" s="34">
        <f t="shared" ca="1" si="196"/>
        <v>-3.1501594043836144E-2</v>
      </c>
      <c r="P257" s="34">
        <f t="shared" si="170"/>
        <v>-1.1226548425786836E-2</v>
      </c>
      <c r="Q257" s="214">
        <f t="shared" si="171"/>
        <v>39312.042829999999</v>
      </c>
      <c r="R257" s="34">
        <f t="shared" si="199"/>
        <v>3.7320597144063864E-4</v>
      </c>
      <c r="S257" s="52">
        <f t="shared" si="200"/>
        <v>1</v>
      </c>
      <c r="T257" s="34">
        <f t="shared" si="201"/>
        <v>3.7320597144063864E-4</v>
      </c>
      <c r="U257" s="59"/>
      <c r="V257" s="34"/>
      <c r="W257" s="1">
        <v>226</v>
      </c>
      <c r="X257" s="34"/>
      <c r="Z257">
        <f t="shared" si="173"/>
        <v>21953</v>
      </c>
      <c r="AA257">
        <f t="shared" si="174"/>
        <v>-2.9989852679209773E-2</v>
      </c>
      <c r="AB257">
        <f t="shared" si="175"/>
        <v>-5.552353249364643E-4</v>
      </c>
      <c r="AC257">
        <f t="shared" si="176"/>
        <v>-5.552353249364643E-4</v>
      </c>
      <c r="AE257">
        <f t="shared" si="177"/>
        <v>3.0828626605730111E-7</v>
      </c>
      <c r="AF257" s="145">
        <f t="shared" si="178"/>
        <v>39312.042829999999</v>
      </c>
      <c r="AG257" s="146"/>
      <c r="AH257">
        <f t="shared" si="179"/>
        <v>-8.6684532742097725E-3</v>
      </c>
      <c r="AI257">
        <f t="shared" si="180"/>
        <v>0.88077175300872934</v>
      </c>
      <c r="AJ257">
        <f t="shared" si="181"/>
        <v>-0.91470395345801647</v>
      </c>
      <c r="AK257">
        <f t="shared" si="182"/>
        <v>0.10669875875280165</v>
      </c>
      <c r="AL257">
        <f t="shared" si="183"/>
        <v>2.4115958646437989</v>
      </c>
      <c r="AM257">
        <f t="shared" si="184"/>
        <v>2.6169774630479363</v>
      </c>
      <c r="AN257">
        <f t="shared" si="202"/>
        <v>21.147030501544801</v>
      </c>
      <c r="AO257">
        <f t="shared" si="202"/>
        <v>21.147030322864303</v>
      </c>
      <c r="AP257">
        <f t="shared" si="202"/>
        <v>21.147032003731159</v>
      </c>
      <c r="AQ257">
        <f t="shared" si="202"/>
        <v>21.14701619150825</v>
      </c>
      <c r="AR257">
        <f t="shared" si="202"/>
        <v>21.147164928870303</v>
      </c>
      <c r="AS257">
        <f t="shared" si="202"/>
        <v>21.145764848129641</v>
      </c>
      <c r="AT257">
        <f t="shared" si="202"/>
        <v>21.158858064529568</v>
      </c>
      <c r="AU257">
        <f t="shared" si="185"/>
        <v>21.027448809076091</v>
      </c>
    </row>
    <row r="258" spans="1:64" ht="12.95" customHeight="1">
      <c r="A258" s="34" t="s">
        <v>101</v>
      </c>
      <c r="B258" s="52" t="s">
        <v>62</v>
      </c>
      <c r="C258" s="54">
        <v>54330.543120000002</v>
      </c>
      <c r="D258" s="54">
        <v>1E-4</v>
      </c>
      <c r="E258" s="48">
        <f t="shared" si="167"/>
        <v>21952.892107681491</v>
      </c>
      <c r="F258" s="48">
        <f t="shared" si="189"/>
        <v>21953</v>
      </c>
      <c r="G258" s="48">
        <f t="shared" si="197"/>
        <v>-3.0255088000558317E-2</v>
      </c>
      <c r="H258" s="34"/>
      <c r="I258" s="34"/>
      <c r="J258" s="34"/>
      <c r="K258" s="34">
        <f t="shared" si="198"/>
        <v>-3.0255088000558317E-2</v>
      </c>
      <c r="L258" s="34"/>
      <c r="O258" s="34">
        <f t="shared" ca="1" si="196"/>
        <v>-3.1501594043836144E-2</v>
      </c>
      <c r="P258" s="34">
        <f t="shared" si="170"/>
        <v>-1.1226548425786836E-2</v>
      </c>
      <c r="Q258" s="214">
        <f t="shared" si="171"/>
        <v>39312.043120000002</v>
      </c>
      <c r="R258" s="34">
        <f t="shared" si="199"/>
        <v>3.6208531834864443E-4</v>
      </c>
      <c r="S258" s="52">
        <f t="shared" si="200"/>
        <v>1</v>
      </c>
      <c r="T258" s="34">
        <f t="shared" si="201"/>
        <v>3.6208531834864443E-4</v>
      </c>
      <c r="U258" s="59"/>
      <c r="V258" s="34"/>
      <c r="W258" s="1">
        <v>227</v>
      </c>
      <c r="Z258">
        <f t="shared" si="173"/>
        <v>21953</v>
      </c>
      <c r="AA258">
        <f t="shared" si="174"/>
        <v>-2.9989852679209773E-2</v>
      </c>
      <c r="AB258">
        <f t="shared" si="175"/>
        <v>-2.6523532134854408E-4</v>
      </c>
      <c r="AC258">
        <f t="shared" si="176"/>
        <v>-2.6523532134854408E-4</v>
      </c>
      <c r="AE258">
        <f t="shared" si="177"/>
        <v>7.0349775690865439E-8</v>
      </c>
      <c r="AF258" s="145">
        <f t="shared" si="178"/>
        <v>39312.043120000002</v>
      </c>
      <c r="AG258" s="146"/>
      <c r="AH258">
        <f t="shared" si="179"/>
        <v>-8.6684532742097725E-3</v>
      </c>
      <c r="AI258">
        <f t="shared" si="180"/>
        <v>0.88077175300872934</v>
      </c>
      <c r="AJ258">
        <f t="shared" si="181"/>
        <v>-0.91470395345801647</v>
      </c>
      <c r="AK258">
        <f t="shared" si="182"/>
        <v>0.10669875875280165</v>
      </c>
      <c r="AL258">
        <f t="shared" si="183"/>
        <v>2.4115958646437989</v>
      </c>
      <c r="AM258">
        <f t="shared" si="184"/>
        <v>2.6169774630479363</v>
      </c>
      <c r="AN258">
        <f t="shared" si="202"/>
        <v>21.147030501544801</v>
      </c>
      <c r="AO258">
        <f t="shared" si="202"/>
        <v>21.147030322864303</v>
      </c>
      <c r="AP258">
        <f t="shared" si="202"/>
        <v>21.147032003731159</v>
      </c>
      <c r="AQ258">
        <f t="shared" si="202"/>
        <v>21.14701619150825</v>
      </c>
      <c r="AR258">
        <f t="shared" si="202"/>
        <v>21.147164928870303</v>
      </c>
      <c r="AS258">
        <f t="shared" si="202"/>
        <v>21.145764848129641</v>
      </c>
      <c r="AT258">
        <f t="shared" si="202"/>
        <v>21.158858064529568</v>
      </c>
      <c r="AU258">
        <f t="shared" si="185"/>
        <v>21.027448809076091</v>
      </c>
    </row>
    <row r="259" spans="1:64" ht="12.95" customHeight="1">
      <c r="A259" s="34" t="s">
        <v>131</v>
      </c>
      <c r="B259" s="52" t="s">
        <v>65</v>
      </c>
      <c r="C259" s="54">
        <v>54359.987399999998</v>
      </c>
      <c r="D259" s="54"/>
      <c r="E259" s="48">
        <f t="shared" si="167"/>
        <v>22057.893013182646</v>
      </c>
      <c r="F259" s="48">
        <f t="shared" si="189"/>
        <v>22058</v>
      </c>
      <c r="G259" s="48">
        <f t="shared" si="197"/>
        <v>-3.0001168001035694E-2</v>
      </c>
      <c r="H259" s="34"/>
      <c r="I259" s="34"/>
      <c r="J259" s="34"/>
      <c r="K259" s="34"/>
      <c r="L259" s="34">
        <f>G259</f>
        <v>-3.0001168001035694E-2</v>
      </c>
      <c r="M259" s="34"/>
      <c r="N259" s="34"/>
      <c r="O259" s="34">
        <f t="shared" ca="1" si="196"/>
        <v>-3.1683615761387979E-2</v>
      </c>
      <c r="P259" s="34">
        <f t="shared" si="170"/>
        <v>-1.1332299632171756E-2</v>
      </c>
      <c r="Q259" s="214">
        <f t="shared" si="171"/>
        <v>39341.487399999998</v>
      </c>
      <c r="R259" s="34">
        <f>(P259-L259)^2</f>
        <v>3.4852664617396843E-4</v>
      </c>
      <c r="S259" s="52">
        <f t="shared" si="200"/>
        <v>1</v>
      </c>
      <c r="T259" s="34">
        <f t="shared" si="201"/>
        <v>3.4852664617396843E-4</v>
      </c>
      <c r="U259" s="59"/>
      <c r="W259" s="1">
        <v>228</v>
      </c>
      <c r="Z259">
        <f t="shared" si="173"/>
        <v>22058</v>
      </c>
      <c r="AA259">
        <f t="shared" si="174"/>
        <v>-3.0179893374511633E-2</v>
      </c>
      <c r="AB259">
        <f t="shared" si="175"/>
        <v>1.7872537347593878E-4</v>
      </c>
      <c r="AC259">
        <f t="shared" si="176"/>
        <v>1.7872537347593878E-4</v>
      </c>
      <c r="AE259">
        <f t="shared" si="177"/>
        <v>3.1942759124113802E-8</v>
      </c>
      <c r="AF259" s="145">
        <f t="shared" si="178"/>
        <v>39341.487399999998</v>
      </c>
      <c r="AG259" s="146"/>
      <c r="AH259">
        <f t="shared" si="179"/>
        <v>-8.6379419945116324E-3</v>
      </c>
      <c r="AI259">
        <f t="shared" si="180"/>
        <v>0.87970341194152035</v>
      </c>
      <c r="AJ259">
        <f t="shared" si="181"/>
        <v>-0.91058831472352653</v>
      </c>
      <c r="AK259">
        <f t="shared" si="182"/>
        <v>0.10549280023531676</v>
      </c>
      <c r="AL259">
        <f t="shared" si="183"/>
        <v>2.4216653701911133</v>
      </c>
      <c r="AM259">
        <f t="shared" si="184"/>
        <v>2.6570210235507825</v>
      </c>
      <c r="AN259">
        <f t="shared" si="202"/>
        <v>21.158322672087099</v>
      </c>
      <c r="AO259">
        <f t="shared" si="202"/>
        <v>21.158322480702488</v>
      </c>
      <c r="AP259">
        <f t="shared" si="202"/>
        <v>21.158324258607813</v>
      </c>
      <c r="AQ259">
        <f t="shared" si="202"/>
        <v>21.158307742269805</v>
      </c>
      <c r="AR259">
        <f t="shared" si="202"/>
        <v>21.158461163762642</v>
      </c>
      <c r="AS259">
        <f t="shared" si="202"/>
        <v>21.15703502183203</v>
      </c>
      <c r="AT259">
        <f t="shared" si="202"/>
        <v>21.170206996779694</v>
      </c>
      <c r="AU259">
        <f t="shared" si="185"/>
        <v>21.039948962592987</v>
      </c>
    </row>
    <row r="260" spans="1:64" ht="12.95" customHeight="1">
      <c r="A260" s="48" t="s">
        <v>132</v>
      </c>
      <c r="B260" s="55" t="s">
        <v>65</v>
      </c>
      <c r="C260" s="62">
        <v>54386.628100000002</v>
      </c>
      <c r="D260" s="62">
        <v>4.0000000000000002E-4</v>
      </c>
      <c r="E260" s="48">
        <f t="shared" si="167"/>
        <v>22152.896104553376</v>
      </c>
      <c r="F260" s="48">
        <f t="shared" si="189"/>
        <v>22153</v>
      </c>
      <c r="G260" s="48">
        <f t="shared" si="197"/>
        <v>-2.9134288000932429E-2</v>
      </c>
      <c r="H260" s="34"/>
      <c r="I260" s="34"/>
      <c r="J260" s="34"/>
      <c r="K260" s="34">
        <f t="shared" ref="K260:K266" si="203">G260</f>
        <v>-2.9134288000932429E-2</v>
      </c>
      <c r="L260" s="34"/>
      <c r="M260" s="34"/>
      <c r="N260" s="34"/>
      <c r="O260" s="34">
        <f t="shared" ca="1" si="196"/>
        <v>-3.1848302077268215E-2</v>
      </c>
      <c r="P260" s="34">
        <f t="shared" si="170"/>
        <v>-1.1428454295091444E-2</v>
      </c>
      <c r="Q260" s="214">
        <f t="shared" si="171"/>
        <v>39368.128100000002</v>
      </c>
      <c r="R260" s="34">
        <f t="shared" ref="R260:R266" si="204">(P260-G260)^2</f>
        <v>3.1349654721889479E-4</v>
      </c>
      <c r="S260" s="52">
        <f t="shared" si="200"/>
        <v>1</v>
      </c>
      <c r="T260" s="34">
        <f t="shared" si="201"/>
        <v>3.1349654721889479E-4</v>
      </c>
      <c r="U260" s="59"/>
      <c r="W260" s="1">
        <v>229</v>
      </c>
      <c r="Z260">
        <f t="shared" si="173"/>
        <v>22153</v>
      </c>
      <c r="AA260">
        <f t="shared" si="174"/>
        <v>-3.035177406994196E-2</v>
      </c>
      <c r="AB260">
        <f t="shared" si="175"/>
        <v>1.217486069009531E-3</v>
      </c>
      <c r="AC260">
        <f t="shared" si="176"/>
        <v>1.217486069009531E-3</v>
      </c>
      <c r="AE260">
        <f t="shared" si="177"/>
        <v>1.4822723282322805E-6</v>
      </c>
      <c r="AF260" s="145">
        <f t="shared" si="178"/>
        <v>39368.128100000002</v>
      </c>
      <c r="AG260" s="146"/>
      <c r="AH260">
        <f t="shared" si="179"/>
        <v>-8.6094206649419604E-3</v>
      </c>
      <c r="AI260">
        <f t="shared" si="180"/>
        <v>0.8787495081813852</v>
      </c>
      <c r="AJ260">
        <f t="shared" si="181"/>
        <v>-0.90679388969503016</v>
      </c>
      <c r="AK260">
        <f t="shared" si="182"/>
        <v>0.1043950105787821</v>
      </c>
      <c r="AL260">
        <f t="shared" si="183"/>
        <v>2.4307549613278807</v>
      </c>
      <c r="AM260">
        <f t="shared" si="184"/>
        <v>2.6940989828854707</v>
      </c>
      <c r="AN260">
        <f t="shared" si="202"/>
        <v>21.168527664586808</v>
      </c>
      <c r="AO260">
        <f t="shared" si="202"/>
        <v>21.168527461297298</v>
      </c>
      <c r="AP260">
        <f t="shared" si="202"/>
        <v>21.168529328934518</v>
      </c>
      <c r="AQ260">
        <f t="shared" si="202"/>
        <v>21.16851217065873</v>
      </c>
      <c r="AR260">
        <f t="shared" si="202"/>
        <v>21.168669794500357</v>
      </c>
      <c r="AS260">
        <f t="shared" si="202"/>
        <v>21.167220780832075</v>
      </c>
      <c r="AT260">
        <f t="shared" si="202"/>
        <v>21.180457535577556</v>
      </c>
      <c r="AU260">
        <f t="shared" si="185"/>
        <v>21.05125862529875</v>
      </c>
    </row>
    <row r="261" spans="1:64" ht="12.95" customHeight="1">
      <c r="A261" s="48" t="s">
        <v>132</v>
      </c>
      <c r="B261" s="55" t="s">
        <v>65</v>
      </c>
      <c r="C261" s="62">
        <v>54420.556700000001</v>
      </c>
      <c r="D261" s="62">
        <v>2.0000000000000001E-4</v>
      </c>
      <c r="E261" s="48">
        <f t="shared" si="167"/>
        <v>22273.888491610789</v>
      </c>
      <c r="F261" s="48">
        <f t="shared" si="189"/>
        <v>22274</v>
      </c>
      <c r="G261" s="48">
        <f t="shared" si="197"/>
        <v>-3.1269104001694359E-2</v>
      </c>
      <c r="H261" s="34"/>
      <c r="I261" s="34"/>
      <c r="J261" s="34"/>
      <c r="K261" s="34">
        <f t="shared" si="203"/>
        <v>-3.1269104001694359E-2</v>
      </c>
      <c r="L261" s="34"/>
      <c r="M261" s="34"/>
      <c r="N261" s="34"/>
      <c r="O261" s="34">
        <f t="shared" ca="1" si="196"/>
        <v>-3.2058060437494623E-2</v>
      </c>
      <c r="P261" s="34">
        <f t="shared" si="170"/>
        <v>-1.1551578371020735E-2</v>
      </c>
      <c r="Q261" s="214">
        <f t="shared" si="171"/>
        <v>39402.056700000001</v>
      </c>
      <c r="R261" s="34">
        <f t="shared" si="204"/>
        <v>3.8878081699627128E-4</v>
      </c>
      <c r="S261" s="52">
        <f t="shared" si="200"/>
        <v>1</v>
      </c>
      <c r="T261" s="34">
        <f t="shared" si="201"/>
        <v>3.8878081699627128E-4</v>
      </c>
      <c r="U261" s="59"/>
      <c r="V261" s="34"/>
      <c r="W261" s="1">
        <v>230</v>
      </c>
      <c r="Z261">
        <f t="shared" si="173"/>
        <v>22274</v>
      </c>
      <c r="AA261">
        <f t="shared" si="174"/>
        <v>-3.0570621019645094E-2</v>
      </c>
      <c r="AB261">
        <f t="shared" si="175"/>
        <v>-6.9848298204926509E-4</v>
      </c>
      <c r="AC261">
        <f t="shared" si="176"/>
        <v>-6.9848298204926509E-4</v>
      </c>
      <c r="AE261">
        <f t="shared" si="177"/>
        <v>4.8787847621243393E-7</v>
      </c>
      <c r="AF261" s="145">
        <f t="shared" si="178"/>
        <v>39402.056700000001</v>
      </c>
      <c r="AG261" s="146"/>
      <c r="AH261">
        <f t="shared" si="179"/>
        <v>-8.5718425996450937E-3</v>
      </c>
      <c r="AI261">
        <f t="shared" si="180"/>
        <v>0.87755196913926192</v>
      </c>
      <c r="AJ261">
        <f t="shared" si="181"/>
        <v>-0.90186478930301062</v>
      </c>
      <c r="AK261">
        <f t="shared" si="182"/>
        <v>0.10298776499336086</v>
      </c>
      <c r="AL261">
        <f t="shared" si="183"/>
        <v>2.4423039024425801</v>
      </c>
      <c r="AM261">
        <f t="shared" si="184"/>
        <v>2.74253966846398</v>
      </c>
      <c r="AN261">
        <f t="shared" ref="AN261:AT270" si="205">$AU261+$AB$7*SIN(AO261)</f>
        <v>21.181509690472609</v>
      </c>
      <c r="AO261">
        <f t="shared" si="205"/>
        <v>21.181509471471667</v>
      </c>
      <c r="AP261">
        <f t="shared" si="205"/>
        <v>21.181511455864637</v>
      </c>
      <c r="AQ261">
        <f t="shared" si="205"/>
        <v>21.18149347489846</v>
      </c>
      <c r="AR261">
        <f t="shared" si="205"/>
        <v>21.181656391496965</v>
      </c>
      <c r="AS261">
        <f t="shared" si="205"/>
        <v>21.180179265982687</v>
      </c>
      <c r="AT261">
        <f t="shared" si="205"/>
        <v>21.19348957461936</v>
      </c>
      <c r="AU261">
        <f t="shared" si="185"/>
        <v>21.065663564113457</v>
      </c>
    </row>
    <row r="262" spans="1:64" ht="12.95" customHeight="1">
      <c r="A262" s="48" t="s">
        <v>133</v>
      </c>
      <c r="B262" s="55" t="s">
        <v>65</v>
      </c>
      <c r="C262" s="62">
        <v>54650.779900000001</v>
      </c>
      <c r="D262" s="62">
        <v>1E-4</v>
      </c>
      <c r="E262" s="48">
        <f t="shared" si="167"/>
        <v>23094.884775689614</v>
      </c>
      <c r="F262" s="48">
        <f t="shared" si="189"/>
        <v>23095</v>
      </c>
      <c r="G262" s="48">
        <f t="shared" si="197"/>
        <v>-3.2311119997757487E-2</v>
      </c>
      <c r="H262" s="34"/>
      <c r="I262" s="34"/>
      <c r="J262" s="34"/>
      <c r="K262" s="34">
        <f t="shared" si="203"/>
        <v>-3.2311119997757487E-2</v>
      </c>
      <c r="L262" s="34"/>
      <c r="M262" s="34"/>
      <c r="N262" s="34"/>
      <c r="O262" s="34">
        <f t="shared" ca="1" si="196"/>
        <v>-3.3481296914733297E-2</v>
      </c>
      <c r="P262" s="34">
        <f t="shared" si="170"/>
        <v>-1.240632503951616E-2</v>
      </c>
      <c r="Q262" s="214">
        <f t="shared" si="171"/>
        <v>39632.279900000001</v>
      </c>
      <c r="R262" s="34">
        <f t="shared" si="204"/>
        <v>3.9620086232962934E-4</v>
      </c>
      <c r="S262" s="52">
        <f t="shared" si="200"/>
        <v>1</v>
      </c>
      <c r="T262" s="34">
        <f t="shared" si="201"/>
        <v>3.9620086232962934E-4</v>
      </c>
      <c r="U262" s="59"/>
      <c r="V262" s="34"/>
      <c r="W262" s="1">
        <v>231</v>
      </c>
      <c r="Z262">
        <f t="shared" si="173"/>
        <v>23095</v>
      </c>
      <c r="AA262">
        <f t="shared" si="174"/>
        <v>-3.2054179788010083E-2</v>
      </c>
      <c r="AB262">
        <f t="shared" si="175"/>
        <v>-2.5694020974740411E-4</v>
      </c>
      <c r="AC262">
        <f t="shared" si="176"/>
        <v>-2.5694020974740411E-4</v>
      </c>
      <c r="AE262">
        <f t="shared" si="177"/>
        <v>6.6018271385040022E-8</v>
      </c>
      <c r="AF262" s="145">
        <f t="shared" si="178"/>
        <v>39632.279900000001</v>
      </c>
      <c r="AG262" s="146"/>
      <c r="AH262">
        <f t="shared" si="179"/>
        <v>-8.2807236630100794E-3</v>
      </c>
      <c r="AI262">
        <f t="shared" si="180"/>
        <v>0.86993994453582979</v>
      </c>
      <c r="AJ262">
        <f t="shared" si="181"/>
        <v>-0.8656775678889439</v>
      </c>
      <c r="AK262">
        <f t="shared" si="182"/>
        <v>9.3190031509045895E-2</v>
      </c>
      <c r="AL262">
        <f t="shared" si="183"/>
        <v>2.5198683163927855</v>
      </c>
      <c r="AM262">
        <f t="shared" si="184"/>
        <v>3.1125652687005934</v>
      </c>
      <c r="AN262">
        <f t="shared" si="205"/>
        <v>21.269145217793099</v>
      </c>
      <c r="AO262">
        <f t="shared" si="205"/>
        <v>21.269144878346442</v>
      </c>
      <c r="AP262">
        <f t="shared" si="205"/>
        <v>21.269147705244514</v>
      </c>
      <c r="AQ262">
        <f t="shared" si="205"/>
        <v>21.269124162736826</v>
      </c>
      <c r="AR262">
        <f t="shared" si="205"/>
        <v>21.269320210687884</v>
      </c>
      <c r="AS262">
        <f t="shared" si="205"/>
        <v>21.2676866059136</v>
      </c>
      <c r="AT262">
        <f t="shared" si="205"/>
        <v>21.281228161366876</v>
      </c>
      <c r="AU262">
        <f t="shared" si="185"/>
        <v>21.163402859707478</v>
      </c>
    </row>
    <row r="263" spans="1:64" ht="12.95" customHeight="1">
      <c r="A263" s="89" t="s">
        <v>125</v>
      </c>
      <c r="B263" s="90" t="s">
        <v>62</v>
      </c>
      <c r="C263" s="89">
        <v>54678.400800000003</v>
      </c>
      <c r="D263" s="89">
        <v>2.0000000000000001E-4</v>
      </c>
      <c r="E263" s="48">
        <f t="shared" si="167"/>
        <v>23193.383346914903</v>
      </c>
      <c r="F263" s="48">
        <f t="shared" si="189"/>
        <v>23193.5</v>
      </c>
      <c r="G263" s="48">
        <f t="shared" si="197"/>
        <v>-3.2711776002543047E-2</v>
      </c>
      <c r="H263" s="34"/>
      <c r="I263" s="34"/>
      <c r="J263" s="34"/>
      <c r="K263" s="34">
        <f t="shared" si="203"/>
        <v>-3.2711776002543047E-2</v>
      </c>
      <c r="L263" s="34"/>
      <c r="M263" s="34"/>
      <c r="N263" s="34"/>
      <c r="O263" s="34">
        <f t="shared" ca="1" si="196"/>
        <v>-3.3652050621198588E-2</v>
      </c>
      <c r="P263" s="34">
        <f t="shared" si="170"/>
        <v>-1.2511138086398683E-2</v>
      </c>
      <c r="Q263" s="214">
        <f t="shared" si="171"/>
        <v>39659.900800000003</v>
      </c>
      <c r="R263" s="34">
        <f t="shared" si="204"/>
        <v>4.0806577221916924E-4</v>
      </c>
      <c r="S263" s="52">
        <f t="shared" si="200"/>
        <v>1</v>
      </c>
      <c r="T263" s="34">
        <f t="shared" si="201"/>
        <v>4.0806577221916924E-4</v>
      </c>
      <c r="U263" s="59"/>
      <c r="V263" s="34"/>
      <c r="W263" s="1">
        <v>232</v>
      </c>
      <c r="X263" s="34"/>
      <c r="Z263">
        <f t="shared" si="173"/>
        <v>23193.5</v>
      </c>
      <c r="AA263">
        <f t="shared" si="174"/>
        <v>-3.2232116238348679E-2</v>
      </c>
      <c r="AB263">
        <f t="shared" si="175"/>
        <v>-4.7965976419436784E-4</v>
      </c>
      <c r="AC263">
        <f t="shared" si="176"/>
        <v>-4.7965976419436784E-4</v>
      </c>
      <c r="AE263">
        <f t="shared" si="177"/>
        <v>2.3007348938699657E-7</v>
      </c>
      <c r="AF263" s="145">
        <f t="shared" si="178"/>
        <v>39659.900800000003</v>
      </c>
      <c r="AG263" s="146"/>
      <c r="AH263">
        <f t="shared" si="179"/>
        <v>-8.241666337098684E-3</v>
      </c>
      <c r="AI263">
        <f t="shared" si="180"/>
        <v>0.86908651306495743</v>
      </c>
      <c r="AJ263">
        <f t="shared" si="181"/>
        <v>-0.86102661730448027</v>
      </c>
      <c r="AK263">
        <f t="shared" si="182"/>
        <v>9.198727595982191E-2</v>
      </c>
      <c r="AL263">
        <f t="shared" si="183"/>
        <v>2.5290857031257357</v>
      </c>
      <c r="AM263">
        <f t="shared" si="184"/>
        <v>3.1625405133434685</v>
      </c>
      <c r="AN263">
        <f t="shared" si="205"/>
        <v>21.279609290527382</v>
      </c>
      <c r="AO263">
        <f t="shared" si="205"/>
        <v>21.27960893538204</v>
      </c>
      <c r="AP263">
        <f t="shared" si="205"/>
        <v>21.279611866172186</v>
      </c>
      <c r="AQ263">
        <f t="shared" si="205"/>
        <v>21.279587679990879</v>
      </c>
      <c r="AR263">
        <f t="shared" si="205"/>
        <v>21.279787260005708</v>
      </c>
      <c r="AS263">
        <f t="shared" si="205"/>
        <v>21.278139332245196</v>
      </c>
      <c r="AT263">
        <f t="shared" si="205"/>
        <v>21.291677095243024</v>
      </c>
      <c r="AU263">
        <f t="shared" si="185"/>
        <v>21.17512919419714</v>
      </c>
    </row>
    <row r="264" spans="1:64" ht="12.95" customHeight="1">
      <c r="A264" s="89" t="s">
        <v>125</v>
      </c>
      <c r="B264" s="90" t="s">
        <v>62</v>
      </c>
      <c r="C264" s="89">
        <v>54690.460400000004</v>
      </c>
      <c r="D264" s="89">
        <v>2.0000000000000001E-4</v>
      </c>
      <c r="E264" s="48">
        <f t="shared" si="167"/>
        <v>23236.388946643678</v>
      </c>
      <c r="F264" s="48">
        <f t="shared" si="189"/>
        <v>23236.5</v>
      </c>
      <c r="G264" s="48">
        <f t="shared" si="197"/>
        <v>-3.1141503997787368E-2</v>
      </c>
      <c r="H264" s="34"/>
      <c r="I264" s="34"/>
      <c r="J264" s="34"/>
      <c r="K264" s="34">
        <f t="shared" si="203"/>
        <v>-3.1141503997787368E-2</v>
      </c>
      <c r="L264" s="34"/>
      <c r="M264" s="34"/>
      <c r="N264" s="34"/>
      <c r="O264" s="34">
        <f t="shared" ca="1" si="196"/>
        <v>-3.3726592848386486E-2</v>
      </c>
      <c r="P264" s="34">
        <f t="shared" si="170"/>
        <v>-1.2557046148299174E-2</v>
      </c>
      <c r="Q264" s="214">
        <f t="shared" si="171"/>
        <v>39671.960400000004</v>
      </c>
      <c r="R264" s="34">
        <f t="shared" si="204"/>
        <v>3.4538207355940334E-4</v>
      </c>
      <c r="S264" s="52">
        <f t="shared" si="200"/>
        <v>1</v>
      </c>
      <c r="T264" s="34">
        <f t="shared" si="201"/>
        <v>3.4538207355940334E-4</v>
      </c>
      <c r="U264" s="59"/>
      <c r="V264" s="34"/>
      <c r="W264" s="1">
        <v>233</v>
      </c>
      <c r="X264" s="34"/>
      <c r="Z264">
        <f t="shared" si="173"/>
        <v>23236.5</v>
      </c>
      <c r="AA264">
        <f t="shared" si="174"/>
        <v>-3.2309796883386442E-2</v>
      </c>
      <c r="AB264">
        <f t="shared" si="175"/>
        <v>1.1682928855990746E-3</v>
      </c>
      <c r="AC264">
        <f t="shared" si="176"/>
        <v>1.1682928855990746E-3</v>
      </c>
      <c r="AE264">
        <f t="shared" si="177"/>
        <v>1.3649082665414124E-6</v>
      </c>
      <c r="AF264" s="145">
        <f t="shared" si="178"/>
        <v>39671.960400000004</v>
      </c>
      <c r="AG264" s="146"/>
      <c r="AH264">
        <f t="shared" si="179"/>
        <v>-8.2243449321364442E-3</v>
      </c>
      <c r="AI264">
        <f t="shared" si="180"/>
        <v>0.86871794869932628</v>
      </c>
      <c r="AJ264">
        <f t="shared" si="181"/>
        <v>-0.85897618231112016</v>
      </c>
      <c r="AK264">
        <f t="shared" si="182"/>
        <v>9.1460499704994383E-2</v>
      </c>
      <c r="AL264">
        <f t="shared" si="183"/>
        <v>2.5331038916090454</v>
      </c>
      <c r="AM264">
        <f t="shared" si="184"/>
        <v>3.1847852596498289</v>
      </c>
      <c r="AN264">
        <f t="shared" si="205"/>
        <v>21.28417415748525</v>
      </c>
      <c r="AO264">
        <f t="shared" si="205"/>
        <v>21.28417379543135</v>
      </c>
      <c r="AP264">
        <f t="shared" si="205"/>
        <v>21.284176771550893</v>
      </c>
      <c r="AQ264">
        <f t="shared" si="205"/>
        <v>21.284152307323765</v>
      </c>
      <c r="AR264">
        <f t="shared" si="205"/>
        <v>21.2843533924128</v>
      </c>
      <c r="AS264">
        <f t="shared" si="205"/>
        <v>21.282699535489133</v>
      </c>
      <c r="AT264">
        <f t="shared" si="205"/>
        <v>21.296233523218408</v>
      </c>
      <c r="AU264">
        <f t="shared" si="185"/>
        <v>21.180248304685009</v>
      </c>
    </row>
    <row r="265" spans="1:64" ht="12.95" customHeight="1">
      <c r="A265" s="48" t="s">
        <v>133</v>
      </c>
      <c r="B265" s="55" t="s">
        <v>65</v>
      </c>
      <c r="C265" s="62">
        <v>54702.657899999998</v>
      </c>
      <c r="D265" s="62">
        <v>1E-4</v>
      </c>
      <c r="E265" s="48">
        <f t="shared" si="167"/>
        <v>23279.88630996348</v>
      </c>
      <c r="F265" s="48">
        <f t="shared" si="189"/>
        <v>23280</v>
      </c>
      <c r="G265" s="48">
        <f t="shared" si="197"/>
        <v>-3.188088000024436E-2</v>
      </c>
      <c r="H265" s="34"/>
      <c r="I265" s="34"/>
      <c r="J265" s="34"/>
      <c r="K265" s="34">
        <f t="shared" si="203"/>
        <v>-3.188088000024436E-2</v>
      </c>
      <c r="L265" s="34"/>
      <c r="M265" s="34"/>
      <c r="N265" s="34"/>
      <c r="O265" s="34">
        <f t="shared" ca="1" si="196"/>
        <v>-3.3802001845657965E-2</v>
      </c>
      <c r="P265" s="34">
        <f t="shared" si="170"/>
        <v>-1.2603582093622926E-2</v>
      </c>
      <c r="Q265" s="214">
        <f t="shared" si="171"/>
        <v>39684.157899999998</v>
      </c>
      <c r="R265" s="34">
        <f t="shared" si="204"/>
        <v>3.7161421458063124E-4</v>
      </c>
      <c r="S265" s="52">
        <f t="shared" si="200"/>
        <v>1</v>
      </c>
      <c r="T265" s="34">
        <f t="shared" si="201"/>
        <v>3.7161421458063124E-4</v>
      </c>
      <c r="U265" s="59"/>
      <c r="V265" s="34"/>
      <c r="W265" s="1">
        <v>234</v>
      </c>
      <c r="Z265">
        <f t="shared" si="173"/>
        <v>23280</v>
      </c>
      <c r="AA265">
        <f t="shared" si="174"/>
        <v>-3.238838329991077E-2</v>
      </c>
      <c r="AB265">
        <f t="shared" si="175"/>
        <v>5.0750329966640917E-4</v>
      </c>
      <c r="AC265">
        <f t="shared" si="176"/>
        <v>5.0750329966640917E-4</v>
      </c>
      <c r="AE265">
        <f t="shared" si="177"/>
        <v>2.5755959917229308E-7</v>
      </c>
      <c r="AF265" s="145">
        <f t="shared" si="178"/>
        <v>39684.157899999998</v>
      </c>
      <c r="AG265" s="146"/>
      <c r="AH265">
        <f t="shared" si="179"/>
        <v>-8.2066552999107666E-3</v>
      </c>
      <c r="AI265">
        <f t="shared" si="180"/>
        <v>0.86834756975780281</v>
      </c>
      <c r="AJ265">
        <f t="shared" si="181"/>
        <v>-0.85688957516799236</v>
      </c>
      <c r="AK265">
        <f t="shared" si="182"/>
        <v>9.0926550640191992E-2</v>
      </c>
      <c r="AL265">
        <f t="shared" si="183"/>
        <v>2.5371653469776443</v>
      </c>
      <c r="AM265">
        <f t="shared" si="184"/>
        <v>3.2075606980441091</v>
      </c>
      <c r="AN265">
        <f t="shared" si="205"/>
        <v>21.288790140647283</v>
      </c>
      <c r="AO265">
        <f t="shared" si="205"/>
        <v>21.288789771574226</v>
      </c>
      <c r="AP265">
        <f t="shared" si="205"/>
        <v>21.288792793507625</v>
      </c>
      <c r="AQ265">
        <f t="shared" si="205"/>
        <v>21.288768049990679</v>
      </c>
      <c r="AR265">
        <f t="shared" si="205"/>
        <v>21.288970634059183</v>
      </c>
      <c r="AS265">
        <f t="shared" si="205"/>
        <v>21.287310981691274</v>
      </c>
      <c r="AT265">
        <f t="shared" si="205"/>
        <v>21.300839840334312</v>
      </c>
      <c r="AU265">
        <f t="shared" si="185"/>
        <v>21.185426939713437</v>
      </c>
    </row>
    <row r="266" spans="1:64" ht="12.95" customHeight="1">
      <c r="A266" s="48" t="s">
        <v>134</v>
      </c>
      <c r="B266" s="55" t="s">
        <v>65</v>
      </c>
      <c r="C266" s="62">
        <v>54721.7261</v>
      </c>
      <c r="D266" s="62">
        <v>2.9999999999999997E-4</v>
      </c>
      <c r="E266" s="48">
        <f t="shared" si="167"/>
        <v>23347.885196887444</v>
      </c>
      <c r="F266" s="48">
        <f t="shared" si="189"/>
        <v>23348</v>
      </c>
      <c r="G266" s="48">
        <f t="shared" si="197"/>
        <v>-3.2193008002650458E-2</v>
      </c>
      <c r="H266" s="34"/>
      <c r="I266" s="34"/>
      <c r="J266" s="34"/>
      <c r="K266" s="34">
        <f t="shared" si="203"/>
        <v>-3.2193008002650458E-2</v>
      </c>
      <c r="L266" s="34"/>
      <c r="M266" s="34"/>
      <c r="N266" s="34"/>
      <c r="O266" s="34">
        <f t="shared" ca="1" si="196"/>
        <v>-3.3919882577024871E-2</v>
      </c>
      <c r="P266" s="34">
        <f t="shared" si="170"/>
        <v>-1.2676517489186495E-2</v>
      </c>
      <c r="Q266" s="214">
        <f t="shared" si="171"/>
        <v>39703.2261</v>
      </c>
      <c r="R266" s="34">
        <f t="shared" si="204"/>
        <v>3.8089340196212888E-4</v>
      </c>
      <c r="S266" s="52">
        <f t="shared" si="200"/>
        <v>1</v>
      </c>
      <c r="T266" s="34">
        <f t="shared" si="201"/>
        <v>3.8089340196212888E-4</v>
      </c>
      <c r="U266" s="59"/>
      <c r="V266" s="34"/>
      <c r="W266" s="1">
        <v>235</v>
      </c>
      <c r="Z266">
        <f t="shared" si="173"/>
        <v>23348</v>
      </c>
      <c r="AA266">
        <f t="shared" si="174"/>
        <v>-3.2511237390890839E-2</v>
      </c>
      <c r="AB266">
        <f t="shared" si="175"/>
        <v>3.1822938824038055E-4</v>
      </c>
      <c r="AC266">
        <f t="shared" si="176"/>
        <v>3.1822938824038055E-4</v>
      </c>
      <c r="AE266">
        <f t="shared" si="177"/>
        <v>1.0126994353984685E-7</v>
      </c>
      <c r="AF266" s="145">
        <f t="shared" si="178"/>
        <v>39703.2261</v>
      </c>
      <c r="AG266" s="146"/>
      <c r="AH266">
        <f t="shared" si="179"/>
        <v>-8.1786677108908346E-3</v>
      </c>
      <c r="AI266">
        <f t="shared" si="180"/>
        <v>0.86777356178494236</v>
      </c>
      <c r="AJ266">
        <f t="shared" si="181"/>
        <v>-0.85360304491206995</v>
      </c>
      <c r="AK266">
        <f t="shared" si="182"/>
        <v>9.0089783199647833E-2</v>
      </c>
      <c r="AL266">
        <f t="shared" si="183"/>
        <v>2.5435073829335342</v>
      </c>
      <c r="AM266">
        <f t="shared" si="184"/>
        <v>3.2437245138825022</v>
      </c>
      <c r="AN266">
        <f t="shared" si="205"/>
        <v>21.296002004959426</v>
      </c>
      <c r="AO266">
        <f t="shared" si="205"/>
        <v>21.296001624859787</v>
      </c>
      <c r="AP266">
        <f t="shared" si="205"/>
        <v>21.296004718277366</v>
      </c>
      <c r="AQ266">
        <f t="shared" si="205"/>
        <v>21.295979542456585</v>
      </c>
      <c r="AR266">
        <f t="shared" si="205"/>
        <v>21.296184420861916</v>
      </c>
      <c r="AS266">
        <f t="shared" si="205"/>
        <v>21.294516121550711</v>
      </c>
      <c r="AT266">
        <f t="shared" si="205"/>
        <v>21.308034324799753</v>
      </c>
      <c r="AU266">
        <f t="shared" si="185"/>
        <v>21.193522277229143</v>
      </c>
    </row>
    <row r="267" spans="1:64" ht="12.95" customHeight="1">
      <c r="A267" s="34" t="s">
        <v>135</v>
      </c>
      <c r="B267" s="52" t="s">
        <v>62</v>
      </c>
      <c r="C267" s="54">
        <v>54736.728190000002</v>
      </c>
      <c r="D267" s="54"/>
      <c r="E267" s="48">
        <f t="shared" si="167"/>
        <v>23401.383976087007</v>
      </c>
      <c r="F267" s="48">
        <f t="shared" si="189"/>
        <v>23401.5</v>
      </c>
      <c r="G267" s="48">
        <f t="shared" si="197"/>
        <v>-3.253534399846103E-2</v>
      </c>
      <c r="H267" s="34"/>
      <c r="I267" s="34"/>
      <c r="J267" s="34"/>
      <c r="K267" s="34"/>
      <c r="L267" s="34">
        <f t="shared" ref="L267:L276" si="206">G267</f>
        <v>-3.253534399846103E-2</v>
      </c>
      <c r="M267" s="34"/>
      <c r="N267" s="34"/>
      <c r="O267" s="34">
        <f t="shared" ca="1" si="196"/>
        <v>-3.4012626975967949E-2</v>
      </c>
      <c r="P267" s="34">
        <f t="shared" si="170"/>
        <v>-1.2734062990475477E-2</v>
      </c>
      <c r="Q267" s="214">
        <f t="shared" si="171"/>
        <v>39718.228190000002</v>
      </c>
      <c r="R267" s="34">
        <f t="shared" ref="R267:R276" si="207">(P267-L267)^2</f>
        <v>3.920907295572094E-4</v>
      </c>
      <c r="S267" s="52">
        <f t="shared" si="200"/>
        <v>1</v>
      </c>
      <c r="T267" s="34">
        <f t="shared" si="201"/>
        <v>3.920907295572094E-4</v>
      </c>
      <c r="U267" s="59"/>
      <c r="W267" s="1">
        <v>236</v>
      </c>
      <c r="Z267">
        <f t="shared" si="173"/>
        <v>23401.5</v>
      </c>
      <c r="AA267">
        <f t="shared" si="174"/>
        <v>-3.2607901302745469E-2</v>
      </c>
      <c r="AB267">
        <f t="shared" si="175"/>
        <v>7.2557304284438795E-5</v>
      </c>
      <c r="AC267">
        <f t="shared" si="176"/>
        <v>7.2557304284438795E-5</v>
      </c>
      <c r="AE267">
        <f t="shared" si="177"/>
        <v>5.2645624050246406E-9</v>
      </c>
      <c r="AF267" s="145">
        <f t="shared" si="178"/>
        <v>39718.228190000002</v>
      </c>
      <c r="AG267" s="146"/>
      <c r="AH267">
        <f t="shared" si="179"/>
        <v>-8.1563622014954682E-3</v>
      </c>
      <c r="AI267">
        <f t="shared" si="180"/>
        <v>0.86732621425124179</v>
      </c>
      <c r="AJ267">
        <f t="shared" si="181"/>
        <v>-0.85099626138195683</v>
      </c>
      <c r="AK267">
        <f t="shared" si="182"/>
        <v>8.9429673906889509E-2</v>
      </c>
      <c r="AL267">
        <f t="shared" si="183"/>
        <v>2.5484912060238809</v>
      </c>
      <c r="AM267">
        <f t="shared" si="184"/>
        <v>3.2726697187052052</v>
      </c>
      <c r="AN267">
        <f t="shared" si="205"/>
        <v>21.301672708512676</v>
      </c>
      <c r="AO267">
        <f t="shared" si="205"/>
        <v>21.301672319697765</v>
      </c>
      <c r="AP267">
        <f t="shared" si="205"/>
        <v>21.301675469199122</v>
      </c>
      <c r="AQ267">
        <f t="shared" si="205"/>
        <v>21.301649957188133</v>
      </c>
      <c r="AR267">
        <f t="shared" si="205"/>
        <v>21.301856597554423</v>
      </c>
      <c r="AS267">
        <f t="shared" si="205"/>
        <v>21.30018185263787</v>
      </c>
      <c r="AT267">
        <f t="shared" si="205"/>
        <v>21.313689413548666</v>
      </c>
      <c r="AU267">
        <f t="shared" si="185"/>
        <v>21.199891403068705</v>
      </c>
    </row>
    <row r="268" spans="1:64" ht="12.95" customHeight="1">
      <c r="A268" s="34" t="s">
        <v>135</v>
      </c>
      <c r="B268" s="52" t="s">
        <v>65</v>
      </c>
      <c r="C268" s="54">
        <v>54736.868049999997</v>
      </c>
      <c r="D268" s="54"/>
      <c r="E268" s="48">
        <f t="shared" si="167"/>
        <v>23401.882729211313</v>
      </c>
      <c r="F268" s="48">
        <f t="shared" si="189"/>
        <v>23402</v>
      </c>
      <c r="G268" s="48">
        <f t="shared" si="197"/>
        <v>-3.2884992004255764E-2</v>
      </c>
      <c r="H268" s="34"/>
      <c r="I268" s="34"/>
      <c r="J268" s="34"/>
      <c r="K268" s="34"/>
      <c r="L268" s="34">
        <f t="shared" si="206"/>
        <v>-3.2884992004255764E-2</v>
      </c>
      <c r="M268" s="34"/>
      <c r="N268" s="34"/>
      <c r="O268" s="34">
        <f t="shared" ca="1" si="196"/>
        <v>-3.4013493746051532E-2</v>
      </c>
      <c r="P268" s="34">
        <f t="shared" si="170"/>
        <v>-1.273460147389874E-2</v>
      </c>
      <c r="Q268" s="214">
        <f t="shared" si="171"/>
        <v>39718.368049999997</v>
      </c>
      <c r="R268" s="34">
        <f t="shared" si="207"/>
        <v>4.060382385259021E-4</v>
      </c>
      <c r="S268" s="52">
        <f t="shared" si="200"/>
        <v>1</v>
      </c>
      <c r="T268" s="34">
        <f t="shared" si="201"/>
        <v>4.060382385259021E-4</v>
      </c>
      <c r="U268" s="59"/>
      <c r="W268" s="1">
        <v>237</v>
      </c>
      <c r="Z268">
        <f t="shared" si="173"/>
        <v>23402</v>
      </c>
      <c r="AA268">
        <f t="shared" si="174"/>
        <v>-3.2608804735089758E-2</v>
      </c>
      <c r="AB268">
        <f t="shared" si="175"/>
        <v>-2.7618726916600611E-4</v>
      </c>
      <c r="AC268">
        <f t="shared" si="176"/>
        <v>-2.7618726916600611E-4</v>
      </c>
      <c r="AE268">
        <f t="shared" si="177"/>
        <v>7.6279407649375915E-8</v>
      </c>
      <c r="AF268" s="145">
        <f t="shared" si="178"/>
        <v>39718.368049999997</v>
      </c>
      <c r="AG268" s="146"/>
      <c r="AH268">
        <f t="shared" si="179"/>
        <v>-8.1561525550897587E-3</v>
      </c>
      <c r="AI268">
        <f t="shared" si="180"/>
        <v>0.86732205112348759</v>
      </c>
      <c r="AJ268">
        <f t="shared" si="181"/>
        <v>-0.8509718118346431</v>
      </c>
      <c r="AK268">
        <f t="shared" si="182"/>
        <v>8.9423497370219054E-2</v>
      </c>
      <c r="AL268">
        <f t="shared" si="183"/>
        <v>2.5485377596043808</v>
      </c>
      <c r="AM268">
        <f t="shared" si="184"/>
        <v>3.2729423192296623</v>
      </c>
      <c r="AN268">
        <f t="shared" si="205"/>
        <v>21.301725691970255</v>
      </c>
      <c r="AO268">
        <f t="shared" si="205"/>
        <v>21.301725303073749</v>
      </c>
      <c r="AP268">
        <f t="shared" si="205"/>
        <v>21.301728453098463</v>
      </c>
      <c r="AQ268">
        <f t="shared" si="205"/>
        <v>21.301702937962624</v>
      </c>
      <c r="AR268">
        <f t="shared" si="205"/>
        <v>21.301909594612919</v>
      </c>
      <c r="AS268">
        <f t="shared" si="205"/>
        <v>21.300234790953343</v>
      </c>
      <c r="AT268">
        <f t="shared" si="205"/>
        <v>21.313742243027086</v>
      </c>
      <c r="AU268">
        <f t="shared" si="185"/>
        <v>21.199950927609262</v>
      </c>
    </row>
    <row r="269" spans="1:64" s="34" customFormat="1" ht="12.95" customHeight="1">
      <c r="A269" s="34" t="s">
        <v>135</v>
      </c>
      <c r="B269" s="52" t="s">
        <v>65</v>
      </c>
      <c r="C269" s="54">
        <v>54737.709210000001</v>
      </c>
      <c r="D269" s="54"/>
      <c r="E269" s="48">
        <f t="shared" si="167"/>
        <v>23404.882380134066</v>
      </c>
      <c r="F269" s="48">
        <f t="shared" si="189"/>
        <v>23405</v>
      </c>
      <c r="G269" s="48">
        <f t="shared" si="197"/>
        <v>-3.2982880002236925E-2</v>
      </c>
      <c r="L269" s="34">
        <f t="shared" si="206"/>
        <v>-3.2982880002236925E-2</v>
      </c>
      <c r="O269" s="34">
        <f t="shared" ca="1" si="196"/>
        <v>-3.4018694366553012E-2</v>
      </c>
      <c r="P269" s="34">
        <f t="shared" si="170"/>
        <v>-1.2737832636938309E-2</v>
      </c>
      <c r="Q269" s="214">
        <f t="shared" si="171"/>
        <v>39719.209210000001</v>
      </c>
      <c r="R269" s="34">
        <f t="shared" si="207"/>
        <v>4.0986194282318446E-4</v>
      </c>
      <c r="S269" s="52">
        <f t="shared" si="200"/>
        <v>1</v>
      </c>
      <c r="T269" s="34">
        <f t="shared" si="201"/>
        <v>4.0986194282318446E-4</v>
      </c>
      <c r="U269" s="59"/>
      <c r="V269" s="1"/>
      <c r="W269" s="1">
        <v>238</v>
      </c>
      <c r="X269" s="1"/>
      <c r="Y269" s="1"/>
      <c r="Z269">
        <f t="shared" si="173"/>
        <v>23405</v>
      </c>
      <c r="AA269">
        <f t="shared" si="174"/>
        <v>-3.2614225341996608E-2</v>
      </c>
      <c r="AB269">
        <f t="shared" si="175"/>
        <v>-3.6865466024031679E-4</v>
      </c>
      <c r="AC269">
        <f t="shared" si="176"/>
        <v>-3.6865466024031679E-4</v>
      </c>
      <c r="AD269"/>
      <c r="AE269">
        <f t="shared" si="177"/>
        <v>1.359062585169034E-7</v>
      </c>
      <c r="AF269" s="145">
        <f t="shared" si="178"/>
        <v>39719.209210000001</v>
      </c>
      <c r="AG269" s="146"/>
      <c r="AH269">
        <f t="shared" si="179"/>
        <v>-8.154894216996611E-3</v>
      </c>
      <c r="AI269">
        <f t="shared" si="180"/>
        <v>0.86729707923446142</v>
      </c>
      <c r="AJ269">
        <f t="shared" si="181"/>
        <v>-0.85082508075373386</v>
      </c>
      <c r="AK269">
        <f t="shared" si="182"/>
        <v>8.9386435326033672E-2</v>
      </c>
      <c r="AL269">
        <f t="shared" si="183"/>
        <v>2.5488170717039638</v>
      </c>
      <c r="AM269">
        <f t="shared" si="184"/>
        <v>3.2745787400282347</v>
      </c>
      <c r="AN269">
        <f t="shared" si="205"/>
        <v>21.302043587375969</v>
      </c>
      <c r="AO269">
        <f t="shared" si="205"/>
        <v>21.302043197989828</v>
      </c>
      <c r="AP269">
        <f t="shared" si="205"/>
        <v>21.302046351154363</v>
      </c>
      <c r="AQ269">
        <f t="shared" si="205"/>
        <v>21.302020817276219</v>
      </c>
      <c r="AR269">
        <f t="shared" si="205"/>
        <v>21.302227571558721</v>
      </c>
      <c r="AS269">
        <f t="shared" si="205"/>
        <v>21.300552416024914</v>
      </c>
      <c r="AT269">
        <f t="shared" si="205"/>
        <v>21.314059211431601</v>
      </c>
      <c r="AU269">
        <f t="shared" si="185"/>
        <v>21.2003080748526</v>
      </c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</row>
    <row r="270" spans="1:64" s="34" customFormat="1" ht="12.95" customHeight="1">
      <c r="A270" s="34" t="s">
        <v>135</v>
      </c>
      <c r="B270" s="52" t="s">
        <v>62</v>
      </c>
      <c r="C270" s="54">
        <v>54737.84996</v>
      </c>
      <c r="D270" s="54"/>
      <c r="E270" s="48">
        <f t="shared" si="167"/>
        <v>23405.384307077064</v>
      </c>
      <c r="F270" s="48">
        <f t="shared" si="189"/>
        <v>23405.5</v>
      </c>
      <c r="G270" s="48">
        <f t="shared" si="197"/>
        <v>-3.2442528005049098E-2</v>
      </c>
      <c r="L270" s="34">
        <f t="shared" si="206"/>
        <v>-3.2442528005049098E-2</v>
      </c>
      <c r="O270" s="34">
        <f t="shared" ca="1" si="196"/>
        <v>-3.4019561136636588E-2</v>
      </c>
      <c r="P270" s="34">
        <f t="shared" si="170"/>
        <v>-1.273837120786157E-2</v>
      </c>
      <c r="Q270" s="214">
        <f t="shared" si="171"/>
        <v>39719.34996</v>
      </c>
      <c r="R270" s="34">
        <f t="shared" si="207"/>
        <v>3.8825379508815148E-4</v>
      </c>
      <c r="S270" s="52">
        <f t="shared" si="200"/>
        <v>1</v>
      </c>
      <c r="T270" s="34">
        <f t="shared" si="201"/>
        <v>3.8825379508815148E-4</v>
      </c>
      <c r="U270" s="59"/>
      <c r="V270" s="1"/>
      <c r="W270" s="1">
        <v>239</v>
      </c>
      <c r="X270" s="1"/>
      <c r="Y270" s="1"/>
      <c r="Z270">
        <f t="shared" si="173"/>
        <v>23405.5</v>
      </c>
      <c r="AA270">
        <f t="shared" si="174"/>
        <v>-3.2615128778629106E-2</v>
      </c>
      <c r="AB270">
        <f t="shared" si="175"/>
        <v>1.7260077358000753E-4</v>
      </c>
      <c r="AC270">
        <f t="shared" si="176"/>
        <v>1.7260077358000753E-4</v>
      </c>
      <c r="AD270"/>
      <c r="AE270">
        <f t="shared" si="177"/>
        <v>2.9791027040417025E-8</v>
      </c>
      <c r="AF270" s="145">
        <f t="shared" si="178"/>
        <v>39719.34996</v>
      </c>
      <c r="AG270" s="146"/>
      <c r="AH270">
        <f t="shared" si="179"/>
        <v>-8.1546844173791076E-3</v>
      </c>
      <c r="AI270">
        <f t="shared" si="180"/>
        <v>0.86729291839918288</v>
      </c>
      <c r="AJ270">
        <f t="shared" si="181"/>
        <v>-0.85080061994155265</v>
      </c>
      <c r="AK270">
        <f t="shared" si="182"/>
        <v>8.938025784810677E-2</v>
      </c>
      <c r="AL270">
        <f t="shared" si="183"/>
        <v>2.548863622157004</v>
      </c>
      <c r="AM270">
        <f t="shared" si="184"/>
        <v>3.2748516131855974</v>
      </c>
      <c r="AN270">
        <f t="shared" si="205"/>
        <v>21.302096569053813</v>
      </c>
      <c r="AO270">
        <f t="shared" si="205"/>
        <v>21.302096179586059</v>
      </c>
      <c r="AP270">
        <f t="shared" si="205"/>
        <v>21.302099333273841</v>
      </c>
      <c r="AQ270">
        <f t="shared" si="205"/>
        <v>21.302073796273117</v>
      </c>
      <c r="AR270">
        <f t="shared" si="205"/>
        <v>21.302280566815675</v>
      </c>
      <c r="AS270">
        <f t="shared" si="205"/>
        <v>21.300605352733506</v>
      </c>
      <c r="AT270">
        <f t="shared" si="205"/>
        <v>21.314112038088247</v>
      </c>
      <c r="AU270">
        <f t="shared" si="185"/>
        <v>21.200367599393157</v>
      </c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</row>
    <row r="271" spans="1:64" s="34" customFormat="1" ht="12.95" customHeight="1">
      <c r="A271" s="34" t="s">
        <v>135</v>
      </c>
      <c r="B271" s="52" t="s">
        <v>62</v>
      </c>
      <c r="C271" s="54">
        <v>54738.691169999998</v>
      </c>
      <c r="D271" s="54"/>
      <c r="E271" s="48">
        <f t="shared" si="167"/>
        <v>23408.384136304216</v>
      </c>
      <c r="F271" s="48">
        <f t="shared" si="189"/>
        <v>23408.5</v>
      </c>
      <c r="G271" s="48">
        <f t="shared" si="197"/>
        <v>-3.2490416000655387E-2</v>
      </c>
      <c r="L271" s="34">
        <f t="shared" si="206"/>
        <v>-3.2490416000655387E-2</v>
      </c>
      <c r="O271" s="34">
        <f t="shared" ca="1" si="196"/>
        <v>-3.4024761757138075E-2</v>
      </c>
      <c r="P271" s="34">
        <f t="shared" si="170"/>
        <v>-1.2741602895901139E-2</v>
      </c>
      <c r="Q271" s="214">
        <f t="shared" si="171"/>
        <v>39720.191169999998</v>
      </c>
      <c r="R271" s="34">
        <f t="shared" si="207"/>
        <v>3.9001561904651312E-4</v>
      </c>
      <c r="S271" s="52">
        <f t="shared" si="200"/>
        <v>1</v>
      </c>
      <c r="T271" s="34">
        <f t="shared" si="201"/>
        <v>3.9001561904651312E-4</v>
      </c>
      <c r="U271" s="59"/>
      <c r="V271" s="1"/>
      <c r="W271" s="1">
        <v>240</v>
      </c>
      <c r="X271" s="1"/>
      <c r="Y271" s="1"/>
      <c r="Z271">
        <f t="shared" si="173"/>
        <v>23408.5</v>
      </c>
      <c r="AA271">
        <f t="shared" si="174"/>
        <v>-3.2620549411388602E-2</v>
      </c>
      <c r="AB271">
        <f t="shared" si="175"/>
        <v>1.3013341073321583E-4</v>
      </c>
      <c r="AC271">
        <f t="shared" si="176"/>
        <v>1.3013341073321583E-4</v>
      </c>
      <c r="AD271"/>
      <c r="AE271">
        <f t="shared" si="177"/>
        <v>1.6934704589059852E-8</v>
      </c>
      <c r="AF271" s="145">
        <f t="shared" si="178"/>
        <v>39720.191169999998</v>
      </c>
      <c r="AG271" s="146"/>
      <c r="AH271">
        <f t="shared" si="179"/>
        <v>-8.1534251601386026E-3</v>
      </c>
      <c r="AI271">
        <f t="shared" si="180"/>
        <v>0.86726796026462838</v>
      </c>
      <c r="AJ271">
        <f t="shared" si="181"/>
        <v>-0.8506538212841549</v>
      </c>
      <c r="AK271">
        <f t="shared" si="182"/>
        <v>8.934319015844315E-2</v>
      </c>
      <c r="AL271">
        <f t="shared" si="183"/>
        <v>2.549142915497308</v>
      </c>
      <c r="AM271">
        <f t="shared" si="184"/>
        <v>3.2764896710788403</v>
      </c>
      <c r="AN271">
        <f t="shared" ref="AN271:AT280" si="208">$AU271+$AB$7*SIN(AO271)</f>
        <v>21.302414453784053</v>
      </c>
      <c r="AO271">
        <f t="shared" si="208"/>
        <v>21.302414063826561</v>
      </c>
      <c r="AP271">
        <f t="shared" si="208"/>
        <v>21.302417220653492</v>
      </c>
      <c r="AQ271">
        <f t="shared" si="208"/>
        <v>21.302391664924098</v>
      </c>
      <c r="AR271">
        <f t="shared" si="208"/>
        <v>21.302598532955081</v>
      </c>
      <c r="AS271">
        <f t="shared" si="208"/>
        <v>21.300922968167001</v>
      </c>
      <c r="AT271">
        <f t="shared" si="208"/>
        <v>21.314428989565595</v>
      </c>
      <c r="AU271">
        <f t="shared" si="185"/>
        <v>21.200724746636496</v>
      </c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</row>
    <row r="272" spans="1:64" s="34" customFormat="1" ht="12.95" customHeight="1">
      <c r="A272" s="34" t="s">
        <v>135</v>
      </c>
      <c r="B272" s="52" t="s">
        <v>62</v>
      </c>
      <c r="C272" s="54">
        <v>54759.722540000002</v>
      </c>
      <c r="D272" s="54"/>
      <c r="E272" s="48">
        <f t="shared" si="167"/>
        <v>23483.383861002207</v>
      </c>
      <c r="F272" s="48">
        <f t="shared" si="189"/>
        <v>23483.5</v>
      </c>
      <c r="G272" s="48">
        <f t="shared" si="197"/>
        <v>-3.2567615999141708E-2</v>
      </c>
      <c r="L272" s="34">
        <f t="shared" si="206"/>
        <v>-3.2567615999141708E-2</v>
      </c>
      <c r="O272" s="34">
        <f t="shared" ca="1" si="196"/>
        <v>-3.4154777269675099E-2</v>
      </c>
      <c r="P272" s="34">
        <f t="shared" si="170"/>
        <v>-1.2822541346890369E-2</v>
      </c>
      <c r="Q272" s="214">
        <f t="shared" si="171"/>
        <v>39741.222540000002</v>
      </c>
      <c r="R272" s="34">
        <f t="shared" si="207"/>
        <v>3.8986797302297828E-4</v>
      </c>
      <c r="S272" s="52">
        <f t="shared" si="200"/>
        <v>1</v>
      </c>
      <c r="T272" s="34">
        <f t="shared" si="201"/>
        <v>3.8986797302297828E-4</v>
      </c>
      <c r="U272" s="59"/>
      <c r="V272" s="1"/>
      <c r="W272" s="1">
        <v>241</v>
      </c>
      <c r="X272" s="1"/>
      <c r="Y272" s="1"/>
      <c r="Z272">
        <f t="shared" si="173"/>
        <v>23483.5</v>
      </c>
      <c r="AA272">
        <f t="shared" si="174"/>
        <v>-3.2756072967562819E-2</v>
      </c>
      <c r="AB272">
        <f t="shared" si="175"/>
        <v>1.884569684211107E-4</v>
      </c>
      <c r="AC272">
        <f t="shared" si="176"/>
        <v>1.884569684211107E-4</v>
      </c>
      <c r="AD272"/>
      <c r="AE272">
        <f t="shared" si="177"/>
        <v>3.5516028946475516E-8</v>
      </c>
      <c r="AF272" s="145">
        <f t="shared" si="178"/>
        <v>39741.222540000002</v>
      </c>
      <c r="AG272" s="146"/>
      <c r="AH272">
        <f t="shared" si="179"/>
        <v>-8.1216882163128185E-3</v>
      </c>
      <c r="AI272">
        <f t="shared" si="180"/>
        <v>0.86664783684718749</v>
      </c>
      <c r="AJ272">
        <f t="shared" si="181"/>
        <v>-0.84696508498563061</v>
      </c>
      <c r="AK272">
        <f t="shared" si="182"/>
        <v>8.841493415970908E-2</v>
      </c>
      <c r="AL272">
        <f t="shared" si="183"/>
        <v>2.5561200469692413</v>
      </c>
      <c r="AM272">
        <f t="shared" si="184"/>
        <v>3.3179028626873506</v>
      </c>
      <c r="AN272">
        <f t="shared" si="208"/>
        <v>21.31035861091086</v>
      </c>
      <c r="AO272">
        <f t="shared" si="208"/>
        <v>21.310358208683695</v>
      </c>
      <c r="AP272">
        <f t="shared" si="208"/>
        <v>21.310361443783084</v>
      </c>
      <c r="AQ272">
        <f t="shared" si="208"/>
        <v>21.310335423748644</v>
      </c>
      <c r="AR272">
        <f t="shared" si="208"/>
        <v>21.310544688403034</v>
      </c>
      <c r="AS272">
        <f t="shared" si="208"/>
        <v>21.308860683010106</v>
      </c>
      <c r="AT272">
        <f t="shared" si="208"/>
        <v>21.322348076241607</v>
      </c>
      <c r="AU272">
        <f t="shared" si="185"/>
        <v>21.209653427719996</v>
      </c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</row>
    <row r="273" spans="1:64" s="34" customFormat="1" ht="12.95" customHeight="1">
      <c r="A273" s="34" t="s">
        <v>135</v>
      </c>
      <c r="B273" s="52" t="s">
        <v>65</v>
      </c>
      <c r="C273" s="54">
        <v>54760.703249999999</v>
      </c>
      <c r="D273" s="54"/>
      <c r="E273" s="48">
        <f t="shared" si="167"/>
        <v>23486.881159561846</v>
      </c>
      <c r="F273" s="48">
        <f t="shared" si="189"/>
        <v>23487</v>
      </c>
      <c r="G273" s="48">
        <f t="shared" si="197"/>
        <v>-3.332515200600028E-2</v>
      </c>
      <c r="L273" s="34">
        <f t="shared" si="206"/>
        <v>-3.332515200600028E-2</v>
      </c>
      <c r="O273" s="34">
        <f t="shared" ca="1" si="196"/>
        <v>-3.4160844660260162E-2</v>
      </c>
      <c r="P273" s="34">
        <f t="shared" si="170"/>
        <v>-1.2826325343353198E-2</v>
      </c>
      <c r="Q273" s="214">
        <f t="shared" si="171"/>
        <v>39742.203249999999</v>
      </c>
      <c r="R273" s="34">
        <f t="shared" si="207"/>
        <v>4.2020189454525085E-4</v>
      </c>
      <c r="S273" s="52">
        <f t="shared" si="200"/>
        <v>1</v>
      </c>
      <c r="T273" s="34">
        <f t="shared" si="201"/>
        <v>4.2020189454525085E-4</v>
      </c>
      <c r="U273" s="59"/>
      <c r="V273" s="1"/>
      <c r="W273" s="1">
        <v>242</v>
      </c>
      <c r="X273" s="1"/>
      <c r="Y273" s="1"/>
      <c r="Z273">
        <f t="shared" si="173"/>
        <v>23487</v>
      </c>
      <c r="AA273">
        <f t="shared" si="174"/>
        <v>-3.2762397788650185E-2</v>
      </c>
      <c r="AB273">
        <f t="shared" si="175"/>
        <v>-5.627542173500949E-4</v>
      </c>
      <c r="AC273">
        <f t="shared" si="176"/>
        <v>-5.627542173500949E-4</v>
      </c>
      <c r="AD273"/>
      <c r="AE273">
        <f t="shared" si="177"/>
        <v>3.1669230914531784E-7</v>
      </c>
      <c r="AF273" s="145">
        <f t="shared" si="178"/>
        <v>39742.203249999999</v>
      </c>
      <c r="AG273" s="146"/>
      <c r="AH273">
        <f t="shared" si="179"/>
        <v>-8.1201951836501873E-3</v>
      </c>
      <c r="AI273">
        <f t="shared" si="180"/>
        <v>0.86661907755327849</v>
      </c>
      <c r="AJ273">
        <f t="shared" si="181"/>
        <v>-0.84679206498601967</v>
      </c>
      <c r="AK273">
        <f t="shared" si="182"/>
        <v>8.8371542519420129E-2</v>
      </c>
      <c r="AL273">
        <f t="shared" si="183"/>
        <v>2.5564454032317285</v>
      </c>
      <c r="AM273">
        <f t="shared" si="184"/>
        <v>3.3198574346741703</v>
      </c>
      <c r="AN273">
        <f t="shared" si="208"/>
        <v>21.310729199768492</v>
      </c>
      <c r="AO273">
        <f t="shared" si="208"/>
        <v>21.310728796967656</v>
      </c>
      <c r="AP273">
        <f t="shared" si="208"/>
        <v>21.310732035709133</v>
      </c>
      <c r="AQ273">
        <f t="shared" si="208"/>
        <v>21.310705994196177</v>
      </c>
      <c r="AR273">
        <f t="shared" si="208"/>
        <v>21.310915368761986</v>
      </c>
      <c r="AS273">
        <f t="shared" si="208"/>
        <v>21.309230984907117</v>
      </c>
      <c r="AT273">
        <f t="shared" si="208"/>
        <v>21.322717413580413</v>
      </c>
      <c r="AU273">
        <f t="shared" si="185"/>
        <v>21.210070099503891</v>
      </c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</row>
    <row r="274" spans="1:64" s="34" customFormat="1" ht="12.95" customHeight="1">
      <c r="A274" s="34" t="s">
        <v>135</v>
      </c>
      <c r="B274" s="52" t="s">
        <v>62</v>
      </c>
      <c r="C274" s="54">
        <v>54761.685559999998</v>
      </c>
      <c r="D274" s="54"/>
      <c r="E274" s="48">
        <f t="shared" si="167"/>
        <v>23490.384163862946</v>
      </c>
      <c r="F274" s="48">
        <f t="shared" si="189"/>
        <v>23490.5</v>
      </c>
      <c r="G274" s="48">
        <f t="shared" si="197"/>
        <v>-3.2482688002346549E-2</v>
      </c>
      <c r="L274" s="34">
        <f t="shared" si="206"/>
        <v>-3.2482688002346549E-2</v>
      </c>
      <c r="O274" s="34">
        <f t="shared" ca="1" si="196"/>
        <v>-3.4166912050845225E-2</v>
      </c>
      <c r="P274" s="34">
        <f t="shared" si="170"/>
        <v>-1.2830109952316029E-2</v>
      </c>
      <c r="Q274" s="214">
        <f t="shared" si="171"/>
        <v>39743.185559999998</v>
      </c>
      <c r="R274" s="34">
        <f t="shared" si="207"/>
        <v>3.8622382401254135E-4</v>
      </c>
      <c r="S274" s="52">
        <f t="shared" si="200"/>
        <v>1</v>
      </c>
      <c r="T274" s="34">
        <f t="shared" si="201"/>
        <v>3.8622382401254135E-4</v>
      </c>
      <c r="U274" s="59"/>
      <c r="V274" s="1"/>
      <c r="W274" s="1">
        <v>243</v>
      </c>
      <c r="X274" s="1"/>
      <c r="Y274" s="1"/>
      <c r="Z274">
        <f t="shared" si="173"/>
        <v>23490.5</v>
      </c>
      <c r="AA274">
        <f t="shared" si="174"/>
        <v>-3.2768722646629528E-2</v>
      </c>
      <c r="AB274">
        <f t="shared" si="175"/>
        <v>2.8603464428297865E-4</v>
      </c>
      <c r="AC274">
        <f t="shared" si="176"/>
        <v>2.8603464428297865E-4</v>
      </c>
      <c r="AD274"/>
      <c r="AE274">
        <f t="shared" si="177"/>
        <v>8.181581773009013E-8</v>
      </c>
      <c r="AF274" s="145">
        <f t="shared" si="178"/>
        <v>39743.185559999998</v>
      </c>
      <c r="AG274" s="146"/>
      <c r="AH274">
        <f t="shared" si="179"/>
        <v>-8.1187010853795254E-3</v>
      </c>
      <c r="AI274">
        <f t="shared" si="180"/>
        <v>0.86659033428541954</v>
      </c>
      <c r="AJ274">
        <f t="shared" si="181"/>
        <v>-0.84661896683667026</v>
      </c>
      <c r="AK274">
        <f t="shared" si="182"/>
        <v>8.8328144404396444E-2</v>
      </c>
      <c r="AL274">
        <f t="shared" si="183"/>
        <v>2.5567707379066884</v>
      </c>
      <c r="AM274">
        <f t="shared" si="184"/>
        <v>3.3218139891091871</v>
      </c>
      <c r="AN274">
        <f t="shared" si="208"/>
        <v>21.311099776331577</v>
      </c>
      <c r="AO274">
        <f t="shared" si="208"/>
        <v>21.311099372956985</v>
      </c>
      <c r="AP274">
        <f t="shared" si="208"/>
        <v>21.311102615339522</v>
      </c>
      <c r="AQ274">
        <f t="shared" si="208"/>
        <v>21.311076552365385</v>
      </c>
      <c r="AR274">
        <f t="shared" si="208"/>
        <v>21.311286036668207</v>
      </c>
      <c r="AS274">
        <f t="shared" si="208"/>
        <v>21.30960127573406</v>
      </c>
      <c r="AT274">
        <f t="shared" si="208"/>
        <v>21.323086731361919</v>
      </c>
      <c r="AU274">
        <f t="shared" si="185"/>
        <v>21.21048677128779</v>
      </c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</row>
    <row r="275" spans="1:64" ht="12.95" customHeight="1">
      <c r="A275" s="34" t="s">
        <v>135</v>
      </c>
      <c r="B275" s="52" t="s">
        <v>65</v>
      </c>
      <c r="C275" s="54">
        <v>54785.660830000001</v>
      </c>
      <c r="D275" s="54"/>
      <c r="E275" s="48">
        <f t="shared" si="167"/>
        <v>23575.88209621637</v>
      </c>
      <c r="F275" s="48">
        <f t="shared" si="189"/>
        <v>23576</v>
      </c>
      <c r="G275" s="48">
        <f t="shared" si="197"/>
        <v>-3.3062496004276909E-2</v>
      </c>
      <c r="H275" s="34"/>
      <c r="I275" s="34"/>
      <c r="J275" s="34"/>
      <c r="K275" s="34"/>
      <c r="L275" s="34">
        <f t="shared" si="206"/>
        <v>-3.3062496004276909E-2</v>
      </c>
      <c r="M275" s="34"/>
      <c r="N275" s="34"/>
      <c r="O275" s="34">
        <f t="shared" ca="1" si="196"/>
        <v>-3.4315129735137437E-2</v>
      </c>
      <c r="P275" s="34">
        <f t="shared" si="170"/>
        <v>-1.2922752780193751E-2</v>
      </c>
      <c r="Q275" s="214">
        <f t="shared" si="171"/>
        <v>39767.160830000001</v>
      </c>
      <c r="R275" s="34">
        <f t="shared" si="207"/>
        <v>4.0560925713200343E-4</v>
      </c>
      <c r="S275" s="52">
        <f t="shared" si="200"/>
        <v>1</v>
      </c>
      <c r="T275" s="34">
        <f t="shared" si="201"/>
        <v>4.0560925713200343E-4</v>
      </c>
      <c r="U275" s="59"/>
      <c r="W275" s="1">
        <v>244</v>
      </c>
      <c r="Z275">
        <f t="shared" si="173"/>
        <v>23576</v>
      </c>
      <c r="AA275">
        <f t="shared" si="174"/>
        <v>-3.292324213972523E-2</v>
      </c>
      <c r="AB275">
        <f t="shared" si="175"/>
        <v>-1.3925386455167915E-4</v>
      </c>
      <c r="AC275">
        <f t="shared" si="176"/>
        <v>-1.3925386455167915E-4</v>
      </c>
      <c r="AE275">
        <f t="shared" si="177"/>
        <v>1.9391638792577404E-8</v>
      </c>
      <c r="AF275" s="145">
        <f t="shared" si="178"/>
        <v>39767.160830000001</v>
      </c>
      <c r="AG275" s="146"/>
      <c r="AH275">
        <f t="shared" si="179"/>
        <v>-8.0818722197252297E-3</v>
      </c>
      <c r="AI275">
        <f t="shared" si="180"/>
        <v>0.86589315242621934</v>
      </c>
      <c r="AJ275">
        <f t="shared" si="181"/>
        <v>-0.8423662338372605</v>
      </c>
      <c r="AK275">
        <f t="shared" si="182"/>
        <v>8.7265992424441982E-2</v>
      </c>
      <c r="AL275">
        <f t="shared" si="183"/>
        <v>2.5647115291918556</v>
      </c>
      <c r="AM275">
        <f t="shared" si="184"/>
        <v>3.3702343765634577</v>
      </c>
      <c r="AN275">
        <f t="shared" si="208"/>
        <v>21.320148632529342</v>
      </c>
      <c r="AO275">
        <f t="shared" si="208"/>
        <v>21.320148215117182</v>
      </c>
      <c r="AP275">
        <f t="shared" si="208"/>
        <v>21.320151546095644</v>
      </c>
      <c r="AQ275">
        <f t="shared" si="208"/>
        <v>21.320124964407331</v>
      </c>
      <c r="AR275">
        <f t="shared" si="208"/>
        <v>21.320337074492464</v>
      </c>
      <c r="AS275">
        <f t="shared" si="208"/>
        <v>21.318643533705838</v>
      </c>
      <c r="AT275">
        <f t="shared" si="208"/>
        <v>21.332102585377122</v>
      </c>
      <c r="AU275">
        <f t="shared" si="185"/>
        <v>21.220665467722974</v>
      </c>
    </row>
    <row r="276" spans="1:64" ht="12.95" customHeight="1">
      <c r="A276" s="34" t="s">
        <v>135</v>
      </c>
      <c r="B276" s="52" t="s">
        <v>62</v>
      </c>
      <c r="C276" s="54">
        <v>54786.64256</v>
      </c>
      <c r="D276" s="54"/>
      <c r="E276" s="48">
        <f t="shared" si="167"/>
        <v>23579.383032186197</v>
      </c>
      <c r="F276" s="48">
        <f t="shared" si="189"/>
        <v>23579.5</v>
      </c>
      <c r="G276" s="48">
        <f t="shared" si="197"/>
        <v>-3.2800032000523061E-2</v>
      </c>
      <c r="H276" s="34"/>
      <c r="I276" s="34"/>
      <c r="J276" s="34"/>
      <c r="K276" s="34"/>
      <c r="L276" s="34">
        <f t="shared" si="206"/>
        <v>-3.2800032000523061E-2</v>
      </c>
      <c r="M276" s="34"/>
      <c r="N276" s="34"/>
      <c r="O276" s="34">
        <f t="shared" ca="1" si="196"/>
        <v>-3.43211971257225E-2</v>
      </c>
      <c r="P276" s="34">
        <f t="shared" si="170"/>
        <v>-1.2926552964156582E-2</v>
      </c>
      <c r="Q276" s="214">
        <f t="shared" si="171"/>
        <v>39768.14256</v>
      </c>
      <c r="R276" s="34">
        <f t="shared" si="207"/>
        <v>3.9495516900889792E-4</v>
      </c>
      <c r="S276" s="52">
        <f t="shared" si="200"/>
        <v>1</v>
      </c>
      <c r="T276" s="34">
        <f t="shared" si="201"/>
        <v>3.9495516900889792E-4</v>
      </c>
      <c r="U276" s="59"/>
      <c r="W276" s="1">
        <v>245</v>
      </c>
      <c r="Z276">
        <f t="shared" si="173"/>
        <v>23579.5</v>
      </c>
      <c r="AA276">
        <f t="shared" si="174"/>
        <v>-3.2929568032831827E-2</v>
      </c>
      <c r="AB276">
        <f t="shared" si="175"/>
        <v>1.2953603230876631E-4</v>
      </c>
      <c r="AC276">
        <f t="shared" si="176"/>
        <v>1.2953603230876631E-4</v>
      </c>
      <c r="AE276">
        <f t="shared" si="177"/>
        <v>1.677958366629775E-8</v>
      </c>
      <c r="AF276" s="145">
        <f t="shared" si="178"/>
        <v>39768.14256</v>
      </c>
      <c r="AG276" s="146"/>
      <c r="AH276">
        <f t="shared" si="179"/>
        <v>-8.0803511215818309E-3</v>
      </c>
      <c r="AI276">
        <f t="shared" si="180"/>
        <v>0.86586481637723967</v>
      </c>
      <c r="AJ276">
        <f t="shared" si="181"/>
        <v>-0.84219115828875402</v>
      </c>
      <c r="AK276">
        <f t="shared" si="182"/>
        <v>8.7222431257609298E-2</v>
      </c>
      <c r="AL276">
        <f t="shared" si="183"/>
        <v>2.5650363192052286</v>
      </c>
      <c r="AM276">
        <f t="shared" si="184"/>
        <v>3.372242431009969</v>
      </c>
      <c r="AN276">
        <f t="shared" si="208"/>
        <v>21.320518898761147</v>
      </c>
      <c r="AO276">
        <f t="shared" si="208"/>
        <v>21.320518480773661</v>
      </c>
      <c r="AP276">
        <f t="shared" si="208"/>
        <v>21.320521815363307</v>
      </c>
      <c r="AQ276">
        <f t="shared" si="208"/>
        <v>21.320495212675194</v>
      </c>
      <c r="AR276">
        <f t="shared" si="208"/>
        <v>21.320707427968422</v>
      </c>
      <c r="AS276">
        <f t="shared" si="208"/>
        <v>21.319013545531917</v>
      </c>
      <c r="AT276">
        <f t="shared" si="208"/>
        <v>21.332471408616104</v>
      </c>
      <c r="AU276">
        <f t="shared" si="185"/>
        <v>21.221082139506873</v>
      </c>
    </row>
    <row r="277" spans="1:64" ht="12.95" customHeight="1">
      <c r="A277" s="48" t="s">
        <v>136</v>
      </c>
      <c r="B277" s="55" t="s">
        <v>62</v>
      </c>
      <c r="C277" s="62">
        <v>55000.458700000003</v>
      </c>
      <c r="D277" s="62">
        <v>1E-4</v>
      </c>
      <c r="E277" s="48">
        <f t="shared" ref="E277:E340" si="209">+(C277-C$7)/C$8</f>
        <v>24341.870289839117</v>
      </c>
      <c r="F277" s="48">
        <f t="shared" si="189"/>
        <v>24342</v>
      </c>
      <c r="G277" s="48">
        <f t="shared" si="197"/>
        <v>-3.6373231996549293E-2</v>
      </c>
      <c r="H277" s="34"/>
      <c r="I277" s="34"/>
      <c r="J277" s="34"/>
      <c r="K277" s="34">
        <f t="shared" ref="K277:K323" si="210">G277</f>
        <v>-3.6373231996549293E-2</v>
      </c>
      <c r="L277" s="34"/>
      <c r="O277" s="34">
        <f t="shared" ref="O277:O308" ca="1" si="211">+C$11+C$12*F277</f>
        <v>-3.5643021503182284E-2</v>
      </c>
      <c r="P277" s="34">
        <f t="shared" ref="P277:P340" si="212">E$11*F$11+E$12*F$12*F277+E$13*F$13*F277^2</f>
        <v>-1.376905205963041E-2</v>
      </c>
      <c r="Q277" s="214">
        <f t="shared" ref="Q277:Q340" si="213">C277-15018.5</f>
        <v>39981.958700000003</v>
      </c>
      <c r="R277" s="34">
        <f t="shared" ref="R277:R285" si="214">(P277-G277)^2</f>
        <v>5.1094895062060621E-4</v>
      </c>
      <c r="S277" s="52">
        <f t="shared" si="200"/>
        <v>1</v>
      </c>
      <c r="T277" s="34">
        <f t="shared" si="201"/>
        <v>5.1094895062060621E-4</v>
      </c>
      <c r="U277" s="59"/>
      <c r="V277" s="34"/>
      <c r="W277" s="1">
        <v>246</v>
      </c>
      <c r="Z277">
        <f t="shared" ref="Z277:Z340" si="215">F277</f>
        <v>24342</v>
      </c>
      <c r="AA277">
        <f t="shared" ref="AA277:AA340" si="216">AB$3+AB$4*Z277+AB$5*Z277^2+AH277</f>
        <v>-3.4309271350957363E-2</v>
      </c>
      <c r="AB277">
        <f t="shared" ref="AB277:AB323" si="217">+G277-AA277</f>
        <v>-2.0639606455919307E-3</v>
      </c>
      <c r="AC277">
        <f t="shared" ref="AC277:AC323" si="218">+G277-AA277</f>
        <v>-2.0639606455919307E-3</v>
      </c>
      <c r="AE277">
        <f t="shared" ref="AE277:AE323" si="219">+(G277-AA277)^2*S277</f>
        <v>4.2599335465522596E-6</v>
      </c>
      <c r="AF277" s="145">
        <f t="shared" ref="AF277:AF340" si="220">+C277-15018.5</f>
        <v>39981.958700000003</v>
      </c>
      <c r="AG277" s="146"/>
      <c r="AH277">
        <f t="shared" ref="AH277:AH340" si="221">$AB$6*($AB$11/AI277*AJ277+$AB$12)</f>
        <v>-7.724247970957364E-3</v>
      </c>
      <c r="AI277">
        <f t="shared" ref="AI277:AI340" si="222">1+$AB$7*COS(AL277)</f>
        <v>0.86007154796992946</v>
      </c>
      <c r="AJ277">
        <f t="shared" ref="AJ277:AJ340" si="223">SIN(AL277+$AB$9)</f>
        <v>-0.80225401932916829</v>
      </c>
      <c r="AK277">
        <f t="shared" ref="AK277:AK340" si="224">$AB$7*SIN(AL277)</f>
        <v>7.7588841417231158E-2</v>
      </c>
      <c r="AL277">
        <f t="shared" ref="AL277:AL340" si="225">2*ATAN(AM277)</f>
        <v>2.6353092325905787</v>
      </c>
      <c r="AM277">
        <f t="shared" ref="AM277:AM340" si="226">SQRT((1+$AB$7)/(1-$AB$7))*TAN(AN277/2)</f>
        <v>3.8656132318978216</v>
      </c>
      <c r="AN277">
        <f t="shared" si="208"/>
        <v>21.400907012700188</v>
      </c>
      <c r="AO277">
        <f t="shared" si="208"/>
        <v>21.400906471597924</v>
      </c>
      <c r="AP277">
        <f t="shared" si="208"/>
        <v>21.400910542204901</v>
      </c>
      <c r="AQ277">
        <f t="shared" si="208"/>
        <v>21.400879919548732</v>
      </c>
      <c r="AR277">
        <f t="shared" si="208"/>
        <v>21.401110274468625</v>
      </c>
      <c r="AS277">
        <f t="shared" si="208"/>
        <v>21.399376586229256</v>
      </c>
      <c r="AT277">
        <f t="shared" si="208"/>
        <v>21.412375778215033</v>
      </c>
      <c r="AU277">
        <f t="shared" ref="AU277:AU340" si="227">$AB$9+$AB$18*(F277-AB$15)</f>
        <v>21.311857063855761</v>
      </c>
    </row>
    <row r="278" spans="1:64" ht="12.95" customHeight="1">
      <c r="A278" s="48" t="s">
        <v>136</v>
      </c>
      <c r="B278" s="55" t="s">
        <v>62</v>
      </c>
      <c r="C278" s="62">
        <v>55000.458700000003</v>
      </c>
      <c r="D278" s="62">
        <v>2.0000000000000001E-4</v>
      </c>
      <c r="E278" s="48">
        <f t="shared" si="209"/>
        <v>24341.870289839117</v>
      </c>
      <c r="F278" s="48">
        <f t="shared" si="189"/>
        <v>24342</v>
      </c>
      <c r="G278" s="48">
        <f t="shared" si="197"/>
        <v>-3.6373231996549293E-2</v>
      </c>
      <c r="H278" s="34"/>
      <c r="I278" s="34"/>
      <c r="J278" s="34"/>
      <c r="K278" s="34">
        <f t="shared" si="210"/>
        <v>-3.6373231996549293E-2</v>
      </c>
      <c r="L278" s="34"/>
      <c r="O278" s="34">
        <f t="shared" ca="1" si="211"/>
        <v>-3.5643021503182284E-2</v>
      </c>
      <c r="P278" s="34">
        <f t="shared" si="212"/>
        <v>-1.376905205963041E-2</v>
      </c>
      <c r="Q278" s="214">
        <f t="shared" si="213"/>
        <v>39981.958700000003</v>
      </c>
      <c r="R278" s="34">
        <f t="shared" si="214"/>
        <v>5.1094895062060621E-4</v>
      </c>
      <c r="S278" s="52">
        <f t="shared" si="200"/>
        <v>1</v>
      </c>
      <c r="T278" s="34">
        <f t="shared" si="201"/>
        <v>5.1094895062060621E-4</v>
      </c>
      <c r="U278" s="59"/>
      <c r="V278" s="34"/>
      <c r="W278" s="1">
        <v>247</v>
      </c>
      <c r="Z278">
        <f t="shared" si="215"/>
        <v>24342</v>
      </c>
      <c r="AA278">
        <f t="shared" si="216"/>
        <v>-3.4309271350957363E-2</v>
      </c>
      <c r="AB278">
        <f t="shared" si="217"/>
        <v>-2.0639606455919307E-3</v>
      </c>
      <c r="AC278">
        <f t="shared" si="218"/>
        <v>-2.0639606455919307E-3</v>
      </c>
      <c r="AE278">
        <f t="shared" si="219"/>
        <v>4.2599335465522596E-6</v>
      </c>
      <c r="AF278" s="145">
        <f t="shared" si="220"/>
        <v>39981.958700000003</v>
      </c>
      <c r="AG278" s="146"/>
      <c r="AH278">
        <f t="shared" si="221"/>
        <v>-7.724247970957364E-3</v>
      </c>
      <c r="AI278">
        <f t="shared" si="222"/>
        <v>0.86007154796992946</v>
      </c>
      <c r="AJ278">
        <f t="shared" si="223"/>
        <v>-0.80225401932916829</v>
      </c>
      <c r="AK278">
        <f t="shared" si="224"/>
        <v>7.7588841417231158E-2</v>
      </c>
      <c r="AL278">
        <f t="shared" si="225"/>
        <v>2.6353092325905787</v>
      </c>
      <c r="AM278">
        <f t="shared" si="226"/>
        <v>3.8656132318978216</v>
      </c>
      <c r="AN278">
        <f t="shared" si="208"/>
        <v>21.400907012700188</v>
      </c>
      <c r="AO278">
        <f t="shared" si="208"/>
        <v>21.400906471597924</v>
      </c>
      <c r="AP278">
        <f t="shared" si="208"/>
        <v>21.400910542204901</v>
      </c>
      <c r="AQ278">
        <f t="shared" si="208"/>
        <v>21.400879919548732</v>
      </c>
      <c r="AR278">
        <f t="shared" si="208"/>
        <v>21.401110274468625</v>
      </c>
      <c r="AS278">
        <f t="shared" si="208"/>
        <v>21.399376586229256</v>
      </c>
      <c r="AT278">
        <f t="shared" si="208"/>
        <v>21.412375778215033</v>
      </c>
      <c r="AU278">
        <f t="shared" si="227"/>
        <v>21.311857063855761</v>
      </c>
    </row>
    <row r="279" spans="1:64" s="34" customFormat="1" ht="12.95" customHeight="1">
      <c r="A279" s="48" t="s">
        <v>136</v>
      </c>
      <c r="B279" s="55" t="s">
        <v>62</v>
      </c>
      <c r="C279" s="62">
        <v>55000.459000000003</v>
      </c>
      <c r="D279" s="62">
        <v>2.0000000000000001E-4</v>
      </c>
      <c r="E279" s="48">
        <f t="shared" si="209"/>
        <v>24341.871359665638</v>
      </c>
      <c r="F279" s="48">
        <f t="shared" si="189"/>
        <v>24342</v>
      </c>
      <c r="G279" s="48">
        <f t="shared" ref="G279:G310" si="228">+C279-(C$7+F279*C$8)</f>
        <v>-3.6073231996851973E-2</v>
      </c>
      <c r="K279" s="34">
        <f t="shared" si="210"/>
        <v>-3.6073231996851973E-2</v>
      </c>
      <c r="M279" s="1"/>
      <c r="N279" s="1"/>
      <c r="O279" s="34">
        <f t="shared" ca="1" si="211"/>
        <v>-3.5643021503182284E-2</v>
      </c>
      <c r="P279" s="34">
        <f t="shared" si="212"/>
        <v>-1.376905205963041E-2</v>
      </c>
      <c r="Q279" s="214">
        <f t="shared" si="213"/>
        <v>39981.959000000003</v>
      </c>
      <c r="R279" s="34">
        <f t="shared" si="214"/>
        <v>4.9747644267195698E-4</v>
      </c>
      <c r="S279" s="52">
        <f t="shared" ref="S279:S310" si="229">S$14</f>
        <v>1</v>
      </c>
      <c r="T279" s="34">
        <f t="shared" ref="T279:T310" si="230">R279*S279</f>
        <v>4.9747644267195698E-4</v>
      </c>
      <c r="U279" s="59"/>
      <c r="W279" s="1">
        <v>248</v>
      </c>
      <c r="X279" s="1"/>
      <c r="Y279" s="1"/>
      <c r="Z279">
        <f t="shared" si="215"/>
        <v>24342</v>
      </c>
      <c r="AA279">
        <f t="shared" si="216"/>
        <v>-3.4309271350957363E-2</v>
      </c>
      <c r="AB279">
        <f t="shared" si="217"/>
        <v>-1.7639606458946105E-3</v>
      </c>
      <c r="AC279">
        <f t="shared" si="218"/>
        <v>-1.7639606458946105E-3</v>
      </c>
      <c r="AD279"/>
      <c r="AE279">
        <f t="shared" si="219"/>
        <v>3.1115571602649316E-6</v>
      </c>
      <c r="AF279" s="145">
        <f t="shared" si="220"/>
        <v>39981.959000000003</v>
      </c>
      <c r="AG279" s="146"/>
      <c r="AH279">
        <f t="shared" si="221"/>
        <v>-7.724247970957364E-3</v>
      </c>
      <c r="AI279">
        <f t="shared" si="222"/>
        <v>0.86007154796992946</v>
      </c>
      <c r="AJ279">
        <f t="shared" si="223"/>
        <v>-0.80225401932916829</v>
      </c>
      <c r="AK279">
        <f t="shared" si="224"/>
        <v>7.7588841417231158E-2</v>
      </c>
      <c r="AL279">
        <f t="shared" si="225"/>
        <v>2.6353092325905787</v>
      </c>
      <c r="AM279">
        <f t="shared" si="226"/>
        <v>3.8656132318978216</v>
      </c>
      <c r="AN279">
        <f t="shared" si="208"/>
        <v>21.400907012700188</v>
      </c>
      <c r="AO279">
        <f t="shared" si="208"/>
        <v>21.400906471597924</v>
      </c>
      <c r="AP279">
        <f t="shared" si="208"/>
        <v>21.400910542204901</v>
      </c>
      <c r="AQ279">
        <f t="shared" si="208"/>
        <v>21.400879919548732</v>
      </c>
      <c r="AR279">
        <f t="shared" si="208"/>
        <v>21.401110274468625</v>
      </c>
      <c r="AS279">
        <f t="shared" si="208"/>
        <v>21.399376586229256</v>
      </c>
      <c r="AT279">
        <f t="shared" si="208"/>
        <v>21.412375778215033</v>
      </c>
      <c r="AU279">
        <f t="shared" si="227"/>
        <v>21.311857063855761</v>
      </c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</row>
    <row r="280" spans="1:64" s="34" customFormat="1" ht="12.95" customHeight="1">
      <c r="A280" s="48" t="s">
        <v>137</v>
      </c>
      <c r="B280" s="55" t="s">
        <v>65</v>
      </c>
      <c r="C280" s="62">
        <v>55087.668400000002</v>
      </c>
      <c r="D280" s="62">
        <v>1E-4</v>
      </c>
      <c r="E280" s="48">
        <f t="shared" si="209"/>
        <v>24652.86778981144</v>
      </c>
      <c r="F280" s="48">
        <f t="shared" si="189"/>
        <v>24653</v>
      </c>
      <c r="G280" s="48">
        <f t="shared" si="228"/>
        <v>-3.7074287996802013E-2</v>
      </c>
      <c r="K280" s="34">
        <f t="shared" si="210"/>
        <v>-3.7074287996802013E-2</v>
      </c>
      <c r="O280" s="34">
        <f t="shared" ca="1" si="211"/>
        <v>-3.6182152495169165E-2</v>
      </c>
      <c r="P280" s="34">
        <f t="shared" si="212"/>
        <v>-1.4121027661399079E-2</v>
      </c>
      <c r="Q280" s="214">
        <f t="shared" si="213"/>
        <v>40069.168400000002</v>
      </c>
      <c r="R280" s="34">
        <f t="shared" si="214"/>
        <v>5.2685216002478158E-4</v>
      </c>
      <c r="S280" s="52">
        <f t="shared" si="229"/>
        <v>1</v>
      </c>
      <c r="T280" s="34">
        <f t="shared" si="230"/>
        <v>5.2685216002478158E-4</v>
      </c>
      <c r="U280" s="59"/>
      <c r="V280" s="1"/>
      <c r="W280" s="1">
        <v>249</v>
      </c>
      <c r="X280" s="1"/>
      <c r="Y280" s="1"/>
      <c r="Z280">
        <f t="shared" si="215"/>
        <v>24653</v>
      </c>
      <c r="AA280">
        <f t="shared" si="216"/>
        <v>-3.4873311257035848E-2</v>
      </c>
      <c r="AB280">
        <f t="shared" si="217"/>
        <v>-2.2009767397661653E-3</v>
      </c>
      <c r="AC280">
        <f t="shared" si="218"/>
        <v>-2.2009767397661653E-3</v>
      </c>
      <c r="AD280"/>
      <c r="AE280">
        <f t="shared" si="219"/>
        <v>4.8442986089916981E-6</v>
      </c>
      <c r="AF280" s="145">
        <f t="shared" si="220"/>
        <v>40069.168400000002</v>
      </c>
      <c r="AG280" s="146"/>
      <c r="AH280">
        <f t="shared" si="221"/>
        <v>-7.5652828520358486E-3</v>
      </c>
      <c r="AI280">
        <f t="shared" si="222"/>
        <v>0.85792457257354171</v>
      </c>
      <c r="AJ280">
        <f t="shared" si="223"/>
        <v>-0.78497700115175018</v>
      </c>
      <c r="AK280">
        <f t="shared" si="224"/>
        <v>7.3583781647786894E-2</v>
      </c>
      <c r="AL280">
        <f t="shared" si="225"/>
        <v>2.6637116115580191</v>
      </c>
      <c r="AM280">
        <f t="shared" si="226"/>
        <v>4.1051903104458534</v>
      </c>
      <c r="AN280">
        <f t="shared" si="208"/>
        <v>21.433545963615977</v>
      </c>
      <c r="AO280">
        <f t="shared" si="208"/>
        <v>21.433545376294116</v>
      </c>
      <c r="AP280">
        <f t="shared" si="208"/>
        <v>21.43354970233414</v>
      </c>
      <c r="AQ280">
        <f t="shared" si="208"/>
        <v>21.433517837722501</v>
      </c>
      <c r="AR280">
        <f t="shared" si="208"/>
        <v>21.433752530250764</v>
      </c>
      <c r="AS280">
        <f t="shared" si="208"/>
        <v>21.432023142077107</v>
      </c>
      <c r="AT280">
        <f t="shared" si="208"/>
        <v>21.44472332074259</v>
      </c>
      <c r="AU280">
        <f t="shared" si="227"/>
        <v>21.348881328082001</v>
      </c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</row>
    <row r="281" spans="1:64" s="34" customFormat="1" ht="12.95" customHeight="1">
      <c r="A281" s="48" t="s">
        <v>137</v>
      </c>
      <c r="B281" s="55" t="s">
        <v>65</v>
      </c>
      <c r="C281" s="62">
        <v>55107.295899999997</v>
      </c>
      <c r="D281" s="62">
        <v>1E-4</v>
      </c>
      <c r="E281" s="48">
        <f t="shared" si="209"/>
        <v>24722.861189980293</v>
      </c>
      <c r="F281" s="48">
        <f t="shared" si="189"/>
        <v>24723</v>
      </c>
      <c r="G281" s="48">
        <f t="shared" si="228"/>
        <v>-3.8925008004298434E-2</v>
      </c>
      <c r="K281" s="34">
        <f t="shared" si="210"/>
        <v>-3.8925008004298434E-2</v>
      </c>
      <c r="O281" s="34">
        <f t="shared" ca="1" si="211"/>
        <v>-3.6303500306870386E-2</v>
      </c>
      <c r="P281" s="34">
        <f t="shared" si="212"/>
        <v>-1.4200917215655693E-2</v>
      </c>
      <c r="Q281" s="214">
        <f t="shared" si="213"/>
        <v>40088.795899999997</v>
      </c>
      <c r="R281" s="34">
        <f t="shared" si="214"/>
        <v>6.112806653250487E-4</v>
      </c>
      <c r="S281" s="52">
        <f t="shared" si="229"/>
        <v>1</v>
      </c>
      <c r="T281" s="34">
        <f t="shared" si="230"/>
        <v>6.112806653250487E-4</v>
      </c>
      <c r="U281" s="59"/>
      <c r="V281" s="1"/>
      <c r="W281" s="1">
        <v>250</v>
      </c>
      <c r="X281" s="1"/>
      <c r="Y281" s="1"/>
      <c r="Z281">
        <f t="shared" si="215"/>
        <v>24723</v>
      </c>
      <c r="AA281">
        <f t="shared" si="216"/>
        <v>-3.5000404486245973E-2</v>
      </c>
      <c r="AB281">
        <f t="shared" si="217"/>
        <v>-3.9246035180524608E-3</v>
      </c>
      <c r="AC281">
        <f t="shared" si="218"/>
        <v>-3.9246035180524608E-3</v>
      </c>
      <c r="AD281"/>
      <c r="AE281">
        <f t="shared" si="219"/>
        <v>1.5402512773909751E-5</v>
      </c>
      <c r="AF281" s="145">
        <f t="shared" si="220"/>
        <v>40088.795899999997</v>
      </c>
      <c r="AG281" s="146"/>
      <c r="AH281">
        <f t="shared" si="221"/>
        <v>-7.5284416812459749E-3</v>
      </c>
      <c r="AI281">
        <f t="shared" si="222"/>
        <v>0.85745847304404144</v>
      </c>
      <c r="AJ281">
        <f t="shared" si="223"/>
        <v>-0.78101252425751633</v>
      </c>
      <c r="AK281">
        <f t="shared" si="224"/>
        <v>7.2676771344520691E-2</v>
      </c>
      <c r="AL281">
        <f t="shared" si="225"/>
        <v>2.6700851407447161</v>
      </c>
      <c r="AM281">
        <f t="shared" si="226"/>
        <v>4.1628366444867932</v>
      </c>
      <c r="AN281">
        <f t="shared" ref="AN281:AT290" si="231">$AU281+$AB$7*SIN(AO281)</f>
        <v>21.440881261474008</v>
      </c>
      <c r="AO281">
        <f t="shared" si="231"/>
        <v>21.440880664309095</v>
      </c>
      <c r="AP281">
        <f t="shared" si="231"/>
        <v>21.440885042938564</v>
      </c>
      <c r="AQ281">
        <f t="shared" si="231"/>
        <v>21.440852936968138</v>
      </c>
      <c r="AR281">
        <f t="shared" si="231"/>
        <v>21.441088336897671</v>
      </c>
      <c r="AS281">
        <f t="shared" si="231"/>
        <v>21.439361601859169</v>
      </c>
      <c r="AT281">
        <f t="shared" si="231"/>
        <v>21.451985774812499</v>
      </c>
      <c r="AU281">
        <f t="shared" si="227"/>
        <v>21.357214763759931</v>
      </c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</row>
    <row r="282" spans="1:64" s="34" customFormat="1" ht="12.95" customHeight="1">
      <c r="A282" s="60" t="s">
        <v>138</v>
      </c>
      <c r="B282" s="61" t="s">
        <v>65</v>
      </c>
      <c r="C282" s="60">
        <v>55121.602500000001</v>
      </c>
      <c r="D282" s="60">
        <v>6.9999999999999999E-4</v>
      </c>
      <c r="E282" s="48">
        <f t="shared" si="209"/>
        <v>24773.87979035508</v>
      </c>
      <c r="F282" s="48">
        <f t="shared" si="189"/>
        <v>24774</v>
      </c>
      <c r="G282" s="48">
        <f t="shared" si="228"/>
        <v>-3.3709103998262435E-2</v>
      </c>
      <c r="K282" s="34">
        <f t="shared" si="210"/>
        <v>-3.3709103998262435E-2</v>
      </c>
      <c r="O282" s="34">
        <f t="shared" ca="1" si="211"/>
        <v>-3.6391910855395566E-2</v>
      </c>
      <c r="P282" s="34">
        <f t="shared" si="212"/>
        <v>-1.4259276737328368E-2</v>
      </c>
      <c r="Q282" s="214">
        <f t="shared" si="213"/>
        <v>40103.102500000001</v>
      </c>
      <c r="R282" s="34">
        <f t="shared" si="214"/>
        <v>3.7829578048017404E-4</v>
      </c>
      <c r="S282" s="52">
        <f t="shared" si="229"/>
        <v>1</v>
      </c>
      <c r="T282" s="34">
        <f t="shared" si="230"/>
        <v>3.7829578048017404E-4</v>
      </c>
      <c r="U282" s="59"/>
      <c r="W282" s="1">
        <v>251</v>
      </c>
      <c r="X282" s="1"/>
      <c r="Y282" s="1"/>
      <c r="Z282">
        <f t="shared" si="215"/>
        <v>24774</v>
      </c>
      <c r="AA282">
        <f t="shared" si="216"/>
        <v>-3.5093036194583406E-2</v>
      </c>
      <c r="AB282">
        <f t="shared" si="217"/>
        <v>1.3839321963209708E-3</v>
      </c>
      <c r="AC282">
        <f t="shared" si="218"/>
        <v>1.3839321963209708E-3</v>
      </c>
      <c r="AD282"/>
      <c r="AE282">
        <f t="shared" si="219"/>
        <v>1.9152683240137863E-6</v>
      </c>
      <c r="AF282" s="145">
        <f t="shared" si="220"/>
        <v>40103.102500000001</v>
      </c>
      <c r="AG282" s="146"/>
      <c r="AH282">
        <f t="shared" si="221"/>
        <v>-7.5013577745834028E-3</v>
      </c>
      <c r="AI282">
        <f t="shared" si="222"/>
        <v>0.85712284360603941</v>
      </c>
      <c r="AJ282">
        <f t="shared" si="223"/>
        <v>-0.77810685691924208</v>
      </c>
      <c r="AK282">
        <f t="shared" si="224"/>
        <v>7.2014708086443904E-2</v>
      </c>
      <c r="AL282">
        <f t="shared" si="225"/>
        <v>2.6747243750293683</v>
      </c>
      <c r="AM282">
        <f t="shared" si="226"/>
        <v>4.2057680221434417</v>
      </c>
      <c r="AN282">
        <f t="shared" si="231"/>
        <v>21.446223053638864</v>
      </c>
      <c r="AO282">
        <f t="shared" si="231"/>
        <v>21.44622244945365</v>
      </c>
      <c r="AP282">
        <f t="shared" si="231"/>
        <v>21.446226865151161</v>
      </c>
      <c r="AQ282">
        <f t="shared" si="231"/>
        <v>21.446194592681394</v>
      </c>
      <c r="AR282">
        <f t="shared" si="231"/>
        <v>21.446430443993972</v>
      </c>
      <c r="AS282">
        <f t="shared" si="231"/>
        <v>21.444706034130416</v>
      </c>
      <c r="AT282">
        <f t="shared" si="231"/>
        <v>21.457272842799153</v>
      </c>
      <c r="AU282">
        <f t="shared" si="227"/>
        <v>21.363286266896708</v>
      </c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</row>
    <row r="283" spans="1:64" s="34" customFormat="1" ht="12.95" customHeight="1">
      <c r="A283" s="60" t="s">
        <v>138</v>
      </c>
      <c r="B283" s="61" t="s">
        <v>62</v>
      </c>
      <c r="C283" s="60">
        <v>55121.739000000001</v>
      </c>
      <c r="D283" s="60">
        <v>4.0000000000000002E-4</v>
      </c>
      <c r="E283" s="48">
        <f t="shared" si="209"/>
        <v>24774.366561422361</v>
      </c>
      <c r="F283" s="48">
        <f t="shared" si="189"/>
        <v>24774.5</v>
      </c>
      <c r="G283" s="48">
        <f t="shared" si="228"/>
        <v>-3.7418751999211963E-2</v>
      </c>
      <c r="K283" s="34">
        <f t="shared" si="210"/>
        <v>-3.7418751999211963E-2</v>
      </c>
      <c r="O283" s="34">
        <f t="shared" ca="1" si="211"/>
        <v>-3.6392777625479149E-2</v>
      </c>
      <c r="P283" s="34">
        <f t="shared" si="212"/>
        <v>-1.425984953325163E-2</v>
      </c>
      <c r="Q283" s="214">
        <f t="shared" si="213"/>
        <v>40103.239000000001</v>
      </c>
      <c r="R283" s="34">
        <f t="shared" si="214"/>
        <v>5.3633476342786364E-4</v>
      </c>
      <c r="S283" s="52">
        <f t="shared" si="229"/>
        <v>1</v>
      </c>
      <c r="T283" s="34">
        <f t="shared" si="230"/>
        <v>5.3633476342786364E-4</v>
      </c>
      <c r="U283" s="59"/>
      <c r="W283" s="1">
        <v>252</v>
      </c>
      <c r="X283" s="1"/>
      <c r="Y283" s="1"/>
      <c r="Z283">
        <f t="shared" si="215"/>
        <v>24774.5</v>
      </c>
      <c r="AA283">
        <f t="shared" si="216"/>
        <v>-3.5093944499133153E-2</v>
      </c>
      <c r="AB283">
        <f t="shared" si="217"/>
        <v>-2.3248075000788099E-3</v>
      </c>
      <c r="AC283">
        <f t="shared" si="218"/>
        <v>-2.3248075000788099E-3</v>
      </c>
      <c r="AD283"/>
      <c r="AE283">
        <f t="shared" si="219"/>
        <v>5.4047299124226857E-6</v>
      </c>
      <c r="AF283" s="145">
        <f t="shared" si="220"/>
        <v>40103.239000000001</v>
      </c>
      <c r="AG283" s="146"/>
      <c r="AH283">
        <f t="shared" si="221"/>
        <v>-7.5010912378831555E-3</v>
      </c>
      <c r="AI283">
        <f t="shared" si="222"/>
        <v>0.85711956962376368</v>
      </c>
      <c r="AJ283">
        <f t="shared" si="223"/>
        <v>-0.77807829826057373</v>
      </c>
      <c r="AK283">
        <f t="shared" si="224"/>
        <v>7.2008212139321168E-2</v>
      </c>
      <c r="AL283">
        <f t="shared" si="225"/>
        <v>2.6747698397688704</v>
      </c>
      <c r="AM283">
        <f t="shared" si="226"/>
        <v>4.2061928963077788</v>
      </c>
      <c r="AN283">
        <f t="shared" si="231"/>
        <v>21.446275413815663</v>
      </c>
      <c r="AO283">
        <f t="shared" si="231"/>
        <v>21.446274809562276</v>
      </c>
      <c r="AP283">
        <f t="shared" si="231"/>
        <v>21.446279225617864</v>
      </c>
      <c r="AQ283">
        <f t="shared" si="231"/>
        <v>21.446246951555338</v>
      </c>
      <c r="AR283">
        <f t="shared" si="231"/>
        <v>21.446482807024204</v>
      </c>
      <c r="AS283">
        <f t="shared" si="231"/>
        <v>21.444758421594827</v>
      </c>
      <c r="AT283">
        <f t="shared" si="231"/>
        <v>21.457324659601689</v>
      </c>
      <c r="AU283">
        <f t="shared" si="227"/>
        <v>21.363345791437268</v>
      </c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</row>
    <row r="284" spans="1:64" s="34" customFormat="1" ht="12.95" customHeight="1">
      <c r="A284" s="48" t="s">
        <v>137</v>
      </c>
      <c r="B284" s="55" t="s">
        <v>65</v>
      </c>
      <c r="C284" s="62">
        <v>55146.557200000003</v>
      </c>
      <c r="D284" s="62">
        <v>2.0000000000000001E-4</v>
      </c>
      <c r="E284" s="48">
        <f t="shared" si="209"/>
        <v>24862.870456674998</v>
      </c>
      <c r="F284" s="48">
        <f t="shared" si="189"/>
        <v>24863</v>
      </c>
      <c r="G284" s="48">
        <f t="shared" si="228"/>
        <v>-3.632644799654372E-2</v>
      </c>
      <c r="K284" s="34">
        <f t="shared" si="210"/>
        <v>-3.632644799654372E-2</v>
      </c>
      <c r="O284" s="34">
        <f t="shared" ca="1" si="211"/>
        <v>-3.6546195930272841E-2</v>
      </c>
      <c r="P284" s="34">
        <f t="shared" si="212"/>
        <v>-1.436143132416892E-2</v>
      </c>
      <c r="Q284" s="214">
        <f t="shared" si="213"/>
        <v>40128.057200000003</v>
      </c>
      <c r="R284" s="34">
        <f t="shared" si="214"/>
        <v>4.8246195741770284E-4</v>
      </c>
      <c r="S284" s="52">
        <f t="shared" si="229"/>
        <v>1</v>
      </c>
      <c r="T284" s="34">
        <f t="shared" si="230"/>
        <v>4.8246195741770284E-4</v>
      </c>
      <c r="U284" s="59"/>
      <c r="V284" s="1"/>
      <c r="W284" s="1">
        <v>253</v>
      </c>
      <c r="X284" s="1"/>
      <c r="Y284" s="1"/>
      <c r="Z284">
        <f t="shared" si="215"/>
        <v>24863</v>
      </c>
      <c r="AA284">
        <f t="shared" si="216"/>
        <v>-3.5254761728782835E-2</v>
      </c>
      <c r="AB284">
        <f t="shared" si="217"/>
        <v>-1.0716862677608852E-3</v>
      </c>
      <c r="AC284">
        <f t="shared" si="218"/>
        <v>-1.0716862677608852E-3</v>
      </c>
      <c r="AD284"/>
      <c r="AE284">
        <f t="shared" si="219"/>
        <v>1.1485114565072556E-6</v>
      </c>
      <c r="AF284" s="145">
        <f t="shared" si="220"/>
        <v>40128.057200000003</v>
      </c>
      <c r="AG284" s="146"/>
      <c r="AH284">
        <f t="shared" si="221"/>
        <v>-7.4536071237828331E-3</v>
      </c>
      <c r="AI284">
        <f t="shared" si="222"/>
        <v>0.85654511883848439</v>
      </c>
      <c r="AJ284">
        <f t="shared" si="223"/>
        <v>-0.77300158475787628</v>
      </c>
      <c r="AK284">
        <f t="shared" si="224"/>
        <v>7.0856877372174956E-2</v>
      </c>
      <c r="AL284">
        <f t="shared" si="225"/>
        <v>2.6828116600818284</v>
      </c>
      <c r="AM284">
        <f t="shared" si="226"/>
        <v>4.2826454172912838</v>
      </c>
      <c r="AN284">
        <f t="shared" si="231"/>
        <v>21.455540032683377</v>
      </c>
      <c r="AO284">
        <f t="shared" si="231"/>
        <v>21.455539416573089</v>
      </c>
      <c r="AP284">
        <f t="shared" si="231"/>
        <v>21.45554389433206</v>
      </c>
      <c r="AQ284">
        <f t="shared" si="231"/>
        <v>21.455511350658007</v>
      </c>
      <c r="AR284">
        <f t="shared" si="231"/>
        <v>21.455747858839324</v>
      </c>
      <c r="AS284">
        <f t="shared" si="231"/>
        <v>21.454028299949659</v>
      </c>
      <c r="AT284">
        <f t="shared" si="231"/>
        <v>21.466491013453147</v>
      </c>
      <c r="AU284">
        <f t="shared" si="227"/>
        <v>21.373881635115794</v>
      </c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</row>
    <row r="285" spans="1:64" s="34" customFormat="1" ht="12.95" customHeight="1">
      <c r="A285" s="48" t="s">
        <v>139</v>
      </c>
      <c r="B285" s="55" t="s">
        <v>65</v>
      </c>
      <c r="C285" s="62">
        <v>55383.790399999998</v>
      </c>
      <c r="D285" s="62">
        <v>6.9999999999999999E-4</v>
      </c>
      <c r="E285" s="48">
        <f t="shared" si="209"/>
        <v>25708.865020472756</v>
      </c>
      <c r="F285" s="48">
        <f t="shared" si="189"/>
        <v>25709</v>
      </c>
      <c r="G285" s="48">
        <f t="shared" si="228"/>
        <v>-3.785086400603177E-2</v>
      </c>
      <c r="K285" s="34">
        <f t="shared" si="210"/>
        <v>-3.785086400603177E-2</v>
      </c>
      <c r="O285" s="34">
        <f t="shared" ca="1" si="211"/>
        <v>-3.8012770911690523E-2</v>
      </c>
      <c r="P285" s="34">
        <f t="shared" si="212"/>
        <v>-1.5352249051327423E-2</v>
      </c>
      <c r="Q285" s="214">
        <f t="shared" si="213"/>
        <v>40365.290399999998</v>
      </c>
      <c r="R285" s="34">
        <f t="shared" si="214"/>
        <v>5.0618767488004612E-4</v>
      </c>
      <c r="S285" s="52">
        <f t="shared" si="229"/>
        <v>1</v>
      </c>
      <c r="T285" s="34">
        <f t="shared" si="230"/>
        <v>5.0618767488004612E-4</v>
      </c>
      <c r="U285" s="59"/>
      <c r="W285" s="1">
        <v>254</v>
      </c>
      <c r="X285" s="1"/>
      <c r="Y285" s="1"/>
      <c r="Z285">
        <f t="shared" si="215"/>
        <v>25709</v>
      </c>
      <c r="AA285">
        <f t="shared" si="216"/>
        <v>-3.6797674108844734E-2</v>
      </c>
      <c r="AB285">
        <f t="shared" si="217"/>
        <v>-1.053189897187036E-3</v>
      </c>
      <c r="AC285">
        <f t="shared" si="218"/>
        <v>-1.053189897187036E-3</v>
      </c>
      <c r="AD285"/>
      <c r="AE285">
        <f t="shared" si="219"/>
        <v>1.1092089595368394E-6</v>
      </c>
      <c r="AF285" s="145">
        <f t="shared" si="220"/>
        <v>40365.290399999998</v>
      </c>
      <c r="AG285" s="146"/>
      <c r="AH285">
        <f t="shared" si="221"/>
        <v>-6.9697234638447401E-3</v>
      </c>
      <c r="AI285">
        <f t="shared" si="222"/>
        <v>0.85155759719674284</v>
      </c>
      <c r="AJ285">
        <f t="shared" si="223"/>
        <v>-0.72235098296971656</v>
      </c>
      <c r="AK285">
        <f t="shared" si="224"/>
        <v>5.9706390361464259E-2</v>
      </c>
      <c r="AL285">
        <f t="shared" si="225"/>
        <v>2.759174604245652</v>
      </c>
      <c r="AM285">
        <f t="shared" si="226"/>
        <v>5.1659864368945696</v>
      </c>
      <c r="AN285">
        <f t="shared" si="231"/>
        <v>21.543808307172082</v>
      </c>
      <c r="AO285">
        <f t="shared" si="231"/>
        <v>21.543807604475095</v>
      </c>
      <c r="AP285">
        <f t="shared" si="231"/>
        <v>21.543812475646973</v>
      </c>
      <c r="AQ285">
        <f t="shared" si="231"/>
        <v>21.543778707919945</v>
      </c>
      <c r="AR285">
        <f t="shared" si="231"/>
        <v>21.544012779850927</v>
      </c>
      <c r="AS285">
        <f t="shared" si="231"/>
        <v>21.542389693215807</v>
      </c>
      <c r="AT285">
        <f t="shared" si="231"/>
        <v>21.5536186686207</v>
      </c>
      <c r="AU285">
        <f t="shared" si="227"/>
        <v>21.474597157737644</v>
      </c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</row>
    <row r="286" spans="1:64" ht="12.95" customHeight="1">
      <c r="A286" s="48" t="s">
        <v>200</v>
      </c>
      <c r="B286" s="48"/>
      <c r="C286" s="62">
        <v>55481.371899999998</v>
      </c>
      <c r="D286" s="62">
        <v>1.5E-3</v>
      </c>
      <c r="E286" s="48">
        <f t="shared" si="209"/>
        <v>26056.849276163921</v>
      </c>
      <c r="F286" s="48">
        <f t="shared" si="189"/>
        <v>26057</v>
      </c>
      <c r="G286" s="48">
        <f t="shared" si="228"/>
        <v>-4.226587200537324E-2</v>
      </c>
      <c r="H286" s="34"/>
      <c r="I286" s="34"/>
      <c r="J286" s="34"/>
      <c r="K286" s="34">
        <f t="shared" si="210"/>
        <v>-4.226587200537324E-2</v>
      </c>
      <c r="L286" s="48"/>
      <c r="M286" s="34"/>
      <c r="N286" s="34"/>
      <c r="O286" s="34">
        <f t="shared" ca="1" si="211"/>
        <v>-3.8616042889862333E-2</v>
      </c>
      <c r="P286" s="34">
        <f t="shared" si="212"/>
        <v>-1.5770207263917448E-2</v>
      </c>
      <c r="Q286" s="214">
        <f t="shared" si="213"/>
        <v>40462.871899999998</v>
      </c>
      <c r="R286" s="34">
        <f>(P286-L286)^2</f>
        <v>2.4869943714691465E-4</v>
      </c>
      <c r="S286" s="52">
        <f t="shared" si="229"/>
        <v>1</v>
      </c>
      <c r="T286" s="34">
        <f t="shared" si="230"/>
        <v>2.4869943714691465E-4</v>
      </c>
      <c r="U286" s="59"/>
      <c r="W286" s="1">
        <v>280</v>
      </c>
      <c r="Y286" s="50"/>
      <c r="Z286">
        <f t="shared" si="215"/>
        <v>26057</v>
      </c>
      <c r="AA286">
        <f t="shared" si="216"/>
        <v>-3.7435917819660325E-2</v>
      </c>
      <c r="AB286">
        <f t="shared" si="217"/>
        <v>-4.8299541857129147E-3</v>
      </c>
      <c r="AC286">
        <f t="shared" si="218"/>
        <v>-4.8299541857129147E-3</v>
      </c>
      <c r="AE286">
        <f t="shared" si="219"/>
        <v>2.3328457436085705E-5</v>
      </c>
      <c r="AF286" s="145">
        <f t="shared" si="220"/>
        <v>40462.871899999998</v>
      </c>
      <c r="AG286" s="146"/>
      <c r="AH286">
        <f t="shared" si="221"/>
        <v>-6.7555516146603255E-3</v>
      </c>
      <c r="AI286">
        <f t="shared" si="222"/>
        <v>0.84976909287727231</v>
      </c>
      <c r="AJ286">
        <f t="shared" si="223"/>
        <v>-0.70045049082476407</v>
      </c>
      <c r="AK286">
        <f t="shared" si="224"/>
        <v>5.5051562603457262E-2</v>
      </c>
      <c r="AL286">
        <f t="shared" si="225"/>
        <v>2.7903421092334089</v>
      </c>
      <c r="AM286">
        <f t="shared" si="226"/>
        <v>5.6352788631515622</v>
      </c>
      <c r="AN286">
        <f t="shared" si="231"/>
        <v>21.579975873640631</v>
      </c>
      <c r="AO286">
        <f t="shared" si="231"/>
        <v>21.579975153225622</v>
      </c>
      <c r="AP286">
        <f t="shared" si="231"/>
        <v>21.579980065217029</v>
      </c>
      <c r="AQ286">
        <f t="shared" si="231"/>
        <v>21.579946573674466</v>
      </c>
      <c r="AR286">
        <f t="shared" si="231"/>
        <v>21.580174920120641</v>
      </c>
      <c r="AS286">
        <f t="shared" si="231"/>
        <v>21.578617594885106</v>
      </c>
      <c r="AT286">
        <f t="shared" si="231"/>
        <v>21.589217795933937</v>
      </c>
      <c r="AU286">
        <f t="shared" si="227"/>
        <v>21.516026237965072</v>
      </c>
    </row>
    <row r="287" spans="1:64" ht="12.95" customHeight="1">
      <c r="A287" s="48" t="s">
        <v>200</v>
      </c>
      <c r="B287" s="48"/>
      <c r="C287" s="62">
        <v>55481.516600000003</v>
      </c>
      <c r="D287" s="62">
        <v>2.5000000000000001E-3</v>
      </c>
      <c r="E287" s="48">
        <f t="shared" si="209"/>
        <v>26057.36528915614</v>
      </c>
      <c r="F287" s="48">
        <f t="shared" si="189"/>
        <v>26057.5</v>
      </c>
      <c r="G287" s="48">
        <f t="shared" si="228"/>
        <v>-3.777552000246942E-2</v>
      </c>
      <c r="H287" s="34"/>
      <c r="I287" s="34"/>
      <c r="J287" s="34"/>
      <c r="K287" s="34">
        <f t="shared" si="210"/>
        <v>-3.777552000246942E-2</v>
      </c>
      <c r="L287" s="48"/>
      <c r="M287" s="34"/>
      <c r="N287" s="34"/>
      <c r="O287" s="34">
        <f t="shared" ca="1" si="211"/>
        <v>-3.8616909659945915E-2</v>
      </c>
      <c r="P287" s="34">
        <f t="shared" si="212"/>
        <v>-1.5770812134840707E-2</v>
      </c>
      <c r="Q287" s="214">
        <f t="shared" si="213"/>
        <v>40463.016600000003</v>
      </c>
      <c r="R287" s="34">
        <f>(P287-L287)^2</f>
        <v>2.4871851539243889E-4</v>
      </c>
      <c r="S287" s="52">
        <f t="shared" si="229"/>
        <v>1</v>
      </c>
      <c r="T287" s="34">
        <f t="shared" si="230"/>
        <v>2.4871851539243889E-4</v>
      </c>
      <c r="U287" s="59"/>
      <c r="W287" s="1">
        <v>281</v>
      </c>
      <c r="Y287" s="50"/>
      <c r="Z287">
        <f t="shared" si="215"/>
        <v>26057.5</v>
      </c>
      <c r="AA287">
        <f t="shared" si="216"/>
        <v>-3.7436836578505578E-2</v>
      </c>
      <c r="AB287">
        <f t="shared" si="217"/>
        <v>-3.3868342396384254E-4</v>
      </c>
      <c r="AC287">
        <f t="shared" si="218"/>
        <v>-3.3868342396384254E-4</v>
      </c>
      <c r="AE287">
        <f t="shared" si="219"/>
        <v>1.1470646166787191E-7</v>
      </c>
      <c r="AF287" s="145">
        <f t="shared" si="220"/>
        <v>40463.016600000003</v>
      </c>
      <c r="AG287" s="146"/>
      <c r="AH287">
        <f t="shared" si="221"/>
        <v>-6.7552377972555765E-3</v>
      </c>
      <c r="AI287">
        <f t="shared" si="222"/>
        <v>0.84976663288383714</v>
      </c>
      <c r="AJ287">
        <f t="shared" si="223"/>
        <v>-0.70041859626551595</v>
      </c>
      <c r="AK287">
        <f t="shared" si="224"/>
        <v>5.5044849031859626E-2</v>
      </c>
      <c r="AL287">
        <f t="shared" si="225"/>
        <v>2.7903867972191172</v>
      </c>
      <c r="AM287">
        <f t="shared" si="226"/>
        <v>5.6360108633707373</v>
      </c>
      <c r="AN287">
        <f t="shared" si="231"/>
        <v>21.580027784607093</v>
      </c>
      <c r="AO287">
        <f t="shared" si="231"/>
        <v>21.580027064175468</v>
      </c>
      <c r="AP287">
        <f t="shared" si="231"/>
        <v>21.58003197616901</v>
      </c>
      <c r="AQ287">
        <f t="shared" si="231"/>
        <v>21.579998485369916</v>
      </c>
      <c r="AR287">
        <f t="shared" si="231"/>
        <v>21.580226821580752</v>
      </c>
      <c r="AS287">
        <f t="shared" si="231"/>
        <v>21.578669601480289</v>
      </c>
      <c r="AT287">
        <f t="shared" si="231"/>
        <v>21.58926885131925</v>
      </c>
      <c r="AU287">
        <f t="shared" si="227"/>
        <v>21.516085762505632</v>
      </c>
    </row>
    <row r="288" spans="1:64" s="34" customFormat="1" ht="12.95" customHeight="1">
      <c r="A288" s="48" t="s">
        <v>140</v>
      </c>
      <c r="B288" s="55" t="s">
        <v>62</v>
      </c>
      <c r="C288" s="62">
        <v>55834.416790000003</v>
      </c>
      <c r="D288" s="62">
        <v>2.0000000000000001E-4</v>
      </c>
      <c r="E288" s="48">
        <f t="shared" si="209"/>
        <v>27315.838564832575</v>
      </c>
      <c r="F288" s="48">
        <f t="shared" ref="F288:F351" si="232">ROUND(2*E288,0)/2</f>
        <v>27316</v>
      </c>
      <c r="G288" s="48">
        <f t="shared" si="228"/>
        <v>-4.5269535999977961E-2</v>
      </c>
      <c r="J288" s="48"/>
      <c r="K288" s="34">
        <f t="shared" si="210"/>
        <v>-4.5269535999977961E-2</v>
      </c>
      <c r="M288" s="1"/>
      <c r="N288" s="1"/>
      <c r="O288" s="34">
        <f t="shared" ca="1" si="211"/>
        <v>-4.0798569960317249E-2</v>
      </c>
      <c r="P288" s="34">
        <f t="shared" si="212"/>
        <v>-1.7332883536189968E-2</v>
      </c>
      <c r="Q288" s="214">
        <f t="shared" si="213"/>
        <v>40815.916790000003</v>
      </c>
      <c r="R288" s="34">
        <f>(P288-J288)^2</f>
        <v>3.0042885167912522E-4</v>
      </c>
      <c r="S288" s="52">
        <f t="shared" si="229"/>
        <v>1</v>
      </c>
      <c r="T288" s="34">
        <f t="shared" si="230"/>
        <v>3.0042885167912522E-4</v>
      </c>
      <c r="U288" s="59"/>
      <c r="V288" s="1"/>
      <c r="W288" s="1">
        <v>255</v>
      </c>
      <c r="X288" s="1"/>
      <c r="Y288" s="1"/>
      <c r="Z288">
        <f t="shared" si="215"/>
        <v>27316</v>
      </c>
      <c r="AA288">
        <f t="shared" si="216"/>
        <v>-3.9768218455460747E-2</v>
      </c>
      <c r="AB288">
        <f t="shared" si="217"/>
        <v>-5.5013175445172147E-3</v>
      </c>
      <c r="AC288">
        <f t="shared" si="218"/>
        <v>-5.5013175445172147E-3</v>
      </c>
      <c r="AD288"/>
      <c r="AE288">
        <f t="shared" si="219"/>
        <v>3.0264494725612917E-5</v>
      </c>
      <c r="AF288" s="145">
        <f t="shared" si="220"/>
        <v>40815.916790000003</v>
      </c>
      <c r="AG288" s="146"/>
      <c r="AH288">
        <f t="shared" si="221"/>
        <v>-5.9129249354607461E-3</v>
      </c>
      <c r="AI288">
        <f t="shared" si="222"/>
        <v>0.84456529662855817</v>
      </c>
      <c r="AJ288">
        <f t="shared" si="223"/>
        <v>-0.6164569568924646</v>
      </c>
      <c r="AK288">
        <f t="shared" si="224"/>
        <v>3.7948030091585642E-2</v>
      </c>
      <c r="AL288">
        <f t="shared" si="225"/>
        <v>2.9021356194322823</v>
      </c>
      <c r="AM288">
        <f t="shared" si="226"/>
        <v>8.312281365071021</v>
      </c>
      <c r="AN288">
        <f t="shared" si="231"/>
        <v>21.710262301923134</v>
      </c>
      <c r="AO288">
        <f t="shared" si="231"/>
        <v>21.710261630482371</v>
      </c>
      <c r="AP288">
        <f t="shared" si="231"/>
        <v>21.71026599815378</v>
      </c>
      <c r="AQ288">
        <f t="shared" si="231"/>
        <v>21.710237586682975</v>
      </c>
      <c r="AR288">
        <f t="shared" si="231"/>
        <v>21.710422397624296</v>
      </c>
      <c r="AS288">
        <f t="shared" si="231"/>
        <v>21.709220062707736</v>
      </c>
      <c r="AT288">
        <f t="shared" si="231"/>
        <v>21.717034756011344</v>
      </c>
      <c r="AU288">
        <f t="shared" si="227"/>
        <v>21.66590903108672</v>
      </c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</row>
    <row r="289" spans="1:64" s="34" customFormat="1" ht="12.95" customHeight="1">
      <c r="A289" s="48" t="s">
        <v>140</v>
      </c>
      <c r="B289" s="55" t="s">
        <v>62</v>
      </c>
      <c r="C289" s="62">
        <v>55834.417390000002</v>
      </c>
      <c r="D289" s="62">
        <v>2.0000000000000001E-4</v>
      </c>
      <c r="E289" s="48">
        <f t="shared" si="209"/>
        <v>27315.840704485618</v>
      </c>
      <c r="F289" s="48">
        <f t="shared" si="232"/>
        <v>27316</v>
      </c>
      <c r="G289" s="48">
        <f t="shared" si="228"/>
        <v>-4.4669536000583321E-2</v>
      </c>
      <c r="J289" s="48"/>
      <c r="K289" s="34">
        <f t="shared" si="210"/>
        <v>-4.4669536000583321E-2</v>
      </c>
      <c r="M289" s="1"/>
      <c r="N289" s="1"/>
      <c r="O289" s="34">
        <f t="shared" ca="1" si="211"/>
        <v>-4.0798569960317249E-2</v>
      </c>
      <c r="P289" s="34">
        <f t="shared" si="212"/>
        <v>-1.7332883536189968E-2</v>
      </c>
      <c r="Q289" s="214">
        <f t="shared" si="213"/>
        <v>40815.917390000002</v>
      </c>
      <c r="R289" s="34">
        <f>(P289-J289)^2</f>
        <v>3.0042885167912522E-4</v>
      </c>
      <c r="S289" s="52">
        <f t="shared" si="229"/>
        <v>1</v>
      </c>
      <c r="T289" s="34">
        <f t="shared" si="230"/>
        <v>3.0042885167912522E-4</v>
      </c>
      <c r="U289" s="59"/>
      <c r="V289" s="1"/>
      <c r="W289" s="1">
        <v>256</v>
      </c>
      <c r="X289" s="1"/>
      <c r="Y289" s="1"/>
      <c r="Z289">
        <f t="shared" si="215"/>
        <v>27316</v>
      </c>
      <c r="AA289">
        <f t="shared" si="216"/>
        <v>-3.9768218455460747E-2</v>
      </c>
      <c r="AB289">
        <f t="shared" si="217"/>
        <v>-4.9013175451225743E-3</v>
      </c>
      <c r="AC289">
        <f t="shared" si="218"/>
        <v>-4.9013175451225743E-3</v>
      </c>
      <c r="AD289"/>
      <c r="AE289">
        <f t="shared" si="219"/>
        <v>2.4022913678126377E-5</v>
      </c>
      <c r="AF289" s="145">
        <f t="shared" si="220"/>
        <v>40815.917390000002</v>
      </c>
      <c r="AG289" s="146"/>
      <c r="AH289">
        <f t="shared" si="221"/>
        <v>-5.9129249354607461E-3</v>
      </c>
      <c r="AI289">
        <f t="shared" si="222"/>
        <v>0.84456529662855817</v>
      </c>
      <c r="AJ289">
        <f t="shared" si="223"/>
        <v>-0.6164569568924646</v>
      </c>
      <c r="AK289">
        <f t="shared" si="224"/>
        <v>3.7948030091585642E-2</v>
      </c>
      <c r="AL289">
        <f t="shared" si="225"/>
        <v>2.9021356194322823</v>
      </c>
      <c r="AM289">
        <f t="shared" si="226"/>
        <v>8.312281365071021</v>
      </c>
      <c r="AN289">
        <f t="shared" si="231"/>
        <v>21.710262301923134</v>
      </c>
      <c r="AO289">
        <f t="shared" si="231"/>
        <v>21.710261630482371</v>
      </c>
      <c r="AP289">
        <f t="shared" si="231"/>
        <v>21.71026599815378</v>
      </c>
      <c r="AQ289">
        <f t="shared" si="231"/>
        <v>21.710237586682975</v>
      </c>
      <c r="AR289">
        <f t="shared" si="231"/>
        <v>21.710422397624296</v>
      </c>
      <c r="AS289">
        <f t="shared" si="231"/>
        <v>21.709220062707736</v>
      </c>
      <c r="AT289">
        <f t="shared" si="231"/>
        <v>21.717034756011344</v>
      </c>
      <c r="AU289">
        <f t="shared" si="227"/>
        <v>21.66590903108672</v>
      </c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</row>
    <row r="290" spans="1:64" s="34" customFormat="1" ht="12.95" customHeight="1">
      <c r="A290" s="48" t="s">
        <v>140</v>
      </c>
      <c r="B290" s="55" t="s">
        <v>62</v>
      </c>
      <c r="C290" s="62">
        <v>55834.41749</v>
      </c>
      <c r="D290" s="62">
        <v>2.0000000000000001E-4</v>
      </c>
      <c r="E290" s="48">
        <f t="shared" si="209"/>
        <v>27315.841061094448</v>
      </c>
      <c r="F290" s="48">
        <f t="shared" si="232"/>
        <v>27316</v>
      </c>
      <c r="G290" s="48">
        <f t="shared" si="228"/>
        <v>-4.4569536003109533E-2</v>
      </c>
      <c r="J290" s="48"/>
      <c r="K290" s="34">
        <f t="shared" si="210"/>
        <v>-4.4569536003109533E-2</v>
      </c>
      <c r="M290" s="1"/>
      <c r="N290" s="1"/>
      <c r="O290" s="34">
        <f t="shared" ca="1" si="211"/>
        <v>-4.0798569960317249E-2</v>
      </c>
      <c r="P290" s="34">
        <f t="shared" si="212"/>
        <v>-1.7332883536189968E-2</v>
      </c>
      <c r="Q290" s="214">
        <f t="shared" si="213"/>
        <v>40815.91749</v>
      </c>
      <c r="R290" s="34">
        <f>(P290-J290)^2</f>
        <v>3.0042885167912522E-4</v>
      </c>
      <c r="S290" s="52">
        <f t="shared" si="229"/>
        <v>1</v>
      </c>
      <c r="T290" s="34">
        <f t="shared" si="230"/>
        <v>3.0042885167912522E-4</v>
      </c>
      <c r="U290" s="59"/>
      <c r="V290" s="1"/>
      <c r="W290" s="1">
        <v>257</v>
      </c>
      <c r="X290" s="1"/>
      <c r="Y290" s="1"/>
      <c r="Z290">
        <f t="shared" si="215"/>
        <v>27316</v>
      </c>
      <c r="AA290">
        <f t="shared" si="216"/>
        <v>-3.9768218455460747E-2</v>
      </c>
      <c r="AB290">
        <f t="shared" si="217"/>
        <v>-4.8013175476487868E-3</v>
      </c>
      <c r="AC290">
        <f t="shared" si="218"/>
        <v>-4.8013175476487868E-3</v>
      </c>
      <c r="AD290"/>
      <c r="AE290">
        <f t="shared" si="219"/>
        <v>2.305265019336016E-5</v>
      </c>
      <c r="AF290" s="145">
        <f t="shared" si="220"/>
        <v>40815.91749</v>
      </c>
      <c r="AG290" s="146"/>
      <c r="AH290">
        <f t="shared" si="221"/>
        <v>-5.9129249354607461E-3</v>
      </c>
      <c r="AI290">
        <f t="shared" si="222"/>
        <v>0.84456529662855817</v>
      </c>
      <c r="AJ290">
        <f t="shared" si="223"/>
        <v>-0.6164569568924646</v>
      </c>
      <c r="AK290">
        <f t="shared" si="224"/>
        <v>3.7948030091585642E-2</v>
      </c>
      <c r="AL290">
        <f t="shared" si="225"/>
        <v>2.9021356194322823</v>
      </c>
      <c r="AM290">
        <f t="shared" si="226"/>
        <v>8.312281365071021</v>
      </c>
      <c r="AN290">
        <f t="shared" si="231"/>
        <v>21.710262301923134</v>
      </c>
      <c r="AO290">
        <f t="shared" si="231"/>
        <v>21.710261630482371</v>
      </c>
      <c r="AP290">
        <f t="shared" si="231"/>
        <v>21.71026599815378</v>
      </c>
      <c r="AQ290">
        <f t="shared" si="231"/>
        <v>21.710237586682975</v>
      </c>
      <c r="AR290">
        <f t="shared" si="231"/>
        <v>21.710422397624296</v>
      </c>
      <c r="AS290">
        <f t="shared" si="231"/>
        <v>21.709220062707736</v>
      </c>
      <c r="AT290">
        <f t="shared" si="231"/>
        <v>21.717034756011344</v>
      </c>
      <c r="AU290">
        <f t="shared" si="227"/>
        <v>21.66590903108672</v>
      </c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</row>
    <row r="291" spans="1:64" s="34" customFormat="1" ht="12.95" customHeight="1">
      <c r="A291" s="48" t="s">
        <v>201</v>
      </c>
      <c r="B291" s="55" t="s">
        <v>65</v>
      </c>
      <c r="C291" s="62">
        <v>55838.623299999999</v>
      </c>
      <c r="D291" s="62">
        <v>1E-4</v>
      </c>
      <c r="E291" s="48">
        <f t="shared" si="209"/>
        <v>27330.839351369021</v>
      </c>
      <c r="F291" s="48">
        <f t="shared" si="232"/>
        <v>27331</v>
      </c>
      <c r="G291" s="48">
        <f t="shared" si="228"/>
        <v>-4.5048976004181895E-2</v>
      </c>
      <c r="I291" s="1"/>
      <c r="K291" s="34">
        <f t="shared" si="210"/>
        <v>-4.5048976004181895E-2</v>
      </c>
      <c r="L291" s="48"/>
      <c r="M291" s="1"/>
      <c r="O291" s="34">
        <f t="shared" ca="1" si="211"/>
        <v>-4.0824573062824651E-2</v>
      </c>
      <c r="P291" s="34">
        <f t="shared" si="212"/>
        <v>-1.7351979351387815E-2</v>
      </c>
      <c r="Q291" s="214">
        <f t="shared" si="213"/>
        <v>40820.123299999999</v>
      </c>
      <c r="R291" s="34">
        <f>(P291-L291)^2</f>
        <v>3.0109118741098909E-4</v>
      </c>
      <c r="S291" s="52">
        <f t="shared" si="229"/>
        <v>1</v>
      </c>
      <c r="T291" s="34">
        <f t="shared" si="230"/>
        <v>3.0109118741098909E-4</v>
      </c>
      <c r="U291" s="59"/>
      <c r="V291" s="1"/>
      <c r="W291" s="1">
        <v>258</v>
      </c>
      <c r="X291" s="1"/>
      <c r="Y291" s="1"/>
      <c r="Z291">
        <f t="shared" si="215"/>
        <v>27331</v>
      </c>
      <c r="AA291">
        <f t="shared" si="216"/>
        <v>-3.9796262657592861E-2</v>
      </c>
      <c r="AB291">
        <f t="shared" si="217"/>
        <v>-5.2527133465890344E-3</v>
      </c>
      <c r="AC291">
        <f t="shared" si="218"/>
        <v>-5.2527133465890344E-3</v>
      </c>
      <c r="AD291"/>
      <c r="AE291">
        <f t="shared" si="219"/>
        <v>2.7590997501434573E-5</v>
      </c>
      <c r="AF291" s="145">
        <f t="shared" si="220"/>
        <v>40820.123299999999</v>
      </c>
      <c r="AG291" s="146"/>
      <c r="AH291">
        <f t="shared" si="221"/>
        <v>-5.9022824125928627E-3</v>
      </c>
      <c r="AI291">
        <f t="shared" si="222"/>
        <v>0.84451518232061418</v>
      </c>
      <c r="AJ291">
        <f t="shared" si="223"/>
        <v>-0.61541376050239471</v>
      </c>
      <c r="AK291">
        <f t="shared" si="224"/>
        <v>3.774217099224874E-2</v>
      </c>
      <c r="AL291">
        <f t="shared" si="225"/>
        <v>2.9034598146359807</v>
      </c>
      <c r="AM291">
        <f t="shared" si="226"/>
        <v>8.3589472832439444</v>
      </c>
      <c r="AN291">
        <f t="shared" ref="AN291:AT300" si="233">$AU291+$AB$7*SIN(AO291)</f>
        <v>21.711810050142017</v>
      </c>
      <c r="AO291">
        <f t="shared" si="233"/>
        <v>21.711809380433362</v>
      </c>
      <c r="AP291">
        <f t="shared" si="233"/>
        <v>21.711813734898278</v>
      </c>
      <c r="AQ291">
        <f t="shared" si="233"/>
        <v>21.711785421944963</v>
      </c>
      <c r="AR291">
        <f t="shared" si="233"/>
        <v>21.711969510101564</v>
      </c>
      <c r="AS291">
        <f t="shared" si="233"/>
        <v>21.710772412141072</v>
      </c>
      <c r="AT291">
        <f t="shared" si="233"/>
        <v>21.718549672041949</v>
      </c>
      <c r="AU291">
        <f t="shared" si="227"/>
        <v>21.667694767303416</v>
      </c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</row>
    <row r="292" spans="1:64" s="34" customFormat="1" ht="12.95" customHeight="1">
      <c r="A292" s="48" t="s">
        <v>142</v>
      </c>
      <c r="B292" s="55" t="s">
        <v>65</v>
      </c>
      <c r="C292" s="62">
        <v>55838.623299999999</v>
      </c>
      <c r="D292" s="62">
        <v>1E-4</v>
      </c>
      <c r="E292" s="48">
        <f t="shared" si="209"/>
        <v>27330.839351369021</v>
      </c>
      <c r="F292" s="48">
        <f t="shared" si="232"/>
        <v>27331</v>
      </c>
      <c r="G292" s="48">
        <f t="shared" si="228"/>
        <v>-4.5048976004181895E-2</v>
      </c>
      <c r="K292" s="34">
        <f t="shared" si="210"/>
        <v>-4.5048976004181895E-2</v>
      </c>
      <c r="O292" s="34">
        <f t="shared" ca="1" si="211"/>
        <v>-4.0824573062824651E-2</v>
      </c>
      <c r="P292" s="34">
        <f t="shared" si="212"/>
        <v>-1.7351979351387815E-2</v>
      </c>
      <c r="Q292" s="214">
        <f t="shared" si="213"/>
        <v>40820.123299999999</v>
      </c>
      <c r="R292" s="34">
        <f>(P292-G292)^2</f>
        <v>7.6712362358488651E-4</v>
      </c>
      <c r="S292" s="52">
        <f t="shared" si="229"/>
        <v>1</v>
      </c>
      <c r="T292" s="34">
        <f t="shared" si="230"/>
        <v>7.6712362358488651E-4</v>
      </c>
      <c r="U292" s="59"/>
      <c r="V292" s="1"/>
      <c r="W292" s="1">
        <v>259</v>
      </c>
      <c r="X292" s="1"/>
      <c r="Y292" s="1"/>
      <c r="Z292">
        <f t="shared" si="215"/>
        <v>27331</v>
      </c>
      <c r="AA292">
        <f t="shared" si="216"/>
        <v>-3.9796262657592861E-2</v>
      </c>
      <c r="AB292">
        <f t="shared" si="217"/>
        <v>-5.2527133465890344E-3</v>
      </c>
      <c r="AC292">
        <f t="shared" si="218"/>
        <v>-5.2527133465890344E-3</v>
      </c>
      <c r="AD292"/>
      <c r="AE292">
        <f t="shared" si="219"/>
        <v>2.7590997501434573E-5</v>
      </c>
      <c r="AF292" s="145">
        <f t="shared" si="220"/>
        <v>40820.123299999999</v>
      </c>
      <c r="AG292" s="146"/>
      <c r="AH292">
        <f t="shared" si="221"/>
        <v>-5.9022824125928627E-3</v>
      </c>
      <c r="AI292">
        <f t="shared" si="222"/>
        <v>0.84451518232061418</v>
      </c>
      <c r="AJ292">
        <f t="shared" si="223"/>
        <v>-0.61541376050239471</v>
      </c>
      <c r="AK292">
        <f t="shared" si="224"/>
        <v>3.774217099224874E-2</v>
      </c>
      <c r="AL292">
        <f t="shared" si="225"/>
        <v>2.9034598146359807</v>
      </c>
      <c r="AM292">
        <f t="shared" si="226"/>
        <v>8.3589472832439444</v>
      </c>
      <c r="AN292">
        <f t="shared" si="233"/>
        <v>21.711810050142017</v>
      </c>
      <c r="AO292">
        <f t="shared" si="233"/>
        <v>21.711809380433362</v>
      </c>
      <c r="AP292">
        <f t="shared" si="233"/>
        <v>21.711813734898278</v>
      </c>
      <c r="AQ292">
        <f t="shared" si="233"/>
        <v>21.711785421944963</v>
      </c>
      <c r="AR292">
        <f t="shared" si="233"/>
        <v>21.711969510101564</v>
      </c>
      <c r="AS292">
        <f t="shared" si="233"/>
        <v>21.710772412141072</v>
      </c>
      <c r="AT292">
        <f t="shared" si="233"/>
        <v>21.718549672041949</v>
      </c>
      <c r="AU292">
        <f t="shared" si="227"/>
        <v>21.667694767303416</v>
      </c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1:64" s="34" customFormat="1" ht="12.95" customHeight="1">
      <c r="A293" s="48" t="s">
        <v>201</v>
      </c>
      <c r="B293" s="55" t="s">
        <v>65</v>
      </c>
      <c r="C293" s="62">
        <v>55845.6342</v>
      </c>
      <c r="D293" s="62">
        <v>1E-4</v>
      </c>
      <c r="E293" s="48">
        <f t="shared" si="209"/>
        <v>27355.840840567544</v>
      </c>
      <c r="F293" s="48">
        <f t="shared" si="232"/>
        <v>27356</v>
      </c>
      <c r="G293" s="48">
        <f t="shared" si="228"/>
        <v>-4.4631376003962941E-2</v>
      </c>
      <c r="K293" s="34">
        <f t="shared" si="210"/>
        <v>-4.4631376003962941E-2</v>
      </c>
      <c r="L293" s="48"/>
      <c r="O293" s="34">
        <f t="shared" ca="1" si="211"/>
        <v>-4.0867911567003666E-2</v>
      </c>
      <c r="P293" s="34">
        <f t="shared" si="212"/>
        <v>-1.7383830710050893E-2</v>
      </c>
      <c r="Q293" s="214">
        <f t="shared" si="213"/>
        <v>40827.1342</v>
      </c>
      <c r="R293" s="34">
        <f>(P293-L293)^2</f>
        <v>3.0219757015570854E-4</v>
      </c>
      <c r="S293" s="52">
        <f t="shared" si="229"/>
        <v>1</v>
      </c>
      <c r="T293" s="34">
        <f t="shared" si="230"/>
        <v>3.0219757015570854E-4</v>
      </c>
      <c r="U293" s="59"/>
      <c r="V293" s="1"/>
      <c r="W293" s="1">
        <v>260</v>
      </c>
      <c r="X293" s="1"/>
      <c r="Y293" s="1"/>
      <c r="Z293">
        <f t="shared" si="215"/>
        <v>27356</v>
      </c>
      <c r="AA293">
        <f t="shared" si="216"/>
        <v>-3.9843017988775042E-2</v>
      </c>
      <c r="AB293">
        <f t="shared" si="217"/>
        <v>-4.7883580151878991E-3</v>
      </c>
      <c r="AC293">
        <f t="shared" si="218"/>
        <v>-4.7883580151878991E-3</v>
      </c>
      <c r="AD293"/>
      <c r="AE293">
        <f t="shared" si="219"/>
        <v>2.2928372481614195E-5</v>
      </c>
      <c r="AF293" s="145">
        <f t="shared" si="220"/>
        <v>40827.1342</v>
      </c>
      <c r="AG293" s="146"/>
      <c r="AH293">
        <f t="shared" si="221"/>
        <v>-5.8845148687750454E-3</v>
      </c>
      <c r="AI293">
        <f t="shared" si="222"/>
        <v>0.84443227739532267</v>
      </c>
      <c r="AJ293">
        <f t="shared" si="223"/>
        <v>-0.61367297732955017</v>
      </c>
      <c r="AK293">
        <f t="shared" si="224"/>
        <v>3.7398979713277852E-2</v>
      </c>
      <c r="AL293">
        <f t="shared" si="225"/>
        <v>2.9056664588215555</v>
      </c>
      <c r="AM293">
        <f t="shared" si="226"/>
        <v>8.4378698302467541</v>
      </c>
      <c r="AN293">
        <f t="shared" si="233"/>
        <v>21.714389427223495</v>
      </c>
      <c r="AO293">
        <f t="shared" si="233"/>
        <v>21.714388760462448</v>
      </c>
      <c r="AP293">
        <f t="shared" si="233"/>
        <v>21.714393092571186</v>
      </c>
      <c r="AQ293">
        <f t="shared" si="233"/>
        <v>21.714364945711434</v>
      </c>
      <c r="AR293">
        <f t="shared" si="233"/>
        <v>21.714547819308532</v>
      </c>
      <c r="AS293">
        <f t="shared" si="233"/>
        <v>21.713359497272226</v>
      </c>
      <c r="AT293">
        <f t="shared" si="233"/>
        <v>21.72107417214453</v>
      </c>
      <c r="AU293">
        <f t="shared" si="227"/>
        <v>21.670670994331253</v>
      </c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</row>
    <row r="294" spans="1:64" s="34" customFormat="1" ht="12.95" customHeight="1">
      <c r="A294" s="48" t="s">
        <v>142</v>
      </c>
      <c r="B294" s="55" t="s">
        <v>65</v>
      </c>
      <c r="C294" s="62">
        <v>55845.6342</v>
      </c>
      <c r="D294" s="62">
        <v>1E-4</v>
      </c>
      <c r="E294" s="48">
        <f t="shared" si="209"/>
        <v>27355.840840567544</v>
      </c>
      <c r="F294" s="48">
        <f t="shared" si="232"/>
        <v>27356</v>
      </c>
      <c r="G294" s="48">
        <f t="shared" si="228"/>
        <v>-4.4631376003962941E-2</v>
      </c>
      <c r="K294" s="34">
        <f t="shared" si="210"/>
        <v>-4.4631376003962941E-2</v>
      </c>
      <c r="O294" s="34">
        <f t="shared" ca="1" si="211"/>
        <v>-4.0867911567003666E-2</v>
      </c>
      <c r="P294" s="34">
        <f t="shared" si="212"/>
        <v>-1.7383830710050893E-2</v>
      </c>
      <c r="Q294" s="214">
        <f t="shared" si="213"/>
        <v>40827.1342</v>
      </c>
      <c r="R294" s="34">
        <f t="shared" ref="R294:R300" si="234">(P294-G294)^2</f>
        <v>7.4242872454378863E-4</v>
      </c>
      <c r="S294" s="52">
        <f t="shared" si="229"/>
        <v>1</v>
      </c>
      <c r="T294" s="34">
        <f t="shared" si="230"/>
        <v>7.4242872454378863E-4</v>
      </c>
      <c r="U294" s="59"/>
      <c r="V294" s="1"/>
      <c r="W294" s="1">
        <v>261</v>
      </c>
      <c r="X294" s="1"/>
      <c r="Y294" s="1"/>
      <c r="Z294">
        <f t="shared" si="215"/>
        <v>27356</v>
      </c>
      <c r="AA294">
        <f t="shared" si="216"/>
        <v>-3.9843017988775042E-2</v>
      </c>
      <c r="AB294">
        <f t="shared" si="217"/>
        <v>-4.7883580151878991E-3</v>
      </c>
      <c r="AC294">
        <f t="shared" si="218"/>
        <v>-4.7883580151878991E-3</v>
      </c>
      <c r="AD294"/>
      <c r="AE294">
        <f t="shared" si="219"/>
        <v>2.2928372481614195E-5</v>
      </c>
      <c r="AF294" s="145">
        <f t="shared" si="220"/>
        <v>40827.1342</v>
      </c>
      <c r="AG294" s="146"/>
      <c r="AH294">
        <f t="shared" si="221"/>
        <v>-5.8845148687750454E-3</v>
      </c>
      <c r="AI294">
        <f t="shared" si="222"/>
        <v>0.84443227739532267</v>
      </c>
      <c r="AJ294">
        <f t="shared" si="223"/>
        <v>-0.61367297732955017</v>
      </c>
      <c r="AK294">
        <f t="shared" si="224"/>
        <v>3.7398979713277852E-2</v>
      </c>
      <c r="AL294">
        <f t="shared" si="225"/>
        <v>2.9056664588215555</v>
      </c>
      <c r="AM294">
        <f t="shared" si="226"/>
        <v>8.4378698302467541</v>
      </c>
      <c r="AN294">
        <f t="shared" si="233"/>
        <v>21.714389427223495</v>
      </c>
      <c r="AO294">
        <f t="shared" si="233"/>
        <v>21.714388760462448</v>
      </c>
      <c r="AP294">
        <f t="shared" si="233"/>
        <v>21.714393092571186</v>
      </c>
      <c r="AQ294">
        <f t="shared" si="233"/>
        <v>21.714364945711434</v>
      </c>
      <c r="AR294">
        <f t="shared" si="233"/>
        <v>21.714547819308532</v>
      </c>
      <c r="AS294">
        <f t="shared" si="233"/>
        <v>21.713359497272226</v>
      </c>
      <c r="AT294">
        <f t="shared" si="233"/>
        <v>21.72107417214453</v>
      </c>
      <c r="AU294">
        <f t="shared" si="227"/>
        <v>21.670670994331253</v>
      </c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</row>
    <row r="295" spans="1:64" ht="12.95" customHeight="1">
      <c r="A295" s="60" t="s">
        <v>143</v>
      </c>
      <c r="B295" s="61" t="s">
        <v>62</v>
      </c>
      <c r="C295" s="60">
        <v>55849.702100000002</v>
      </c>
      <c r="D295" s="60">
        <v>4.0000000000000002E-4</v>
      </c>
      <c r="E295" s="48">
        <f t="shared" si="209"/>
        <v>27370.347331590194</v>
      </c>
      <c r="F295" s="48">
        <f t="shared" si="232"/>
        <v>27370.5</v>
      </c>
      <c r="G295" s="48">
        <f t="shared" si="228"/>
        <v>-4.2811168001207989E-2</v>
      </c>
      <c r="H295" s="34"/>
      <c r="I295" s="34"/>
      <c r="J295" s="34"/>
      <c r="K295" s="34">
        <f t="shared" si="210"/>
        <v>-4.2811168001207989E-2</v>
      </c>
      <c r="L295" s="34"/>
      <c r="M295" s="34"/>
      <c r="N295" s="34"/>
      <c r="O295" s="34">
        <f t="shared" ca="1" si="211"/>
        <v>-4.0893047899427493E-2</v>
      </c>
      <c r="P295" s="34">
        <f t="shared" si="212"/>
        <v>-1.7402318816825479E-2</v>
      </c>
      <c r="Q295" s="214">
        <f t="shared" si="213"/>
        <v>40831.202100000002</v>
      </c>
      <c r="R295" s="34">
        <f t="shared" si="234"/>
        <v>6.4560961687469575E-4</v>
      </c>
      <c r="S295" s="52">
        <f t="shared" si="229"/>
        <v>1</v>
      </c>
      <c r="T295" s="34">
        <f t="shared" si="230"/>
        <v>6.4560961687469575E-4</v>
      </c>
      <c r="U295" s="59"/>
      <c r="V295" s="34"/>
      <c r="W295" s="1">
        <v>262</v>
      </c>
      <c r="Z295">
        <f t="shared" si="215"/>
        <v>27370.5</v>
      </c>
      <c r="AA295">
        <f t="shared" si="216"/>
        <v>-3.9870144706628668E-2</v>
      </c>
      <c r="AB295">
        <f t="shared" si="217"/>
        <v>-2.9410232945793202E-3</v>
      </c>
      <c r="AC295">
        <f t="shared" si="218"/>
        <v>-2.9410232945793202E-3</v>
      </c>
      <c r="AE295">
        <f t="shared" si="219"/>
        <v>8.6496180192581989E-6</v>
      </c>
      <c r="AF295" s="145">
        <f t="shared" si="220"/>
        <v>40831.202100000002</v>
      </c>
      <c r="AG295" s="146"/>
      <c r="AH295">
        <f t="shared" si="221"/>
        <v>-5.8741925453786653E-3</v>
      </c>
      <c r="AI295">
        <f t="shared" si="222"/>
        <v>0.84438454696059162</v>
      </c>
      <c r="AJ295">
        <f t="shared" si="223"/>
        <v>-0.6126621097505468</v>
      </c>
      <c r="AK295">
        <f t="shared" si="224"/>
        <v>3.7199876012423395E-2</v>
      </c>
      <c r="AL295">
        <f t="shared" si="225"/>
        <v>2.9069461145951858</v>
      </c>
      <c r="AM295">
        <f t="shared" si="226"/>
        <v>8.4843146502424958</v>
      </c>
      <c r="AN295">
        <f t="shared" si="233"/>
        <v>21.715885350286943</v>
      </c>
      <c r="AO295">
        <f t="shared" si="233"/>
        <v>21.715884685270275</v>
      </c>
      <c r="AP295">
        <f t="shared" si="233"/>
        <v>21.715889004215047</v>
      </c>
      <c r="AQ295">
        <f t="shared" si="233"/>
        <v>21.715860954773063</v>
      </c>
      <c r="AR295">
        <f t="shared" si="233"/>
        <v>21.716043118268388</v>
      </c>
      <c r="AS295">
        <f t="shared" si="233"/>
        <v>21.714859913429468</v>
      </c>
      <c r="AT295">
        <f t="shared" si="233"/>
        <v>21.722538177375835</v>
      </c>
      <c r="AU295">
        <f t="shared" si="227"/>
        <v>21.672397206007393</v>
      </c>
    </row>
    <row r="296" spans="1:64" ht="12.95" customHeight="1">
      <c r="A296" s="60" t="s">
        <v>143</v>
      </c>
      <c r="B296" s="61" t="s">
        <v>65</v>
      </c>
      <c r="C296" s="60">
        <v>55850.680899999999</v>
      </c>
      <c r="D296" s="60">
        <v>2.9999999999999997E-4</v>
      </c>
      <c r="E296" s="48">
        <f t="shared" si="209"/>
        <v>27373.837818920983</v>
      </c>
      <c r="F296" s="48">
        <f t="shared" si="232"/>
        <v>27374</v>
      </c>
      <c r="G296" s="48">
        <f t="shared" si="228"/>
        <v>-4.547870399983367E-2</v>
      </c>
      <c r="H296" s="34"/>
      <c r="I296" s="34"/>
      <c r="J296" s="34"/>
      <c r="K296" s="34">
        <f t="shared" si="210"/>
        <v>-4.547870399983367E-2</v>
      </c>
      <c r="L296" s="34"/>
      <c r="M296" s="34"/>
      <c r="N296" s="34"/>
      <c r="O296" s="34">
        <f t="shared" ca="1" si="211"/>
        <v>-4.0899115290012548E-2</v>
      </c>
      <c r="P296" s="34">
        <f t="shared" si="212"/>
        <v>-1.7406783038288309E-2</v>
      </c>
      <c r="Q296" s="214">
        <f t="shared" si="213"/>
        <v>40832.180899999999</v>
      </c>
      <c r="R296" s="34">
        <f t="shared" si="234"/>
        <v>7.8803274647124986E-4</v>
      </c>
      <c r="S296" s="52">
        <f t="shared" si="229"/>
        <v>1</v>
      </c>
      <c r="T296" s="34">
        <f t="shared" si="230"/>
        <v>7.8803274647124986E-4</v>
      </c>
      <c r="U296" s="59"/>
      <c r="V296" s="34"/>
      <c r="W296" s="1">
        <v>263</v>
      </c>
      <c r="Z296">
        <f t="shared" si="215"/>
        <v>27374</v>
      </c>
      <c r="AA296">
        <f t="shared" si="216"/>
        <v>-3.9876693487152948E-2</v>
      </c>
      <c r="AB296">
        <f t="shared" si="217"/>
        <v>-5.6020105126807218E-3</v>
      </c>
      <c r="AC296">
        <f t="shared" si="218"/>
        <v>-5.6020105126807218E-3</v>
      </c>
      <c r="AE296">
        <f t="shared" si="219"/>
        <v>3.1382521784185322E-5</v>
      </c>
      <c r="AF296" s="145">
        <f t="shared" si="220"/>
        <v>40832.180899999999</v>
      </c>
      <c r="AG296" s="146"/>
      <c r="AH296">
        <f t="shared" si="221"/>
        <v>-5.8716990671529475E-3</v>
      </c>
      <c r="AI296">
        <f t="shared" si="222"/>
        <v>0.84437306480040608</v>
      </c>
      <c r="AJ296">
        <f t="shared" si="223"/>
        <v>-0.61241797397197917</v>
      </c>
      <c r="AK296">
        <f t="shared" si="224"/>
        <v>3.7151810728165105E-2</v>
      </c>
      <c r="AL296">
        <f t="shared" si="225"/>
        <v>2.907254975378244</v>
      </c>
      <c r="AM296">
        <f t="shared" si="226"/>
        <v>8.4956003223906027</v>
      </c>
      <c r="AN296">
        <f t="shared" si="233"/>
        <v>21.716246422512285</v>
      </c>
      <c r="AO296">
        <f t="shared" si="233"/>
        <v>21.716245757920493</v>
      </c>
      <c r="AP296">
        <f t="shared" si="233"/>
        <v>21.716250073666085</v>
      </c>
      <c r="AQ296">
        <f t="shared" si="233"/>
        <v>21.71622204785761</v>
      </c>
      <c r="AR296">
        <f t="shared" si="233"/>
        <v>21.71640403932884</v>
      </c>
      <c r="AS296">
        <f t="shared" si="233"/>
        <v>21.71522207265107</v>
      </c>
      <c r="AT296">
        <f t="shared" si="233"/>
        <v>21.722891535534394</v>
      </c>
      <c r="AU296">
        <f t="shared" si="227"/>
        <v>21.672813877791292</v>
      </c>
    </row>
    <row r="297" spans="1:64" s="34" customFormat="1" ht="12.95" customHeight="1">
      <c r="A297" s="62" t="s">
        <v>144</v>
      </c>
      <c r="B297" s="55" t="s">
        <v>65</v>
      </c>
      <c r="C297" s="62">
        <v>56141.4758</v>
      </c>
      <c r="D297" s="62">
        <v>2.0000000000000001E-4</v>
      </c>
      <c r="E297" s="48">
        <f t="shared" si="209"/>
        <v>28410.838140040116</v>
      </c>
      <c r="F297" s="48">
        <f t="shared" si="232"/>
        <v>28411</v>
      </c>
      <c r="G297" s="48">
        <f t="shared" si="228"/>
        <v>-4.5388655998976901E-2</v>
      </c>
      <c r="K297" s="34">
        <f t="shared" si="210"/>
        <v>-4.5388655998976901E-2</v>
      </c>
      <c r="O297" s="34">
        <f t="shared" ca="1" si="211"/>
        <v>-4.269679644335786E-2</v>
      </c>
      <c r="P297" s="34">
        <f t="shared" si="212"/>
        <v>-1.8756443045632714E-2</v>
      </c>
      <c r="Q297" s="214">
        <f t="shared" si="213"/>
        <v>41122.9758</v>
      </c>
      <c r="R297" s="34">
        <f t="shared" si="234"/>
        <v>7.0927476679227396E-4</v>
      </c>
      <c r="S297" s="52">
        <f t="shared" si="229"/>
        <v>1</v>
      </c>
      <c r="T297" s="34">
        <f t="shared" si="230"/>
        <v>7.0927476679227396E-4</v>
      </c>
      <c r="U297" s="59"/>
      <c r="V297" s="1"/>
      <c r="W297" s="1">
        <v>264</v>
      </c>
      <c r="X297" s="1"/>
      <c r="Y297" s="1"/>
      <c r="Z297">
        <f t="shared" si="215"/>
        <v>28411</v>
      </c>
      <c r="AA297">
        <f t="shared" si="216"/>
        <v>-4.1834694861098295E-2</v>
      </c>
      <c r="AB297">
        <f t="shared" si="217"/>
        <v>-3.5539611378786057E-3</v>
      </c>
      <c r="AC297">
        <f t="shared" si="218"/>
        <v>-3.5539611378786057E-3</v>
      </c>
      <c r="AD297"/>
      <c r="AE297">
        <f t="shared" si="219"/>
        <v>1.2630639769551393E-5</v>
      </c>
      <c r="AF297" s="145">
        <f t="shared" si="220"/>
        <v>41122.9758</v>
      </c>
      <c r="AG297" s="146"/>
      <c r="AH297">
        <f t="shared" si="221"/>
        <v>-5.1020534160982935E-3</v>
      </c>
      <c r="AI297">
        <f t="shared" si="222"/>
        <v>0.84163651130995587</v>
      </c>
      <c r="AJ297">
        <f t="shared" si="223"/>
        <v>-0.53788477987337313</v>
      </c>
      <c r="AK297">
        <f t="shared" si="224"/>
        <v>2.2825543803341525E-2</v>
      </c>
      <c r="AL297">
        <f t="shared" si="225"/>
        <v>2.9984446225240897</v>
      </c>
      <c r="AM297">
        <f t="shared" si="226"/>
        <v>13.947684726943413</v>
      </c>
      <c r="AN297">
        <f t="shared" si="233"/>
        <v>21.823038887629203</v>
      </c>
      <c r="AO297">
        <f t="shared" si="233"/>
        <v>21.823038411093215</v>
      </c>
      <c r="AP297">
        <f t="shared" si="233"/>
        <v>21.82304143202931</v>
      </c>
      <c r="AQ297">
        <f t="shared" si="233"/>
        <v>21.823022281183142</v>
      </c>
      <c r="AR297">
        <f t="shared" si="233"/>
        <v>21.823143684521693</v>
      </c>
      <c r="AS297">
        <f t="shared" si="233"/>
        <v>21.822374027547269</v>
      </c>
      <c r="AT297">
        <f t="shared" si="233"/>
        <v>21.827251709773375</v>
      </c>
      <c r="AU297">
        <f t="shared" si="227"/>
        <v>21.796267774905782</v>
      </c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</row>
    <row r="298" spans="1:64" ht="12.95" customHeight="1">
      <c r="A298" s="62" t="s">
        <v>144</v>
      </c>
      <c r="B298" s="55" t="s">
        <v>65</v>
      </c>
      <c r="C298" s="62">
        <v>56178.351000000002</v>
      </c>
      <c r="D298" s="62">
        <v>2.0000000000000001E-4</v>
      </c>
      <c r="E298" s="48">
        <f t="shared" si="209"/>
        <v>28542.338363191669</v>
      </c>
      <c r="F298" s="48">
        <f t="shared" si="232"/>
        <v>28542.5</v>
      </c>
      <c r="G298" s="48">
        <f t="shared" si="228"/>
        <v>-4.532607999863103E-2</v>
      </c>
      <c r="H298" s="34"/>
      <c r="I298" s="34"/>
      <c r="J298" s="34"/>
      <c r="K298" s="34">
        <f t="shared" si="210"/>
        <v>-4.532607999863103E-2</v>
      </c>
      <c r="L298" s="34"/>
      <c r="M298" s="34"/>
      <c r="N298" s="34"/>
      <c r="O298" s="34">
        <f t="shared" ca="1" si="211"/>
        <v>-4.292475697533945E-2</v>
      </c>
      <c r="P298" s="34">
        <f t="shared" si="212"/>
        <v>-1.8931432310950496E-2</v>
      </c>
      <c r="Q298" s="214">
        <f t="shared" si="213"/>
        <v>41159.851000000002</v>
      </c>
      <c r="R298" s="34">
        <f t="shared" si="234"/>
        <v>6.9667742655677941E-4</v>
      </c>
      <c r="S298" s="52">
        <f t="shared" si="229"/>
        <v>1</v>
      </c>
      <c r="T298" s="34">
        <f t="shared" si="230"/>
        <v>6.9667742655677941E-4</v>
      </c>
      <c r="U298" s="59"/>
      <c r="W298" s="1">
        <v>265</v>
      </c>
      <c r="Z298">
        <f t="shared" si="215"/>
        <v>28542.5</v>
      </c>
      <c r="AA298">
        <f t="shared" si="216"/>
        <v>-4.2085724995286983E-2</v>
      </c>
      <c r="AB298">
        <f t="shared" si="217"/>
        <v>-3.2403550033440476E-3</v>
      </c>
      <c r="AC298">
        <f t="shared" si="218"/>
        <v>-3.2403550033440476E-3</v>
      </c>
      <c r="AE298">
        <f t="shared" si="219"/>
        <v>1.0499900547696802E-5</v>
      </c>
      <c r="AF298" s="145">
        <f t="shared" si="220"/>
        <v>41159.851000000002</v>
      </c>
      <c r="AG298" s="146"/>
      <c r="AH298">
        <f t="shared" si="221"/>
        <v>-5.0002812140369814E-3</v>
      </c>
      <c r="AI298">
        <f t="shared" si="222"/>
        <v>0.84138395783990849</v>
      </c>
      <c r="AJ298">
        <f t="shared" si="223"/>
        <v>-0.52813299494609944</v>
      </c>
      <c r="AK298">
        <f t="shared" si="224"/>
        <v>2.0998837336101989E-2</v>
      </c>
      <c r="AL298">
        <f t="shared" si="225"/>
        <v>3.0099702011052245</v>
      </c>
      <c r="AM298">
        <f t="shared" si="226"/>
        <v>15.173032537964131</v>
      </c>
      <c r="AN298">
        <f t="shared" si="233"/>
        <v>21.836558768975888</v>
      </c>
      <c r="AO298">
        <f t="shared" si="233"/>
        <v>21.836558324338863</v>
      </c>
      <c r="AP298">
        <f t="shared" si="233"/>
        <v>21.836561136859807</v>
      </c>
      <c r="AQ298">
        <f t="shared" si="233"/>
        <v>21.836543346431135</v>
      </c>
      <c r="AR298">
        <f t="shared" si="233"/>
        <v>21.836655877865649</v>
      </c>
      <c r="AS298">
        <f t="shared" si="233"/>
        <v>21.835944039156661</v>
      </c>
      <c r="AT298">
        <f t="shared" si="233"/>
        <v>21.840445588812937</v>
      </c>
      <c r="AU298">
        <f t="shared" si="227"/>
        <v>21.81192272907218</v>
      </c>
    </row>
    <row r="299" spans="1:64" ht="12.95" customHeight="1">
      <c r="A299" s="48" t="s">
        <v>145</v>
      </c>
      <c r="B299" s="90" t="s">
        <v>62</v>
      </c>
      <c r="C299" s="89">
        <v>56181.294999999998</v>
      </c>
      <c r="D299" s="89">
        <v>2.0000000000000001E-4</v>
      </c>
      <c r="E299" s="48">
        <f t="shared" si="209"/>
        <v>28552.836927455934</v>
      </c>
      <c r="F299" s="48">
        <f t="shared" si="232"/>
        <v>28553</v>
      </c>
      <c r="G299" s="48">
        <f t="shared" si="228"/>
        <v>-4.5728688004601281E-2</v>
      </c>
      <c r="H299" s="34"/>
      <c r="I299" s="34"/>
      <c r="J299" s="34"/>
      <c r="K299" s="34">
        <f t="shared" si="210"/>
        <v>-4.5728688004601281E-2</v>
      </c>
      <c r="L299" s="34"/>
      <c r="M299" s="34"/>
      <c r="N299" s="34"/>
      <c r="O299" s="34">
        <f t="shared" ca="1" si="211"/>
        <v>-4.2942959147094638E-2</v>
      </c>
      <c r="P299" s="34">
        <f t="shared" si="212"/>
        <v>-1.8945442112838988E-2</v>
      </c>
      <c r="Q299" s="214">
        <f t="shared" si="213"/>
        <v>41162.794999999998</v>
      </c>
      <c r="R299" s="34">
        <f t="shared" si="234"/>
        <v>7.1734226049860179E-4</v>
      </c>
      <c r="S299" s="52">
        <f t="shared" si="229"/>
        <v>1</v>
      </c>
      <c r="T299" s="34">
        <f t="shared" si="230"/>
        <v>7.1734226049860179E-4</v>
      </c>
      <c r="U299" s="59"/>
      <c r="W299" s="1">
        <v>266</v>
      </c>
      <c r="Z299">
        <f t="shared" si="215"/>
        <v>28553</v>
      </c>
      <c r="AA299">
        <f t="shared" si="216"/>
        <v>-4.210579797365159E-2</v>
      </c>
      <c r="AB299">
        <f t="shared" si="217"/>
        <v>-3.6228900309496909E-3</v>
      </c>
      <c r="AC299">
        <f t="shared" si="218"/>
        <v>-3.6228900309496909E-3</v>
      </c>
      <c r="AE299">
        <f t="shared" si="219"/>
        <v>1.3125332176354652E-5</v>
      </c>
      <c r="AF299" s="145">
        <f t="shared" si="220"/>
        <v>41162.794999999998</v>
      </c>
      <c r="AG299" s="146"/>
      <c r="AH299">
        <f t="shared" si="221"/>
        <v>-4.9921165686515907E-3</v>
      </c>
      <c r="AI299">
        <f t="shared" si="222"/>
        <v>0.84136470603979352</v>
      </c>
      <c r="AJ299">
        <f t="shared" si="223"/>
        <v>-0.52735154286428321</v>
      </c>
      <c r="AK299">
        <f t="shared" si="224"/>
        <v>2.0852901720356851E-2</v>
      </c>
      <c r="AL299">
        <f t="shared" si="225"/>
        <v>3.0108902010474563</v>
      </c>
      <c r="AM299">
        <f t="shared" si="226"/>
        <v>15.280141739178257</v>
      </c>
      <c r="AN299">
        <f t="shared" si="233"/>
        <v>21.837638131126372</v>
      </c>
      <c r="AO299">
        <f t="shared" si="233"/>
        <v>21.837637689104042</v>
      </c>
      <c r="AP299">
        <f t="shared" si="233"/>
        <v>21.837640484617328</v>
      </c>
      <c r="AQ299">
        <f t="shared" si="233"/>
        <v>21.837622804733261</v>
      </c>
      <c r="AR299">
        <f t="shared" si="233"/>
        <v>21.837734618197484</v>
      </c>
      <c r="AS299">
        <f t="shared" si="233"/>
        <v>21.837027440069861</v>
      </c>
      <c r="AT299">
        <f t="shared" si="233"/>
        <v>21.841498783116045</v>
      </c>
      <c r="AU299">
        <f t="shared" si="227"/>
        <v>21.813172744423873</v>
      </c>
    </row>
    <row r="300" spans="1:64" s="34" customFormat="1" ht="12.95" customHeight="1">
      <c r="A300" s="62" t="s">
        <v>144</v>
      </c>
      <c r="B300" s="55" t="s">
        <v>65</v>
      </c>
      <c r="C300" s="62">
        <v>56187.3246</v>
      </c>
      <c r="D300" s="62">
        <v>5.9999999999999995E-4</v>
      </c>
      <c r="E300" s="48">
        <f t="shared" si="209"/>
        <v>28574.339014102647</v>
      </c>
      <c r="F300" s="48">
        <f t="shared" si="232"/>
        <v>28574.5</v>
      </c>
      <c r="G300" s="48">
        <f t="shared" si="228"/>
        <v>-4.5143552000808995E-2</v>
      </c>
      <c r="K300" s="34">
        <f t="shared" si="210"/>
        <v>-4.5143552000808995E-2</v>
      </c>
      <c r="O300" s="34">
        <f t="shared" ca="1" si="211"/>
        <v>-4.2980230260688583E-2</v>
      </c>
      <c r="P300" s="34">
        <f t="shared" si="212"/>
        <v>-1.8974146050039234E-2</v>
      </c>
      <c r="Q300" s="214">
        <f t="shared" si="213"/>
        <v>41168.8246</v>
      </c>
      <c r="R300" s="34">
        <f t="shared" si="234"/>
        <v>6.8483780781618383E-4</v>
      </c>
      <c r="S300" s="52">
        <f t="shared" si="229"/>
        <v>1</v>
      </c>
      <c r="T300" s="34">
        <f t="shared" si="230"/>
        <v>6.8483780781618383E-4</v>
      </c>
      <c r="U300" s="59"/>
      <c r="V300" s="1"/>
      <c r="W300" s="1">
        <v>267</v>
      </c>
      <c r="X300" s="1"/>
      <c r="Y300" s="1"/>
      <c r="Z300">
        <f t="shared" si="215"/>
        <v>28574.5</v>
      </c>
      <c r="AA300">
        <f t="shared" si="216"/>
        <v>-4.214691319063215E-2</v>
      </c>
      <c r="AB300">
        <f t="shared" si="217"/>
        <v>-2.9966388101768451E-3</v>
      </c>
      <c r="AC300">
        <f t="shared" si="218"/>
        <v>-2.9966388101768451E-3</v>
      </c>
      <c r="AD300"/>
      <c r="AE300">
        <f t="shared" si="219"/>
        <v>8.9798441586580975E-6</v>
      </c>
      <c r="AF300" s="145">
        <f t="shared" si="220"/>
        <v>41168.8246</v>
      </c>
      <c r="AG300" s="146"/>
      <c r="AH300">
        <f t="shared" si="221"/>
        <v>-4.9753809293821491E-3</v>
      </c>
      <c r="AI300">
        <f t="shared" si="222"/>
        <v>0.84132570733210699</v>
      </c>
      <c r="AJ300">
        <f t="shared" si="223"/>
        <v>-0.52575014580348978</v>
      </c>
      <c r="AK300">
        <f t="shared" si="224"/>
        <v>2.0554046957809824E-2</v>
      </c>
      <c r="AL300">
        <f t="shared" si="225"/>
        <v>3.0127738798694881</v>
      </c>
      <c r="AM300">
        <f t="shared" si="226"/>
        <v>15.504211570695471</v>
      </c>
      <c r="AN300">
        <f t="shared" si="233"/>
        <v>21.839848177019562</v>
      </c>
      <c r="AO300">
        <f t="shared" si="233"/>
        <v>21.839847740381511</v>
      </c>
      <c r="AP300">
        <f t="shared" si="233"/>
        <v>21.83985050090541</v>
      </c>
      <c r="AQ300">
        <f t="shared" si="233"/>
        <v>21.839833048233352</v>
      </c>
      <c r="AR300">
        <f t="shared" si="233"/>
        <v>21.839943387290948</v>
      </c>
      <c r="AS300">
        <f t="shared" si="233"/>
        <v>21.839245771860316</v>
      </c>
      <c r="AT300">
        <f t="shared" si="233"/>
        <v>21.84365518606625</v>
      </c>
      <c r="AU300">
        <f t="shared" si="227"/>
        <v>21.815732299667808</v>
      </c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</row>
    <row r="301" spans="1:64" ht="12.95" customHeight="1">
      <c r="A301" s="167" t="s">
        <v>202</v>
      </c>
      <c r="B301" s="168" t="s">
        <v>62</v>
      </c>
      <c r="C301" s="169">
        <v>56196.298699999999</v>
      </c>
      <c r="D301" s="169">
        <v>2.0000000000000001E-4</v>
      </c>
      <c r="E301" s="48">
        <f t="shared" si="209"/>
        <v>28606.341448057832</v>
      </c>
      <c r="F301" s="48">
        <f t="shared" si="232"/>
        <v>28606.5</v>
      </c>
      <c r="G301" s="48">
        <f t="shared" si="228"/>
        <v>-4.4461024001066107E-2</v>
      </c>
      <c r="H301" s="34"/>
      <c r="I301" s="34"/>
      <c r="J301" s="34"/>
      <c r="K301" s="34">
        <f t="shared" si="210"/>
        <v>-4.4461024001066107E-2</v>
      </c>
      <c r="L301" s="48"/>
      <c r="M301" s="34"/>
      <c r="N301" s="34"/>
      <c r="O301" s="34">
        <f t="shared" ca="1" si="211"/>
        <v>-4.3035703546037717E-2</v>
      </c>
      <c r="P301" s="34">
        <f t="shared" si="212"/>
        <v>-1.9016910989127972E-2</v>
      </c>
      <c r="Q301" s="214">
        <f t="shared" si="213"/>
        <v>41177.798699999999</v>
      </c>
      <c r="R301" s="34">
        <f>(P301-L301)^2</f>
        <v>3.6164290356841623E-4</v>
      </c>
      <c r="S301" s="52">
        <f t="shared" si="229"/>
        <v>1</v>
      </c>
      <c r="T301" s="34">
        <f t="shared" si="230"/>
        <v>3.6164290356841623E-4</v>
      </c>
      <c r="U301" s="59"/>
      <c r="W301" s="1">
        <v>318</v>
      </c>
      <c r="Y301" s="50"/>
      <c r="Z301">
        <f t="shared" si="215"/>
        <v>28606.5</v>
      </c>
      <c r="AA301">
        <f t="shared" si="216"/>
        <v>-4.2208141422392521E-2</v>
      </c>
      <c r="AB301">
        <f t="shared" si="217"/>
        <v>-2.2528825786735859E-3</v>
      </c>
      <c r="AC301">
        <f t="shared" si="218"/>
        <v>-2.2528825786735859E-3</v>
      </c>
      <c r="AE301">
        <f t="shared" si="219"/>
        <v>5.0754799132909459E-6</v>
      </c>
      <c r="AF301" s="145">
        <f t="shared" si="220"/>
        <v>41177.798699999999</v>
      </c>
      <c r="AG301" s="146"/>
      <c r="AH301">
        <f t="shared" si="221"/>
        <v>-4.9504285211425187E-3</v>
      </c>
      <c r="AI301">
        <f t="shared" si="222"/>
        <v>0.84126871182360907</v>
      </c>
      <c r="AJ301">
        <f t="shared" si="223"/>
        <v>-0.52336349118629832</v>
      </c>
      <c r="AK301">
        <f t="shared" si="224"/>
        <v>2.0109155970938132E-2</v>
      </c>
      <c r="AL301">
        <f t="shared" si="225"/>
        <v>3.0155771745963276</v>
      </c>
      <c r="AM301">
        <f t="shared" si="226"/>
        <v>15.850057985378541</v>
      </c>
      <c r="AN301">
        <f t="shared" ref="AN301:AT310" si="235">$AU301+$AB$7*SIN(AO301)</f>
        <v>21.843137359763155</v>
      </c>
      <c r="AO301">
        <f t="shared" si="235"/>
        <v>21.843136931213653</v>
      </c>
      <c r="AP301">
        <f t="shared" si="235"/>
        <v>21.843139639256538</v>
      </c>
      <c r="AQ301">
        <f t="shared" si="235"/>
        <v>21.843122526871372</v>
      </c>
      <c r="AR301">
        <f t="shared" si="235"/>
        <v>21.843230660956344</v>
      </c>
      <c r="AS301">
        <f t="shared" si="235"/>
        <v>21.842547326504398</v>
      </c>
      <c r="AT301">
        <f t="shared" si="235"/>
        <v>21.846864378079999</v>
      </c>
      <c r="AU301">
        <f t="shared" si="227"/>
        <v>21.819541870263432</v>
      </c>
    </row>
    <row r="302" spans="1:64" ht="12.95" customHeight="1">
      <c r="A302" s="167" t="s">
        <v>202</v>
      </c>
      <c r="B302" s="168" t="s">
        <v>65</v>
      </c>
      <c r="C302" s="169">
        <v>56196.438099999999</v>
      </c>
      <c r="D302" s="169">
        <v>1E-4</v>
      </c>
      <c r="E302" s="48">
        <f t="shared" si="209"/>
        <v>28606.838560781485</v>
      </c>
      <c r="F302" s="48">
        <f t="shared" si="232"/>
        <v>28607</v>
      </c>
      <c r="G302" s="48">
        <f t="shared" si="228"/>
        <v>-4.5270672002516221E-2</v>
      </c>
      <c r="H302" s="34"/>
      <c r="I302" s="34"/>
      <c r="J302" s="34"/>
      <c r="K302" s="34">
        <f t="shared" si="210"/>
        <v>-4.5270672002516221E-2</v>
      </c>
      <c r="L302" s="48"/>
      <c r="M302" s="34"/>
      <c r="N302" s="34"/>
      <c r="O302" s="34">
        <f t="shared" ca="1" si="211"/>
        <v>-4.3036570316121299E-2</v>
      </c>
      <c r="P302" s="34">
        <f t="shared" si="212"/>
        <v>-1.901757959755123E-2</v>
      </c>
      <c r="Q302" s="214">
        <f t="shared" si="213"/>
        <v>41177.938099999999</v>
      </c>
      <c r="R302" s="34">
        <f>(P302-L302)^2</f>
        <v>3.6166833374919684E-4</v>
      </c>
      <c r="S302" s="52">
        <f t="shared" si="229"/>
        <v>1</v>
      </c>
      <c r="T302" s="34">
        <f t="shared" si="230"/>
        <v>3.6166833374919684E-4</v>
      </c>
      <c r="U302" s="59"/>
      <c r="W302" s="1">
        <v>319</v>
      </c>
      <c r="Y302" s="50"/>
      <c r="Z302">
        <f t="shared" si="215"/>
        <v>28607</v>
      </c>
      <c r="AA302">
        <f t="shared" si="216"/>
        <v>-4.2209098432484216E-2</v>
      </c>
      <c r="AB302">
        <f t="shared" si="217"/>
        <v>-3.0615735700320057E-3</v>
      </c>
      <c r="AC302">
        <f t="shared" si="218"/>
        <v>-3.0615735700320057E-3</v>
      </c>
      <c r="AE302">
        <f t="shared" si="219"/>
        <v>9.3732327247185211E-6</v>
      </c>
      <c r="AF302" s="145">
        <f t="shared" si="220"/>
        <v>41177.938099999999</v>
      </c>
      <c r="AG302" s="146"/>
      <c r="AH302">
        <f t="shared" si="221"/>
        <v>-4.9500382274842158E-3</v>
      </c>
      <c r="AI302">
        <f t="shared" si="222"/>
        <v>0.84126783122543836</v>
      </c>
      <c r="AJ302">
        <f t="shared" si="223"/>
        <v>-0.52332616958398392</v>
      </c>
      <c r="AK302">
        <f t="shared" si="224"/>
        <v>2.0102203762873559E-2</v>
      </c>
      <c r="AL302">
        <f t="shared" si="225"/>
        <v>3.0156209730739869</v>
      </c>
      <c r="AM302">
        <f t="shared" si="226"/>
        <v>15.855583424302122</v>
      </c>
      <c r="AN302">
        <f t="shared" si="235"/>
        <v>21.843188751482021</v>
      </c>
      <c r="AO302">
        <f t="shared" si="235"/>
        <v>21.843188323059607</v>
      </c>
      <c r="AP302">
        <f t="shared" si="235"/>
        <v>21.843191030278682</v>
      </c>
      <c r="AQ302">
        <f t="shared" si="235"/>
        <v>21.843173923230324</v>
      </c>
      <c r="AR302">
        <f t="shared" si="235"/>
        <v>21.843282022763958</v>
      </c>
      <c r="AS302">
        <f t="shared" si="235"/>
        <v>21.842598911903909</v>
      </c>
      <c r="AT302">
        <f t="shared" si="235"/>
        <v>21.846914518536256</v>
      </c>
      <c r="AU302">
        <f t="shared" si="227"/>
        <v>21.819601394803989</v>
      </c>
    </row>
    <row r="303" spans="1:64" ht="12.95" customHeight="1">
      <c r="A303" s="48" t="s">
        <v>203</v>
      </c>
      <c r="B303" s="55" t="s">
        <v>65</v>
      </c>
      <c r="C303" s="62">
        <v>56196.719100000002</v>
      </c>
      <c r="D303" s="62">
        <v>2.0000000000000001E-4</v>
      </c>
      <c r="E303" s="48">
        <f t="shared" si="209"/>
        <v>28607.840631623298</v>
      </c>
      <c r="F303" s="48">
        <f t="shared" si="232"/>
        <v>28608</v>
      </c>
      <c r="G303" s="48">
        <f t="shared" si="228"/>
        <v>-4.4689968002785463E-2</v>
      </c>
      <c r="H303" s="34"/>
      <c r="I303" s="34"/>
      <c r="J303" s="34"/>
      <c r="K303" s="34">
        <f t="shared" si="210"/>
        <v>-4.4689968002785463E-2</v>
      </c>
      <c r="L303" s="48"/>
      <c r="M303" s="34"/>
      <c r="N303" s="34"/>
      <c r="O303" s="34">
        <f t="shared" ca="1" si="211"/>
        <v>-4.3038303856288457E-2</v>
      </c>
      <c r="P303" s="34">
        <f t="shared" si="212"/>
        <v>-1.9018916851897754E-2</v>
      </c>
      <c r="Q303" s="214">
        <f t="shared" si="213"/>
        <v>41178.219100000002</v>
      </c>
      <c r="R303" s="34">
        <f>(P303-G303)^2</f>
        <v>6.5900286719149321E-4</v>
      </c>
      <c r="S303" s="52">
        <f t="shared" si="229"/>
        <v>1</v>
      </c>
      <c r="T303" s="34">
        <f t="shared" si="230"/>
        <v>6.5900286719149321E-4</v>
      </c>
      <c r="U303" s="59"/>
      <c r="W303" s="1">
        <v>268</v>
      </c>
      <c r="Y303" s="50"/>
      <c r="Z303">
        <f t="shared" si="215"/>
        <v>28608</v>
      </c>
      <c r="AA303">
        <f t="shared" si="216"/>
        <v>-4.2211012482173259E-2</v>
      </c>
      <c r="AB303">
        <f t="shared" si="217"/>
        <v>-2.4789555206122041E-3</v>
      </c>
      <c r="AC303">
        <f t="shared" si="218"/>
        <v>-2.4789555206122041E-3</v>
      </c>
      <c r="AE303">
        <f t="shared" si="219"/>
        <v>6.145220473173724E-6</v>
      </c>
      <c r="AF303" s="145">
        <f t="shared" si="220"/>
        <v>41178.219100000002</v>
      </c>
      <c r="AG303" s="146"/>
      <c r="AH303">
        <f t="shared" si="221"/>
        <v>-4.949257602173263E-3</v>
      </c>
      <c r="AI303">
        <f t="shared" si="222"/>
        <v>0.84126607094811412</v>
      </c>
      <c r="AJ303">
        <f t="shared" si="223"/>
        <v>-0.52325152360207516</v>
      </c>
      <c r="AK303">
        <f t="shared" si="224"/>
        <v>2.0088299274723293E-2</v>
      </c>
      <c r="AL303">
        <f t="shared" si="225"/>
        <v>3.0157085697543038</v>
      </c>
      <c r="AM303">
        <f t="shared" si="226"/>
        <v>15.866645786830874</v>
      </c>
      <c r="AN303">
        <f t="shared" si="235"/>
        <v>21.843291534758411</v>
      </c>
      <c r="AO303">
        <f t="shared" si="235"/>
        <v>21.843291106590232</v>
      </c>
      <c r="AP303">
        <f t="shared" si="235"/>
        <v>21.843293812161338</v>
      </c>
      <c r="AQ303">
        <f t="shared" si="235"/>
        <v>21.843276715788416</v>
      </c>
      <c r="AR303">
        <f t="shared" si="235"/>
        <v>21.843384746210337</v>
      </c>
      <c r="AS303">
        <f t="shared" si="235"/>
        <v>21.842702082575467</v>
      </c>
      <c r="AT303">
        <f t="shared" si="235"/>
        <v>21.847014799158476</v>
      </c>
      <c r="AU303">
        <f t="shared" si="227"/>
        <v>21.819720443885103</v>
      </c>
    </row>
    <row r="304" spans="1:64" ht="12.95" customHeight="1">
      <c r="A304" s="48" t="s">
        <v>147</v>
      </c>
      <c r="B304" s="55" t="s">
        <v>65</v>
      </c>
      <c r="C304" s="62">
        <v>56214.663800000002</v>
      </c>
      <c r="D304" s="62">
        <v>4.0000000000000002E-4</v>
      </c>
      <c r="E304" s="48">
        <f t="shared" si="209"/>
        <v>28671.833018224253</v>
      </c>
      <c r="F304" s="48">
        <f t="shared" si="232"/>
        <v>28672</v>
      </c>
      <c r="G304" s="48">
        <f t="shared" si="228"/>
        <v>-4.6824912002193742E-2</v>
      </c>
      <c r="H304" s="34"/>
      <c r="I304" s="34"/>
      <c r="J304" s="34"/>
      <c r="K304" s="34">
        <f t="shared" si="210"/>
        <v>-4.6824912002193742E-2</v>
      </c>
      <c r="L304" s="34"/>
      <c r="M304" s="34"/>
      <c r="N304" s="34"/>
      <c r="O304" s="34">
        <f t="shared" ca="1" si="211"/>
        <v>-4.3149250426986724E-2</v>
      </c>
      <c r="P304" s="34">
        <f t="shared" si="212"/>
        <v>-1.9104605130075229E-2</v>
      </c>
      <c r="Q304" s="214">
        <f t="shared" si="213"/>
        <v>41196.163800000002</v>
      </c>
      <c r="R304" s="34">
        <f>(P304-G304)^2</f>
        <v>7.6841541308442088E-4</v>
      </c>
      <c r="S304" s="52">
        <f t="shared" si="229"/>
        <v>1</v>
      </c>
      <c r="T304" s="34">
        <f t="shared" si="230"/>
        <v>7.6841541308442088E-4</v>
      </c>
      <c r="U304" s="59"/>
      <c r="W304" s="1">
        <v>269</v>
      </c>
      <c r="Y304" s="50"/>
      <c r="Z304">
        <f t="shared" si="215"/>
        <v>28672</v>
      </c>
      <c r="AA304">
        <f t="shared" si="216"/>
        <v>-4.2333593829328713E-2</v>
      </c>
      <c r="AB304">
        <f t="shared" si="217"/>
        <v>-4.4913181728650289E-3</v>
      </c>
      <c r="AC304">
        <f t="shared" si="218"/>
        <v>-4.4913181728650289E-3</v>
      </c>
      <c r="AE304">
        <f t="shared" si="219"/>
        <v>2.0171938929907664E-5</v>
      </c>
      <c r="AF304" s="145">
        <f t="shared" si="220"/>
        <v>41196.163800000002</v>
      </c>
      <c r="AG304" s="146"/>
      <c r="AH304">
        <f t="shared" si="221"/>
        <v>-4.8991925493287103E-3</v>
      </c>
      <c r="AI304">
        <f t="shared" si="222"/>
        <v>0.84115596162857376</v>
      </c>
      <c r="AJ304">
        <f t="shared" si="223"/>
        <v>-0.51846649682569812</v>
      </c>
      <c r="AK304">
        <f t="shared" si="224"/>
        <v>1.9198215382083435E-2</v>
      </c>
      <c r="AL304">
        <f t="shared" si="225"/>
        <v>3.0213140062350266</v>
      </c>
      <c r="AM304">
        <f t="shared" si="226"/>
        <v>16.608004026717243</v>
      </c>
      <c r="AN304">
        <f t="shared" si="235"/>
        <v>21.8498692237788</v>
      </c>
      <c r="AO304">
        <f t="shared" si="235"/>
        <v>21.849868812058457</v>
      </c>
      <c r="AP304">
        <f t="shared" si="235"/>
        <v>21.849871411206465</v>
      </c>
      <c r="AQ304">
        <f t="shared" si="235"/>
        <v>21.849855003037383</v>
      </c>
      <c r="AR304">
        <f t="shared" si="235"/>
        <v>21.849958585574168</v>
      </c>
      <c r="AS304">
        <f t="shared" si="235"/>
        <v>21.849304657504263</v>
      </c>
      <c r="AT304">
        <f t="shared" si="235"/>
        <v>21.85343196598803</v>
      </c>
      <c r="AU304">
        <f t="shared" si="227"/>
        <v>21.827339585076352</v>
      </c>
    </row>
    <row r="305" spans="1:47" ht="12.95" customHeight="1">
      <c r="A305" s="48" t="s">
        <v>147</v>
      </c>
      <c r="B305" s="55" t="s">
        <v>65</v>
      </c>
      <c r="C305" s="62">
        <v>56219.711600000002</v>
      </c>
      <c r="D305" s="62">
        <v>3.0000000000000003E-4</v>
      </c>
      <c r="E305" s="48">
        <f t="shared" si="209"/>
        <v>28689.833919274944</v>
      </c>
      <c r="F305" s="48">
        <f t="shared" si="232"/>
        <v>28690</v>
      </c>
      <c r="G305" s="48">
        <f t="shared" si="228"/>
        <v>-4.6572239996748976E-2</v>
      </c>
      <c r="H305" s="34"/>
      <c r="I305" s="34"/>
      <c r="J305" s="34"/>
      <c r="K305" s="34">
        <f t="shared" si="210"/>
        <v>-4.6572239996748976E-2</v>
      </c>
      <c r="L305" s="34"/>
      <c r="M305" s="34"/>
      <c r="N305" s="34"/>
      <c r="O305" s="34">
        <f t="shared" ca="1" si="211"/>
        <v>-4.3180454149995606E-2</v>
      </c>
      <c r="P305" s="34">
        <f t="shared" si="212"/>
        <v>-1.9128741858312648E-2</v>
      </c>
      <c r="Q305" s="214">
        <f t="shared" si="213"/>
        <v>41201.211600000002</v>
      </c>
      <c r="R305" s="34">
        <f>(P305-G305)^2</f>
        <v>7.5314559007435829E-4</v>
      </c>
      <c r="S305" s="52">
        <f t="shared" si="229"/>
        <v>1</v>
      </c>
      <c r="T305" s="34">
        <f t="shared" si="230"/>
        <v>7.5314559007435829E-4</v>
      </c>
      <c r="U305" s="59"/>
      <c r="W305" s="1">
        <v>270</v>
      </c>
      <c r="Y305" s="50"/>
      <c r="Z305">
        <f t="shared" si="215"/>
        <v>28690</v>
      </c>
      <c r="AA305">
        <f t="shared" si="216"/>
        <v>-4.2368099138701432E-2</v>
      </c>
      <c r="AB305">
        <f t="shared" si="217"/>
        <v>-4.2041408580475448E-3</v>
      </c>
      <c r="AC305">
        <f t="shared" si="218"/>
        <v>-4.2041408580475448E-3</v>
      </c>
      <c r="AE305">
        <f t="shared" si="219"/>
        <v>1.7674800354304746E-5</v>
      </c>
      <c r="AF305" s="145">
        <f t="shared" si="220"/>
        <v>41201.211600000002</v>
      </c>
      <c r="AG305" s="146"/>
      <c r="AH305">
        <f t="shared" si="221"/>
        <v>-4.8850746387014334E-3</v>
      </c>
      <c r="AI305">
        <f t="shared" si="222"/>
        <v>0.84112589744679467</v>
      </c>
      <c r="AJ305">
        <f t="shared" si="223"/>
        <v>-0.5171179899756484</v>
      </c>
      <c r="AK305">
        <f t="shared" si="224"/>
        <v>1.8947810900301669E-2</v>
      </c>
      <c r="AL305">
        <f t="shared" si="225"/>
        <v>3.022890273987358</v>
      </c>
      <c r="AM305">
        <f t="shared" si="226"/>
        <v>16.829073513084733</v>
      </c>
      <c r="AN305">
        <f t="shared" si="235"/>
        <v>21.851719045519548</v>
      </c>
      <c r="AO305">
        <f t="shared" si="235"/>
        <v>21.851718638486869</v>
      </c>
      <c r="AP305">
        <f t="shared" si="235"/>
        <v>21.851721207370691</v>
      </c>
      <c r="AQ305">
        <f t="shared" si="235"/>
        <v>21.851704994494572</v>
      </c>
      <c r="AR305">
        <f t="shared" si="235"/>
        <v>21.851807317441846</v>
      </c>
      <c r="AS305">
        <f t="shared" si="235"/>
        <v>21.851161510663342</v>
      </c>
      <c r="AT305">
        <f t="shared" si="235"/>
        <v>21.855236518234232</v>
      </c>
      <c r="AU305">
        <f t="shared" si="227"/>
        <v>21.829482468536391</v>
      </c>
    </row>
    <row r="306" spans="1:47" ht="12.95" customHeight="1">
      <c r="A306" s="48" t="s">
        <v>204</v>
      </c>
      <c r="B306" s="55" t="s">
        <v>65</v>
      </c>
      <c r="C306" s="62">
        <v>56487.794099999999</v>
      </c>
      <c r="D306" s="62">
        <v>1E-4</v>
      </c>
      <c r="E306" s="48">
        <f t="shared" si="209"/>
        <v>29645.839814104653</v>
      </c>
      <c r="F306" s="48">
        <f t="shared" si="232"/>
        <v>29646</v>
      </c>
      <c r="G306" s="48">
        <f t="shared" si="228"/>
        <v>-4.4919216001289897E-2</v>
      </c>
      <c r="H306" s="34"/>
      <c r="I306" s="34"/>
      <c r="J306" s="34"/>
      <c r="K306" s="34">
        <f t="shared" si="210"/>
        <v>-4.4919216001289897E-2</v>
      </c>
      <c r="L306" s="48"/>
      <c r="M306" s="34"/>
      <c r="N306" s="34"/>
      <c r="O306" s="34">
        <f t="shared" ca="1" si="211"/>
        <v>-4.4837718549800933E-2</v>
      </c>
      <c r="P306" s="34">
        <f t="shared" si="212"/>
        <v>-2.0433948913588684E-2</v>
      </c>
      <c r="Q306" s="214">
        <f t="shared" si="213"/>
        <v>41469.294099999999</v>
      </c>
      <c r="R306" s="34">
        <f>(P306-G306)^2</f>
        <v>5.9952830435606422E-4</v>
      </c>
      <c r="S306" s="52">
        <f t="shared" si="229"/>
        <v>1</v>
      </c>
      <c r="T306" s="34">
        <f t="shared" si="230"/>
        <v>5.9952830435606422E-4</v>
      </c>
      <c r="U306" s="48"/>
      <c r="W306" s="1">
        <v>271</v>
      </c>
      <c r="Y306" s="50"/>
      <c r="Z306">
        <f t="shared" si="215"/>
        <v>29646</v>
      </c>
      <c r="AA306">
        <f t="shared" si="216"/>
        <v>-4.4220407573442304E-2</v>
      </c>
      <c r="AB306">
        <f t="shared" si="217"/>
        <v>-6.9880842784759284E-4</v>
      </c>
      <c r="AC306">
        <f t="shared" si="218"/>
        <v>-6.9880842784759284E-4</v>
      </c>
      <c r="AE306">
        <f t="shared" si="219"/>
        <v>4.883332188308244E-7</v>
      </c>
      <c r="AF306" s="145">
        <f t="shared" si="220"/>
        <v>41469.294099999999</v>
      </c>
      <c r="AG306" s="146"/>
      <c r="AH306">
        <f t="shared" si="221"/>
        <v>-4.1130483534423052E-3</v>
      </c>
      <c r="AI306">
        <f t="shared" si="222"/>
        <v>0.84009859985870827</v>
      </c>
      <c r="AJ306">
        <f t="shared" si="223"/>
        <v>-0.44384659760075912</v>
      </c>
      <c r="AK306">
        <f t="shared" si="224"/>
        <v>5.6162472216338922E-3</v>
      </c>
      <c r="AL306">
        <f t="shared" si="225"/>
        <v>3.1064838962446788</v>
      </c>
      <c r="AM306">
        <f t="shared" si="226"/>
        <v>56.959992592389284</v>
      </c>
      <c r="AN306">
        <f t="shared" si="235"/>
        <v>21.949892508739275</v>
      </c>
      <c r="AO306">
        <f t="shared" si="235"/>
        <v>21.949892380995653</v>
      </c>
      <c r="AP306">
        <f t="shared" si="235"/>
        <v>21.949893180073229</v>
      </c>
      <c r="AQ306">
        <f t="shared" si="235"/>
        <v>21.949888181584722</v>
      </c>
      <c r="AR306">
        <f t="shared" si="235"/>
        <v>21.94991944872886</v>
      </c>
      <c r="AS306">
        <f t="shared" si="235"/>
        <v>21.949723862078841</v>
      </c>
      <c r="AT306">
        <f t="shared" si="235"/>
        <v>21.950947297514833</v>
      </c>
      <c r="AU306">
        <f t="shared" si="227"/>
        <v>21.943293390080708</v>
      </c>
    </row>
    <row r="307" spans="1:47" ht="12.95" customHeight="1">
      <c r="A307" s="48" t="s">
        <v>140</v>
      </c>
      <c r="B307" s="55" t="s">
        <v>62</v>
      </c>
      <c r="C307" s="62">
        <v>56541.351569999999</v>
      </c>
      <c r="D307" s="62">
        <v>2.0000000000000001E-4</v>
      </c>
      <c r="E307" s="48">
        <f t="shared" si="209"/>
        <v>29836.830486872048</v>
      </c>
      <c r="F307" s="48">
        <f t="shared" si="232"/>
        <v>29837</v>
      </c>
      <c r="G307" s="48">
        <f t="shared" si="228"/>
        <v>-4.7534752004139591E-2</v>
      </c>
      <c r="H307" s="34"/>
      <c r="I307" s="34"/>
      <c r="J307" s="48"/>
      <c r="K307" s="34">
        <f t="shared" si="210"/>
        <v>-4.7534752004139591E-2</v>
      </c>
      <c r="L307" s="34"/>
      <c r="M307" s="34"/>
      <c r="N307" s="34"/>
      <c r="O307" s="34">
        <f t="shared" ca="1" si="211"/>
        <v>-4.5168824721728562E-2</v>
      </c>
      <c r="P307" s="34">
        <f t="shared" si="212"/>
        <v>-2.0700194193774588E-2</v>
      </c>
      <c r="Q307" s="214">
        <f t="shared" si="213"/>
        <v>41522.851569999999</v>
      </c>
      <c r="R307" s="34">
        <f>(P307-J307)^2</f>
        <v>4.2849803965997916E-4</v>
      </c>
      <c r="S307" s="52">
        <f t="shared" si="229"/>
        <v>1</v>
      </c>
      <c r="T307" s="34">
        <f t="shared" si="230"/>
        <v>4.2849803965997916E-4</v>
      </c>
      <c r="U307" s="59"/>
      <c r="W307" s="1">
        <v>272</v>
      </c>
      <c r="Y307" s="50"/>
      <c r="Z307">
        <f t="shared" si="215"/>
        <v>29837</v>
      </c>
      <c r="AA307">
        <f t="shared" si="216"/>
        <v>-4.4595435542787026E-2</v>
      </c>
      <c r="AB307">
        <f t="shared" si="217"/>
        <v>-2.9393164613525646E-3</v>
      </c>
      <c r="AC307">
        <f t="shared" si="218"/>
        <v>-2.9393164613525646E-3</v>
      </c>
      <c r="AE307">
        <f t="shared" si="219"/>
        <v>8.6395812599781631E-6</v>
      </c>
      <c r="AF307" s="145">
        <f t="shared" si="220"/>
        <v>41522.851569999999</v>
      </c>
      <c r="AG307" s="146"/>
      <c r="AH307">
        <f t="shared" si="221"/>
        <v>-3.9538999377870254E-3</v>
      </c>
      <c r="AI307">
        <f t="shared" si="222"/>
        <v>0.84002716003644062</v>
      </c>
      <c r="AJ307">
        <f t="shared" si="223"/>
        <v>-0.42883588096035818</v>
      </c>
      <c r="AK307">
        <f t="shared" si="224"/>
        <v>2.9479609891316962E-3</v>
      </c>
      <c r="AL307">
        <f t="shared" si="225"/>
        <v>3.1231668548014073</v>
      </c>
      <c r="AM307">
        <f t="shared" si="226"/>
        <v>108.54039152594331</v>
      </c>
      <c r="AN307">
        <f t="shared" si="235"/>
        <v>21.969495928155453</v>
      </c>
      <c r="AO307">
        <f t="shared" si="235"/>
        <v>21.969495860836826</v>
      </c>
      <c r="AP307">
        <f t="shared" si="235"/>
        <v>21.969496281676889</v>
      </c>
      <c r="AQ307">
        <f t="shared" si="235"/>
        <v>21.969493650809738</v>
      </c>
      <c r="AR307">
        <f t="shared" si="235"/>
        <v>21.96951009758261</v>
      </c>
      <c r="AS307">
        <f t="shared" si="235"/>
        <v>21.969407281067983</v>
      </c>
      <c r="AT307">
        <f t="shared" si="235"/>
        <v>21.970050031740982</v>
      </c>
      <c r="AU307">
        <f t="shared" si="227"/>
        <v>21.966031764573348</v>
      </c>
    </row>
    <row r="308" spans="1:47" ht="12.95" customHeight="1">
      <c r="A308" s="48" t="s">
        <v>140</v>
      </c>
      <c r="B308" s="55" t="s">
        <v>62</v>
      </c>
      <c r="C308" s="62">
        <v>56541.354890000002</v>
      </c>
      <c r="D308" s="62">
        <v>2.9999999999999997E-4</v>
      </c>
      <c r="E308" s="48">
        <f t="shared" si="209"/>
        <v>29836.842326285565</v>
      </c>
      <c r="F308" s="48">
        <f t="shared" si="232"/>
        <v>29837</v>
      </c>
      <c r="G308" s="48">
        <f t="shared" si="228"/>
        <v>-4.4214752000698354E-2</v>
      </c>
      <c r="H308" s="34"/>
      <c r="I308" s="34"/>
      <c r="J308" s="48"/>
      <c r="K308" s="34">
        <f t="shared" si="210"/>
        <v>-4.4214752000698354E-2</v>
      </c>
      <c r="L308" s="34"/>
      <c r="O308" s="34">
        <f t="shared" ca="1" si="211"/>
        <v>-4.5168824721728562E-2</v>
      </c>
      <c r="P308" s="34">
        <f t="shared" si="212"/>
        <v>-2.0700194193774588E-2</v>
      </c>
      <c r="Q308" s="214">
        <f t="shared" si="213"/>
        <v>41522.854890000002</v>
      </c>
      <c r="R308" s="34">
        <f>(P308-J308)^2</f>
        <v>4.2849803965997916E-4</v>
      </c>
      <c r="S308" s="52">
        <f t="shared" si="229"/>
        <v>1</v>
      </c>
      <c r="T308" s="34">
        <f t="shared" si="230"/>
        <v>4.2849803965997916E-4</v>
      </c>
      <c r="U308" s="59"/>
      <c r="W308" s="1">
        <v>273</v>
      </c>
      <c r="Y308" s="50"/>
      <c r="Z308">
        <f t="shared" si="215"/>
        <v>29837</v>
      </c>
      <c r="AA308">
        <f t="shared" si="216"/>
        <v>-4.4595435542787026E-2</v>
      </c>
      <c r="AB308">
        <f t="shared" si="217"/>
        <v>3.8068354208867228E-4</v>
      </c>
      <c r="AC308">
        <f t="shared" si="218"/>
        <v>3.8068354208867228E-4</v>
      </c>
      <c r="AE308">
        <f t="shared" si="219"/>
        <v>1.4491995921717791E-7</v>
      </c>
      <c r="AF308" s="145">
        <f t="shared" si="220"/>
        <v>41522.854890000002</v>
      </c>
      <c r="AG308" s="146"/>
      <c r="AH308">
        <f t="shared" si="221"/>
        <v>-3.9538999377870254E-3</v>
      </c>
      <c r="AI308">
        <f t="shared" si="222"/>
        <v>0.84002716003644062</v>
      </c>
      <c r="AJ308">
        <f t="shared" si="223"/>
        <v>-0.42883588096035818</v>
      </c>
      <c r="AK308">
        <f t="shared" si="224"/>
        <v>2.9479609891316962E-3</v>
      </c>
      <c r="AL308">
        <f t="shared" si="225"/>
        <v>3.1231668548014073</v>
      </c>
      <c r="AM308">
        <f t="shared" si="226"/>
        <v>108.54039152594331</v>
      </c>
      <c r="AN308">
        <f t="shared" si="235"/>
        <v>21.969495928155453</v>
      </c>
      <c r="AO308">
        <f t="shared" si="235"/>
        <v>21.969495860836826</v>
      </c>
      <c r="AP308">
        <f t="shared" si="235"/>
        <v>21.969496281676889</v>
      </c>
      <c r="AQ308">
        <f t="shared" si="235"/>
        <v>21.969493650809738</v>
      </c>
      <c r="AR308">
        <f t="shared" si="235"/>
        <v>21.96951009758261</v>
      </c>
      <c r="AS308">
        <f t="shared" si="235"/>
        <v>21.969407281067983</v>
      </c>
      <c r="AT308">
        <f t="shared" si="235"/>
        <v>21.970050031740982</v>
      </c>
      <c r="AU308">
        <f t="shared" si="227"/>
        <v>21.966031764573348</v>
      </c>
    </row>
    <row r="309" spans="1:47" ht="12.95" customHeight="1">
      <c r="A309" s="62" t="s">
        <v>205</v>
      </c>
      <c r="B309" s="55"/>
      <c r="C309" s="62">
        <v>56541.355020000003</v>
      </c>
      <c r="D309" s="62">
        <v>2.4000000000000001E-4</v>
      </c>
      <c r="E309" s="48">
        <f t="shared" si="209"/>
        <v>29836.842789877061</v>
      </c>
      <c r="F309" s="48">
        <f t="shared" si="232"/>
        <v>29837</v>
      </c>
      <c r="G309" s="48">
        <f t="shared" si="228"/>
        <v>-4.4084752000344452E-2</v>
      </c>
      <c r="H309" s="34"/>
      <c r="I309" s="34"/>
      <c r="J309" s="34"/>
      <c r="K309" s="34">
        <f t="shared" si="210"/>
        <v>-4.4084752000344452E-2</v>
      </c>
      <c r="L309" s="48"/>
      <c r="M309" s="34"/>
      <c r="N309" s="34"/>
      <c r="O309" s="34">
        <f t="shared" ref="O309:O340" ca="1" si="236">+C$11+C$12*F309</f>
        <v>-4.5168824721728562E-2</v>
      </c>
      <c r="P309" s="34">
        <f t="shared" si="212"/>
        <v>-2.0700194193774588E-2</v>
      </c>
      <c r="Q309" s="214">
        <f t="shared" si="213"/>
        <v>41522.855020000003</v>
      </c>
      <c r="R309" s="34">
        <f>(P309-L309)^2</f>
        <v>4.2849803965997916E-4</v>
      </c>
      <c r="S309" s="52">
        <f t="shared" si="229"/>
        <v>1</v>
      </c>
      <c r="T309" s="34">
        <f t="shared" si="230"/>
        <v>4.2849803965997916E-4</v>
      </c>
      <c r="U309" s="59"/>
      <c r="W309" s="1">
        <v>282</v>
      </c>
      <c r="Y309" s="50"/>
      <c r="Z309">
        <f t="shared" si="215"/>
        <v>29837</v>
      </c>
      <c r="AA309">
        <f t="shared" si="216"/>
        <v>-4.4595435542787026E-2</v>
      </c>
      <c r="AB309">
        <f t="shared" si="217"/>
        <v>5.1068354244257486E-4</v>
      </c>
      <c r="AC309">
        <f t="shared" si="218"/>
        <v>5.1068354244257486E-4</v>
      </c>
      <c r="AE309">
        <f t="shared" si="219"/>
        <v>2.6079768052169713E-7</v>
      </c>
      <c r="AF309" s="145">
        <f t="shared" si="220"/>
        <v>41522.855020000003</v>
      </c>
      <c r="AG309" s="146"/>
      <c r="AH309">
        <f t="shared" si="221"/>
        <v>-3.9538999377870254E-3</v>
      </c>
      <c r="AI309">
        <f t="shared" si="222"/>
        <v>0.84002716003644062</v>
      </c>
      <c r="AJ309">
        <f t="shared" si="223"/>
        <v>-0.42883588096035818</v>
      </c>
      <c r="AK309">
        <f t="shared" si="224"/>
        <v>2.9479609891316962E-3</v>
      </c>
      <c r="AL309">
        <f t="shared" si="225"/>
        <v>3.1231668548014073</v>
      </c>
      <c r="AM309">
        <f t="shared" si="226"/>
        <v>108.54039152594331</v>
      </c>
      <c r="AN309">
        <f t="shared" si="235"/>
        <v>21.969495928155453</v>
      </c>
      <c r="AO309">
        <f t="shared" si="235"/>
        <v>21.969495860836826</v>
      </c>
      <c r="AP309">
        <f t="shared" si="235"/>
        <v>21.969496281676889</v>
      </c>
      <c r="AQ309">
        <f t="shared" si="235"/>
        <v>21.969493650809738</v>
      </c>
      <c r="AR309">
        <f t="shared" si="235"/>
        <v>21.96951009758261</v>
      </c>
      <c r="AS309">
        <f t="shared" si="235"/>
        <v>21.969407281067983</v>
      </c>
      <c r="AT309">
        <f t="shared" si="235"/>
        <v>21.970050031740982</v>
      </c>
      <c r="AU309">
        <f t="shared" si="227"/>
        <v>21.966031764573348</v>
      </c>
    </row>
    <row r="310" spans="1:47" ht="12.95" customHeight="1">
      <c r="A310" s="41" t="s">
        <v>140</v>
      </c>
      <c r="B310" s="73" t="s">
        <v>62</v>
      </c>
      <c r="C310" s="86">
        <v>56541.355040000002</v>
      </c>
      <c r="D310" s="86">
        <v>1E-4</v>
      </c>
      <c r="E310" s="48">
        <f t="shared" si="209"/>
        <v>29836.842861198827</v>
      </c>
      <c r="F310" s="48">
        <f t="shared" si="232"/>
        <v>29837</v>
      </c>
      <c r="G310" s="48">
        <f t="shared" si="228"/>
        <v>-4.4064752000849694E-2</v>
      </c>
      <c r="H310" s="34"/>
      <c r="I310" s="34"/>
      <c r="J310" s="48"/>
      <c r="K310" s="34">
        <f t="shared" si="210"/>
        <v>-4.4064752000849694E-2</v>
      </c>
      <c r="L310" s="34"/>
      <c r="O310" s="34">
        <f t="shared" ca="1" si="236"/>
        <v>-4.5168824721728562E-2</v>
      </c>
      <c r="P310" s="34">
        <f t="shared" si="212"/>
        <v>-2.0700194193774588E-2</v>
      </c>
      <c r="Q310" s="214">
        <f t="shared" si="213"/>
        <v>41522.855040000002</v>
      </c>
      <c r="R310" s="34">
        <f>(P310-J310)^2</f>
        <v>4.2849803965997916E-4</v>
      </c>
      <c r="S310" s="52">
        <f t="shared" si="229"/>
        <v>1</v>
      </c>
      <c r="T310" s="34">
        <f t="shared" si="230"/>
        <v>4.2849803965997916E-4</v>
      </c>
      <c r="U310" s="59"/>
      <c r="W310" s="1">
        <v>274</v>
      </c>
      <c r="Y310" s="50"/>
      <c r="Z310">
        <f t="shared" si="215"/>
        <v>29837</v>
      </c>
      <c r="AA310">
        <f t="shared" si="216"/>
        <v>-4.4595435542787026E-2</v>
      </c>
      <c r="AB310">
        <f t="shared" si="217"/>
        <v>5.3068354193733236E-4</v>
      </c>
      <c r="AC310">
        <f t="shared" si="218"/>
        <v>5.3068354193733236E-4</v>
      </c>
      <c r="AE310">
        <f t="shared" si="219"/>
        <v>2.8162502168315241E-7</v>
      </c>
      <c r="AF310" s="145">
        <f t="shared" si="220"/>
        <v>41522.855040000002</v>
      </c>
      <c r="AG310" s="146"/>
      <c r="AH310">
        <f t="shared" si="221"/>
        <v>-3.9538999377870254E-3</v>
      </c>
      <c r="AI310">
        <f t="shared" si="222"/>
        <v>0.84002716003644062</v>
      </c>
      <c r="AJ310">
        <f t="shared" si="223"/>
        <v>-0.42883588096035818</v>
      </c>
      <c r="AK310">
        <f t="shared" si="224"/>
        <v>2.9479609891316962E-3</v>
      </c>
      <c r="AL310">
        <f t="shared" si="225"/>
        <v>3.1231668548014073</v>
      </c>
      <c r="AM310">
        <f t="shared" si="226"/>
        <v>108.54039152594331</v>
      </c>
      <c r="AN310">
        <f t="shared" si="235"/>
        <v>21.969495928155453</v>
      </c>
      <c r="AO310">
        <f t="shared" si="235"/>
        <v>21.969495860836826</v>
      </c>
      <c r="AP310">
        <f t="shared" si="235"/>
        <v>21.969496281676889</v>
      </c>
      <c r="AQ310">
        <f t="shared" si="235"/>
        <v>21.969493650809738</v>
      </c>
      <c r="AR310">
        <f t="shared" si="235"/>
        <v>21.96951009758261</v>
      </c>
      <c r="AS310">
        <f t="shared" si="235"/>
        <v>21.969407281067983</v>
      </c>
      <c r="AT310">
        <f t="shared" si="235"/>
        <v>21.970050031740982</v>
      </c>
      <c r="AU310">
        <f t="shared" si="227"/>
        <v>21.966031764573348</v>
      </c>
    </row>
    <row r="311" spans="1:47" ht="12.95" customHeight="1">
      <c r="A311" s="41" t="s">
        <v>140</v>
      </c>
      <c r="B311" s="73" t="s">
        <v>65</v>
      </c>
      <c r="C311" s="86">
        <v>56541.496220000001</v>
      </c>
      <c r="D311" s="86">
        <v>1E-4</v>
      </c>
      <c r="E311" s="48">
        <f t="shared" si="209"/>
        <v>29837.346321559839</v>
      </c>
      <c r="F311" s="48">
        <f t="shared" si="232"/>
        <v>29837.5</v>
      </c>
      <c r="G311" s="48">
        <f t="shared" ref="G311:G323" si="237">+C311-(C$7+F311*C$8)</f>
        <v>-4.3094399996334687E-2</v>
      </c>
      <c r="H311" s="34"/>
      <c r="I311" s="34"/>
      <c r="J311" s="48"/>
      <c r="K311" s="34">
        <f t="shared" si="210"/>
        <v>-4.3094399996334687E-2</v>
      </c>
      <c r="L311" s="34"/>
      <c r="M311" s="34"/>
      <c r="N311" s="34"/>
      <c r="O311" s="34">
        <f t="shared" ca="1" si="236"/>
        <v>-4.5169691491812144E-2</v>
      </c>
      <c r="P311" s="34">
        <f t="shared" si="212"/>
        <v>-2.0700893564697849E-2</v>
      </c>
      <c r="Q311" s="214">
        <f t="shared" si="213"/>
        <v>41522.996220000001</v>
      </c>
      <c r="R311" s="34">
        <f>(P311-J311)^2</f>
        <v>4.2852699437694882E-4</v>
      </c>
      <c r="S311" s="52">
        <f t="shared" ref="S311:S323" si="238">S$14</f>
        <v>1</v>
      </c>
      <c r="T311" s="34">
        <f t="shared" ref="T311:T342" si="239">R311*S311</f>
        <v>4.2852699437694882E-4</v>
      </c>
      <c r="U311" s="59"/>
      <c r="W311" s="1">
        <v>275</v>
      </c>
      <c r="Y311" s="50"/>
      <c r="Z311">
        <f t="shared" si="215"/>
        <v>29837.5</v>
      </c>
      <c r="AA311">
        <f t="shared" si="216"/>
        <v>-4.4596419595355548E-2</v>
      </c>
      <c r="AB311">
        <f t="shared" si="217"/>
        <v>1.502019599020861E-3</v>
      </c>
      <c r="AC311">
        <f t="shared" si="218"/>
        <v>1.502019599020861E-3</v>
      </c>
      <c r="AE311">
        <f t="shared" si="219"/>
        <v>2.256062875842788E-6</v>
      </c>
      <c r="AF311" s="145">
        <f t="shared" si="220"/>
        <v>41522.996220000001</v>
      </c>
      <c r="AG311" s="146"/>
      <c r="AH311">
        <f t="shared" si="221"/>
        <v>-3.9534813141055515E-3</v>
      </c>
      <c r="AI311">
        <f t="shared" si="222"/>
        <v>0.84002703145349011</v>
      </c>
      <c r="AJ311">
        <f t="shared" si="223"/>
        <v>-0.42879643044538873</v>
      </c>
      <c r="AK311">
        <f t="shared" si="224"/>
        <v>2.9409750793533496E-3</v>
      </c>
      <c r="AL311">
        <f t="shared" si="225"/>
        <v>3.1232105241328467</v>
      </c>
      <c r="AM311">
        <f t="shared" si="226"/>
        <v>108.7982590511654</v>
      </c>
      <c r="AN311">
        <f t="shared" ref="AN311:AT320" si="240">$AU311+$AB$7*SIN(AO311)</f>
        <v>21.969547244047867</v>
      </c>
      <c r="AO311">
        <f t="shared" si="240"/>
        <v>21.969547176888288</v>
      </c>
      <c r="AP311">
        <f t="shared" si="240"/>
        <v>21.969547596733598</v>
      </c>
      <c r="AQ311">
        <f t="shared" si="240"/>
        <v>21.969544972088038</v>
      </c>
      <c r="AR311">
        <f t="shared" si="240"/>
        <v>21.969561379948626</v>
      </c>
      <c r="AS311">
        <f t="shared" si="240"/>
        <v>21.969458806807236</v>
      </c>
      <c r="AT311">
        <f t="shared" si="240"/>
        <v>21.970100035351884</v>
      </c>
      <c r="AU311">
        <f t="shared" si="227"/>
        <v>21.966091289113905</v>
      </c>
    </row>
    <row r="312" spans="1:47" ht="12.95" customHeight="1">
      <c r="A312" s="41" t="s">
        <v>140</v>
      </c>
      <c r="B312" s="73" t="s">
        <v>65</v>
      </c>
      <c r="C312" s="86">
        <v>56541.496290000003</v>
      </c>
      <c r="D312" s="86">
        <v>1E-4</v>
      </c>
      <c r="E312" s="48">
        <f t="shared" si="209"/>
        <v>29837.346571186034</v>
      </c>
      <c r="F312" s="48">
        <f t="shared" si="232"/>
        <v>29837.5</v>
      </c>
      <c r="G312" s="48">
        <f t="shared" si="237"/>
        <v>-4.3024399994465057E-2</v>
      </c>
      <c r="H312" s="34"/>
      <c r="I312" s="34"/>
      <c r="J312" s="48"/>
      <c r="K312" s="34">
        <f t="shared" si="210"/>
        <v>-4.3024399994465057E-2</v>
      </c>
      <c r="L312" s="34"/>
      <c r="O312" s="34">
        <f t="shared" ca="1" si="236"/>
        <v>-4.5169691491812144E-2</v>
      </c>
      <c r="P312" s="34">
        <f t="shared" si="212"/>
        <v>-2.0700893564697849E-2</v>
      </c>
      <c r="Q312" s="214">
        <f t="shared" si="213"/>
        <v>41522.996290000003</v>
      </c>
      <c r="R312" s="34">
        <f>(P312-J312)^2</f>
        <v>4.2852699437694882E-4</v>
      </c>
      <c r="S312" s="52">
        <f t="shared" si="238"/>
        <v>1</v>
      </c>
      <c r="T312" s="34">
        <f t="shared" si="239"/>
        <v>4.2852699437694882E-4</v>
      </c>
      <c r="U312" s="59"/>
      <c r="W312" s="1">
        <v>276</v>
      </c>
      <c r="Y312" s="50"/>
      <c r="Z312">
        <f t="shared" si="215"/>
        <v>29837.5</v>
      </c>
      <c r="AA312">
        <f t="shared" si="216"/>
        <v>-4.4596419595355548E-2</v>
      </c>
      <c r="AB312">
        <f t="shared" si="217"/>
        <v>1.572019600890491E-3</v>
      </c>
      <c r="AC312">
        <f t="shared" si="218"/>
        <v>1.572019600890491E-3</v>
      </c>
      <c r="AE312">
        <f t="shared" si="219"/>
        <v>2.4712456255838987E-6</v>
      </c>
      <c r="AF312" s="145">
        <f t="shared" si="220"/>
        <v>41522.996290000003</v>
      </c>
      <c r="AG312" s="146"/>
      <c r="AH312">
        <f t="shared" si="221"/>
        <v>-3.9534813141055515E-3</v>
      </c>
      <c r="AI312">
        <f t="shared" si="222"/>
        <v>0.84002703145349011</v>
      </c>
      <c r="AJ312">
        <f t="shared" si="223"/>
        <v>-0.42879643044538873</v>
      </c>
      <c r="AK312">
        <f t="shared" si="224"/>
        <v>2.9409750793533496E-3</v>
      </c>
      <c r="AL312">
        <f t="shared" si="225"/>
        <v>3.1232105241328467</v>
      </c>
      <c r="AM312">
        <f t="shared" si="226"/>
        <v>108.7982590511654</v>
      </c>
      <c r="AN312">
        <f t="shared" si="240"/>
        <v>21.969547244047867</v>
      </c>
      <c r="AO312">
        <f t="shared" si="240"/>
        <v>21.969547176888288</v>
      </c>
      <c r="AP312">
        <f t="shared" si="240"/>
        <v>21.969547596733598</v>
      </c>
      <c r="AQ312">
        <f t="shared" si="240"/>
        <v>21.969544972088038</v>
      </c>
      <c r="AR312">
        <f t="shared" si="240"/>
        <v>21.969561379948626</v>
      </c>
      <c r="AS312">
        <f t="shared" si="240"/>
        <v>21.969458806807236</v>
      </c>
      <c r="AT312">
        <f t="shared" si="240"/>
        <v>21.970100035351884</v>
      </c>
      <c r="AU312">
        <f t="shared" si="227"/>
        <v>21.966091289113905</v>
      </c>
    </row>
    <row r="313" spans="1:47" ht="12.95" customHeight="1">
      <c r="A313" s="41" t="s">
        <v>140</v>
      </c>
      <c r="B313" s="73" t="s">
        <v>65</v>
      </c>
      <c r="C313" s="86">
        <v>56541.496420000003</v>
      </c>
      <c r="D313" s="86">
        <v>2.0000000000000001E-4</v>
      </c>
      <c r="E313" s="48">
        <f t="shared" si="209"/>
        <v>29837.347034777526</v>
      </c>
      <c r="F313" s="48">
        <f t="shared" si="232"/>
        <v>29837.5</v>
      </c>
      <c r="G313" s="48">
        <f t="shared" si="237"/>
        <v>-4.2894399994111154E-2</v>
      </c>
      <c r="H313" s="34"/>
      <c r="I313" s="34"/>
      <c r="J313" s="48"/>
      <c r="K313" s="34">
        <f t="shared" si="210"/>
        <v>-4.2894399994111154E-2</v>
      </c>
      <c r="L313" s="34"/>
      <c r="O313" s="34">
        <f t="shared" ca="1" si="236"/>
        <v>-4.5169691491812144E-2</v>
      </c>
      <c r="P313" s="34">
        <f t="shared" si="212"/>
        <v>-2.0700893564697849E-2</v>
      </c>
      <c r="Q313" s="214">
        <f t="shared" si="213"/>
        <v>41522.996420000003</v>
      </c>
      <c r="R313" s="34">
        <f>(P313-J313)^2</f>
        <v>4.2852699437694882E-4</v>
      </c>
      <c r="S313" s="52">
        <f t="shared" si="238"/>
        <v>1</v>
      </c>
      <c r="T313" s="34">
        <f t="shared" si="239"/>
        <v>4.2852699437694882E-4</v>
      </c>
      <c r="U313" s="59"/>
      <c r="W313" s="1">
        <v>277</v>
      </c>
      <c r="Y313" s="50"/>
      <c r="Z313">
        <f t="shared" si="215"/>
        <v>29837.5</v>
      </c>
      <c r="AA313">
        <f t="shared" si="216"/>
        <v>-4.4596419595355548E-2</v>
      </c>
      <c r="AB313">
        <f t="shared" si="217"/>
        <v>1.7020196012443936E-3</v>
      </c>
      <c r="AC313">
        <f t="shared" si="218"/>
        <v>1.7020196012443936E-3</v>
      </c>
      <c r="AE313">
        <f t="shared" si="219"/>
        <v>2.8968707230201246E-6</v>
      </c>
      <c r="AF313" s="145">
        <f t="shared" si="220"/>
        <v>41522.996420000003</v>
      </c>
      <c r="AG313" s="146"/>
      <c r="AH313">
        <f t="shared" si="221"/>
        <v>-3.9534813141055515E-3</v>
      </c>
      <c r="AI313">
        <f t="shared" si="222"/>
        <v>0.84002703145349011</v>
      </c>
      <c r="AJ313">
        <f t="shared" si="223"/>
        <v>-0.42879643044538873</v>
      </c>
      <c r="AK313">
        <f t="shared" si="224"/>
        <v>2.9409750793533496E-3</v>
      </c>
      <c r="AL313">
        <f t="shared" si="225"/>
        <v>3.1232105241328467</v>
      </c>
      <c r="AM313">
        <f t="shared" si="226"/>
        <v>108.7982590511654</v>
      </c>
      <c r="AN313">
        <f t="shared" si="240"/>
        <v>21.969547244047867</v>
      </c>
      <c r="AO313">
        <f t="shared" si="240"/>
        <v>21.969547176888288</v>
      </c>
      <c r="AP313">
        <f t="shared" si="240"/>
        <v>21.969547596733598</v>
      </c>
      <c r="AQ313">
        <f t="shared" si="240"/>
        <v>21.969544972088038</v>
      </c>
      <c r="AR313">
        <f t="shared" si="240"/>
        <v>21.969561379948626</v>
      </c>
      <c r="AS313">
        <f t="shared" si="240"/>
        <v>21.969458806807236</v>
      </c>
      <c r="AT313">
        <f t="shared" si="240"/>
        <v>21.970100035351884</v>
      </c>
      <c r="AU313">
        <f t="shared" si="227"/>
        <v>21.966091289113905</v>
      </c>
    </row>
    <row r="314" spans="1:47" ht="12.95" customHeight="1">
      <c r="A314" s="41" t="s">
        <v>204</v>
      </c>
      <c r="B314" s="73" t="s">
        <v>65</v>
      </c>
      <c r="C314" s="86">
        <v>56554.535000000003</v>
      </c>
      <c r="D314" s="86">
        <v>1E-4</v>
      </c>
      <c r="E314" s="48">
        <f t="shared" si="209"/>
        <v>29883.843763733013</v>
      </c>
      <c r="F314" s="48">
        <f t="shared" si="232"/>
        <v>29884</v>
      </c>
      <c r="G314" s="48">
        <f t="shared" si="237"/>
        <v>-4.3811663999804296E-2</v>
      </c>
      <c r="H314" s="34"/>
      <c r="I314" s="34"/>
      <c r="J314" s="34"/>
      <c r="K314" s="34">
        <f t="shared" si="210"/>
        <v>-4.3811663999804296E-2</v>
      </c>
      <c r="L314" s="48"/>
      <c r="M314" s="34"/>
      <c r="N314" s="34"/>
      <c r="O314" s="34">
        <f t="shared" ca="1" si="236"/>
        <v>-4.5250301109585098E-2</v>
      </c>
      <c r="P314" s="34">
        <f t="shared" si="212"/>
        <v>-2.076598969806117E-2</v>
      </c>
      <c r="Q314" s="214">
        <f t="shared" si="213"/>
        <v>41536.035000000003</v>
      </c>
      <c r="R314" s="34">
        <f t="shared" ref="R314:R345" si="241">(P314-L314)^2</f>
        <v>4.3122632813998263E-4</v>
      </c>
      <c r="S314" s="52">
        <f t="shared" si="238"/>
        <v>1</v>
      </c>
      <c r="T314" s="34">
        <f t="shared" si="239"/>
        <v>4.3122632813998263E-4</v>
      </c>
      <c r="U314" s="59"/>
      <c r="W314" s="1">
        <v>278</v>
      </c>
      <c r="Y314" s="50"/>
      <c r="Z314">
        <f t="shared" si="215"/>
        <v>29884</v>
      </c>
      <c r="AA314">
        <f t="shared" si="216"/>
        <v>-4.4687989734037273E-2</v>
      </c>
      <c r="AB314">
        <f t="shared" si="217"/>
        <v>8.7632573423297722E-4</v>
      </c>
      <c r="AC314">
        <f t="shared" si="218"/>
        <v>8.7632573423297722E-4</v>
      </c>
      <c r="AE314">
        <f t="shared" si="219"/>
        <v>7.6794679247896664E-7</v>
      </c>
      <c r="AF314" s="145">
        <f t="shared" si="220"/>
        <v>41536.035000000003</v>
      </c>
      <c r="AG314" s="146"/>
      <c r="AH314">
        <f t="shared" si="221"/>
        <v>-3.914504214037275E-3</v>
      </c>
      <c r="AI314">
        <f t="shared" si="222"/>
        <v>0.84001640685564949</v>
      </c>
      <c r="AJ314">
        <f t="shared" si="223"/>
        <v>-0.42512401737385991</v>
      </c>
      <c r="AK314">
        <f t="shared" si="224"/>
        <v>2.2912713987966555E-3</v>
      </c>
      <c r="AL314">
        <f t="shared" si="225"/>
        <v>3.1272717178407894</v>
      </c>
      <c r="AM314">
        <f t="shared" si="226"/>
        <v>139.65329175426461</v>
      </c>
      <c r="AN314">
        <f t="shared" si="240"/>
        <v>21.974319590245152</v>
      </c>
      <c r="AO314">
        <f t="shared" si="240"/>
        <v>21.974319537891262</v>
      </c>
      <c r="AP314">
        <f t="shared" si="240"/>
        <v>21.974319865149415</v>
      </c>
      <c r="AQ314">
        <f t="shared" si="240"/>
        <v>21.974317819496257</v>
      </c>
      <c r="AR314">
        <f t="shared" si="240"/>
        <v>21.974330606638201</v>
      </c>
      <c r="AS314">
        <f t="shared" si="240"/>
        <v>21.974250675643503</v>
      </c>
      <c r="AT314">
        <f t="shared" si="240"/>
        <v>21.974750313603451</v>
      </c>
      <c r="AU314">
        <f t="shared" si="227"/>
        <v>21.971627071385676</v>
      </c>
    </row>
    <row r="315" spans="1:47" ht="12.95" customHeight="1">
      <c r="A315" s="41" t="s">
        <v>206</v>
      </c>
      <c r="B315" s="73" t="s">
        <v>65</v>
      </c>
      <c r="C315" s="86">
        <v>56619.593500000003</v>
      </c>
      <c r="D315" s="86">
        <v>1E-4</v>
      </c>
      <c r="E315" s="48">
        <f t="shared" si="209"/>
        <v>30115.848126228808</v>
      </c>
      <c r="F315" s="48">
        <f t="shared" si="232"/>
        <v>30116</v>
      </c>
      <c r="G315" s="48">
        <f t="shared" si="237"/>
        <v>-4.2588336000335403E-2</v>
      </c>
      <c r="H315" s="34"/>
      <c r="I315" s="34"/>
      <c r="J315" s="34"/>
      <c r="K315" s="34">
        <f t="shared" si="210"/>
        <v>-4.2588336000335403E-2</v>
      </c>
      <c r="L315" s="48"/>
      <c r="M315" s="34"/>
      <c r="N315" s="34"/>
      <c r="O315" s="34">
        <f t="shared" ca="1" si="236"/>
        <v>-4.5652482428366309E-2</v>
      </c>
      <c r="P315" s="34">
        <f t="shared" si="212"/>
        <v>-2.1092385706454522E-2</v>
      </c>
      <c r="Q315" s="214">
        <f t="shared" si="213"/>
        <v>41601.093500000003</v>
      </c>
      <c r="R315" s="34">
        <f t="shared" si="241"/>
        <v>4.4488873478984702E-4</v>
      </c>
      <c r="S315" s="52">
        <f t="shared" si="238"/>
        <v>1</v>
      </c>
      <c r="T315" s="34">
        <f t="shared" si="239"/>
        <v>4.4488873478984702E-4</v>
      </c>
      <c r="U315" s="59"/>
      <c r="W315" s="1">
        <v>279</v>
      </c>
      <c r="Y315" s="50"/>
      <c r="Z315">
        <f t="shared" si="215"/>
        <v>30116</v>
      </c>
      <c r="AA315">
        <f t="shared" si="216"/>
        <v>-4.514645307763987E-2</v>
      </c>
      <c r="AB315">
        <f t="shared" si="217"/>
        <v>2.558117077304467E-3</v>
      </c>
      <c r="AC315">
        <f t="shared" si="218"/>
        <v>2.558117077304467E-3</v>
      </c>
      <c r="AE315">
        <f t="shared" si="219"/>
        <v>6.5439629811967486E-6</v>
      </c>
      <c r="AF315" s="145">
        <f t="shared" si="220"/>
        <v>41601.093500000003</v>
      </c>
      <c r="AG315" s="146"/>
      <c r="AH315">
        <f t="shared" si="221"/>
        <v>-3.7187275576398677E-3</v>
      </c>
      <c r="AI315">
        <f t="shared" si="222"/>
        <v>0.84000282318023478</v>
      </c>
      <c r="AJ315">
        <f t="shared" si="223"/>
        <v>-0.40669865170700653</v>
      </c>
      <c r="AK315">
        <f t="shared" si="224"/>
        <v>-9.5047867141050308E-4</v>
      </c>
      <c r="AL315">
        <f t="shared" si="225"/>
        <v>-3.1356521269534836</v>
      </c>
      <c r="AM315">
        <f t="shared" si="226"/>
        <v>-336.66949763836647</v>
      </c>
      <c r="AN315">
        <f t="shared" si="240"/>
        <v>21.998129513637313</v>
      </c>
      <c r="AO315">
        <f t="shared" si="240"/>
        <v>21.998129535371422</v>
      </c>
      <c r="AP315">
        <f t="shared" si="240"/>
        <v>21.998129399529933</v>
      </c>
      <c r="AQ315">
        <f t="shared" si="240"/>
        <v>21.998130248559928</v>
      </c>
      <c r="AR315">
        <f t="shared" si="240"/>
        <v>21.998124941993229</v>
      </c>
      <c r="AS315">
        <f t="shared" si="240"/>
        <v>21.998158108846035</v>
      </c>
      <c r="AT315">
        <f t="shared" si="240"/>
        <v>21.997950811072499</v>
      </c>
      <c r="AU315">
        <f t="shared" si="227"/>
        <v>21.99924645820396</v>
      </c>
    </row>
    <row r="316" spans="1:47" ht="12.95" customHeight="1">
      <c r="A316" s="86" t="s">
        <v>207</v>
      </c>
      <c r="B316" s="73" t="s">
        <v>65</v>
      </c>
      <c r="C316" s="170">
        <v>56888.377059999999</v>
      </c>
      <c r="D316" s="86">
        <v>1E-4</v>
      </c>
      <c r="E316" s="48">
        <f t="shared" si="209"/>
        <v>31074.354062995713</v>
      </c>
      <c r="F316" s="48">
        <f t="shared" si="232"/>
        <v>31074.5</v>
      </c>
      <c r="G316" s="48">
        <f t="shared" si="237"/>
        <v>-4.0923552005551755E-2</v>
      </c>
      <c r="H316" s="34"/>
      <c r="I316" s="34"/>
      <c r="J316" s="34"/>
      <c r="K316" s="34">
        <f t="shared" si="210"/>
        <v>-4.0923552005551755E-2</v>
      </c>
      <c r="L316" s="48"/>
      <c r="M316" s="34"/>
      <c r="N316" s="34"/>
      <c r="O316" s="34">
        <f t="shared" ca="1" si="236"/>
        <v>-4.7314080678589526E-2</v>
      </c>
      <c r="P316" s="34">
        <f t="shared" si="212"/>
        <v>-2.2469406916346867E-2</v>
      </c>
      <c r="Q316" s="214">
        <f t="shared" si="213"/>
        <v>41869.877059999999</v>
      </c>
      <c r="R316" s="34">
        <f t="shared" si="241"/>
        <v>5.0487424717237642E-4</v>
      </c>
      <c r="S316" s="52">
        <f t="shared" si="238"/>
        <v>1</v>
      </c>
      <c r="T316" s="34">
        <f t="shared" si="239"/>
        <v>5.0487424717237642E-4</v>
      </c>
      <c r="U316" s="59"/>
      <c r="W316" s="1">
        <v>283</v>
      </c>
      <c r="Y316" s="50"/>
      <c r="Z316">
        <f t="shared" si="215"/>
        <v>31074.5</v>
      </c>
      <c r="AA316">
        <f t="shared" si="216"/>
        <v>-4.7070602535005744E-2</v>
      </c>
      <c r="AB316">
        <f t="shared" si="217"/>
        <v>6.1470505294539887E-3</v>
      </c>
      <c r="AC316">
        <f t="shared" si="218"/>
        <v>6.1470505294539887E-3</v>
      </c>
      <c r="AE316">
        <f t="shared" si="219"/>
        <v>3.778623021166056E-5</v>
      </c>
      <c r="AF316" s="145">
        <f t="shared" si="220"/>
        <v>41869.877059999999</v>
      </c>
      <c r="AG316" s="146"/>
      <c r="AH316">
        <f t="shared" si="221"/>
        <v>-2.8885577737557447E-3</v>
      </c>
      <c r="AI316">
        <f t="shared" si="222"/>
        <v>0.84064318390492609</v>
      </c>
      <c r="AJ316">
        <f t="shared" si="223"/>
        <v>-0.32884752775769499</v>
      </c>
      <c r="AK316">
        <f t="shared" si="224"/>
        <v>-1.4331963021191541E-2</v>
      </c>
      <c r="AL316">
        <f t="shared" si="225"/>
        <v>-3.0518976641886284</v>
      </c>
      <c r="AM316">
        <f t="shared" si="226"/>
        <v>-22.28283840970467</v>
      </c>
      <c r="AN316">
        <f t="shared" si="240"/>
        <v>22.096525785107307</v>
      </c>
      <c r="AO316">
        <f t="shared" si="240"/>
        <v>22.096526101378036</v>
      </c>
      <c r="AP316">
        <f t="shared" si="240"/>
        <v>22.096524113660184</v>
      </c>
      <c r="AQ316">
        <f t="shared" si="240"/>
        <v>22.096536606199411</v>
      </c>
      <c r="AR316">
        <f t="shared" si="240"/>
        <v>22.096458092545458</v>
      </c>
      <c r="AS316">
        <f t="shared" si="240"/>
        <v>22.096951549414118</v>
      </c>
      <c r="AT316">
        <f t="shared" si="240"/>
        <v>22.093850606576968</v>
      </c>
      <c r="AU316">
        <f t="shared" si="227"/>
        <v>22.113355002451058</v>
      </c>
    </row>
    <row r="317" spans="1:47" ht="12.95" customHeight="1">
      <c r="A317" s="171" t="s">
        <v>208</v>
      </c>
      <c r="B317" s="172" t="s">
        <v>65</v>
      </c>
      <c r="C317" s="173">
        <v>56922.723299999998</v>
      </c>
      <c r="D317" s="173">
        <v>1E-4</v>
      </c>
      <c r="E317" s="48">
        <f t="shared" si="209"/>
        <v>31196.835791214584</v>
      </c>
      <c r="F317" s="48">
        <f t="shared" si="232"/>
        <v>31197</v>
      </c>
      <c r="G317" s="48">
        <f t="shared" si="237"/>
        <v>-4.6047312003793195E-2</v>
      </c>
      <c r="H317" s="34"/>
      <c r="I317" s="34"/>
      <c r="J317" s="34"/>
      <c r="K317" s="34">
        <f t="shared" si="210"/>
        <v>-4.6047312003793195E-2</v>
      </c>
      <c r="L317" s="48"/>
      <c r="M317" s="34"/>
      <c r="N317" s="34"/>
      <c r="O317" s="34">
        <f t="shared" ca="1" si="236"/>
        <v>-4.7526439349066675E-2</v>
      </c>
      <c r="P317" s="34">
        <f t="shared" si="212"/>
        <v>-2.2648706105045942E-2</v>
      </c>
      <c r="Q317" s="214">
        <f t="shared" si="213"/>
        <v>41904.223299999998</v>
      </c>
      <c r="R317" s="34">
        <f t="shared" si="241"/>
        <v>5.1296388823274535E-4</v>
      </c>
      <c r="S317" s="52">
        <f t="shared" si="238"/>
        <v>1</v>
      </c>
      <c r="T317" s="34">
        <f t="shared" si="239"/>
        <v>5.1296388823274535E-4</v>
      </c>
      <c r="U317" s="59"/>
      <c r="W317" s="1">
        <v>313</v>
      </c>
      <c r="Y317" s="50"/>
      <c r="Z317">
        <f t="shared" si="215"/>
        <v>31197</v>
      </c>
      <c r="AA317">
        <f t="shared" si="216"/>
        <v>-4.7320226033789901E-2</v>
      </c>
      <c r="AB317">
        <f t="shared" si="217"/>
        <v>1.2729140299967065E-3</v>
      </c>
      <c r="AC317">
        <f t="shared" si="218"/>
        <v>1.2729140299967065E-3</v>
      </c>
      <c r="AE317">
        <f t="shared" si="219"/>
        <v>1.6203101277624562E-6</v>
      </c>
      <c r="AF317" s="145">
        <f t="shared" si="220"/>
        <v>41904.223299999998</v>
      </c>
      <c r="AG317" s="146"/>
      <c r="AH317">
        <f t="shared" si="221"/>
        <v>-2.7802096287899095E-3</v>
      </c>
      <c r="AI317">
        <f t="shared" si="222"/>
        <v>0.84080592344955984</v>
      </c>
      <c r="AJ317">
        <f t="shared" si="223"/>
        <v>-0.3187081479680644</v>
      </c>
      <c r="AK317">
        <f t="shared" si="224"/>
        <v>-1.603888996323E-2</v>
      </c>
      <c r="AL317">
        <f t="shared" si="225"/>
        <v>-3.0411809426538956</v>
      </c>
      <c r="AM317">
        <f t="shared" si="226"/>
        <v>-19.901257336524466</v>
      </c>
      <c r="AN317">
        <f t="shared" si="240"/>
        <v>22.109108595176046</v>
      </c>
      <c r="AO317">
        <f t="shared" si="240"/>
        <v>22.109108945921999</v>
      </c>
      <c r="AP317">
        <f t="shared" si="240"/>
        <v>22.10910673841958</v>
      </c>
      <c r="AQ317">
        <f t="shared" si="240"/>
        <v>22.109120631866631</v>
      </c>
      <c r="AR317">
        <f t="shared" si="240"/>
        <v>22.109033190499275</v>
      </c>
      <c r="AS317">
        <f t="shared" si="240"/>
        <v>22.109583536476769</v>
      </c>
      <c r="AT317">
        <f t="shared" si="240"/>
        <v>22.106120315184352</v>
      </c>
      <c r="AU317">
        <f t="shared" si="227"/>
        <v>22.127938514887436</v>
      </c>
    </row>
    <row r="318" spans="1:47" ht="12.95" customHeight="1">
      <c r="A318" s="86" t="s">
        <v>209</v>
      </c>
      <c r="B318" s="73" t="s">
        <v>65</v>
      </c>
      <c r="C318" s="86">
        <v>56943.334699999999</v>
      </c>
      <c r="D318" s="86">
        <v>2.0000000000000001E-4</v>
      </c>
      <c r="E318" s="48">
        <f t="shared" si="209"/>
        <v>31270.337865765119</v>
      </c>
      <c r="F318" s="48">
        <f t="shared" si="232"/>
        <v>31270.5</v>
      </c>
      <c r="G318" s="48">
        <f t="shared" si="237"/>
        <v>-4.5465568000508938E-2</v>
      </c>
      <c r="H318" s="34"/>
      <c r="I318" s="34"/>
      <c r="J318" s="34"/>
      <c r="K318" s="34">
        <f t="shared" si="210"/>
        <v>-4.5465568000508938E-2</v>
      </c>
      <c r="L318" s="48"/>
      <c r="M318" s="34"/>
      <c r="N318" s="34"/>
      <c r="O318" s="34">
        <f t="shared" ca="1" si="236"/>
        <v>-4.7653854551352966E-2</v>
      </c>
      <c r="P318" s="34">
        <f t="shared" si="212"/>
        <v>-2.2756645768265384E-2</v>
      </c>
      <c r="Q318" s="214">
        <f t="shared" si="213"/>
        <v>41924.834699999999</v>
      </c>
      <c r="R318" s="34">
        <f t="shared" si="241"/>
        <v>5.1786492662231082E-4</v>
      </c>
      <c r="S318" s="52">
        <f t="shared" si="238"/>
        <v>1</v>
      </c>
      <c r="T318" s="34">
        <f t="shared" si="239"/>
        <v>5.1786492662231082E-4</v>
      </c>
      <c r="U318" s="59"/>
      <c r="W318" s="1">
        <v>287</v>
      </c>
      <c r="Y318" s="50"/>
      <c r="Z318">
        <f t="shared" si="215"/>
        <v>31270.5</v>
      </c>
      <c r="AA318">
        <f t="shared" si="216"/>
        <v>-4.7470425486444159E-2</v>
      </c>
      <c r="AB318">
        <f t="shared" si="217"/>
        <v>2.0048574859352214E-3</v>
      </c>
      <c r="AC318">
        <f t="shared" si="218"/>
        <v>2.0048574859352214E-3</v>
      </c>
      <c r="AE318">
        <f t="shared" si="219"/>
        <v>4.0194535389104961E-6</v>
      </c>
      <c r="AF318" s="145">
        <f t="shared" si="220"/>
        <v>41924.834699999999</v>
      </c>
      <c r="AG318" s="146"/>
      <c r="AH318">
        <f t="shared" si="221"/>
        <v>-2.7149778251941603E-3</v>
      </c>
      <c r="AI318">
        <f t="shared" si="222"/>
        <v>0.8409123796716852</v>
      </c>
      <c r="AJ318">
        <f t="shared" si="223"/>
        <v>-0.31260490598754243</v>
      </c>
      <c r="AK318">
        <f t="shared" si="224"/>
        <v>-1.7062504454913779E-2</v>
      </c>
      <c r="AL318">
        <f t="shared" si="225"/>
        <v>-3.0347488356704413</v>
      </c>
      <c r="AM318">
        <f t="shared" si="226"/>
        <v>-18.701101070565379</v>
      </c>
      <c r="AN318">
        <f t="shared" si="240"/>
        <v>22.116659498773934</v>
      </c>
      <c r="AO318">
        <f t="shared" si="240"/>
        <v>22.116659869697976</v>
      </c>
      <c r="AP318">
        <f t="shared" si="240"/>
        <v>22.116657533042442</v>
      </c>
      <c r="AQ318">
        <f t="shared" si="240"/>
        <v>22.116672252938557</v>
      </c>
      <c r="AR318">
        <f t="shared" si="240"/>
        <v>22.116579524561505</v>
      </c>
      <c r="AS318">
        <f t="shared" si="240"/>
        <v>22.117163687570606</v>
      </c>
      <c r="AT318">
        <f t="shared" si="240"/>
        <v>22.113484336184751</v>
      </c>
      <c r="AU318">
        <f t="shared" si="227"/>
        <v>22.136688622349265</v>
      </c>
    </row>
    <row r="319" spans="1:47" ht="12.95" customHeight="1">
      <c r="A319" s="174" t="s">
        <v>210</v>
      </c>
      <c r="B319" s="175" t="s">
        <v>62</v>
      </c>
      <c r="C319" s="176">
        <v>56944.31551</v>
      </c>
      <c r="D319" s="176">
        <v>1E-4</v>
      </c>
      <c r="E319" s="48">
        <f t="shared" si="209"/>
        <v>31273.835520933619</v>
      </c>
      <c r="F319" s="48">
        <f t="shared" si="232"/>
        <v>31274</v>
      </c>
      <c r="G319" s="48">
        <f t="shared" si="237"/>
        <v>-4.6123104002617765E-2</v>
      </c>
      <c r="H319" s="34"/>
      <c r="I319" s="34"/>
      <c r="J319" s="34"/>
      <c r="K319" s="34">
        <f t="shared" si="210"/>
        <v>-4.6123104002617765E-2</v>
      </c>
      <c r="L319" s="48"/>
      <c r="M319" s="34"/>
      <c r="N319" s="34"/>
      <c r="O319" s="34">
        <f t="shared" ca="1" si="236"/>
        <v>-4.7659921941938022E-2</v>
      </c>
      <c r="P319" s="34">
        <f t="shared" si="212"/>
        <v>-2.2761792489728216E-2</v>
      </c>
      <c r="Q319" s="214">
        <f t="shared" si="213"/>
        <v>41925.81551</v>
      </c>
      <c r="R319" s="34">
        <f t="shared" si="241"/>
        <v>5.1809919734544776E-4</v>
      </c>
      <c r="S319" s="52">
        <f t="shared" si="238"/>
        <v>1</v>
      </c>
      <c r="T319" s="34">
        <f t="shared" si="239"/>
        <v>5.1809919734544776E-4</v>
      </c>
      <c r="U319" s="59"/>
      <c r="W319" s="1">
        <v>302</v>
      </c>
      <c r="Y319" s="50"/>
      <c r="Z319">
        <f t="shared" si="215"/>
        <v>31274</v>
      </c>
      <c r="AA319">
        <f t="shared" si="216"/>
        <v>-4.7477585869581174E-2</v>
      </c>
      <c r="AB319">
        <f t="shared" si="217"/>
        <v>1.3544818669634084E-3</v>
      </c>
      <c r="AC319">
        <f t="shared" si="218"/>
        <v>1.3544818669634084E-3</v>
      </c>
      <c r="AE319">
        <f t="shared" si="219"/>
        <v>1.8346211279326805E-6</v>
      </c>
      <c r="AF319" s="145">
        <f t="shared" si="220"/>
        <v>41925.81551</v>
      </c>
      <c r="AG319" s="146"/>
      <c r="AH319">
        <f t="shared" si="221"/>
        <v>-2.7118674495811754E-3</v>
      </c>
      <c r="AI319">
        <f t="shared" si="222"/>
        <v>0.8409176139252702</v>
      </c>
      <c r="AJ319">
        <f t="shared" si="223"/>
        <v>-0.31231391179058238</v>
      </c>
      <c r="AK319">
        <f t="shared" si="224"/>
        <v>-1.711123726592019E-2</v>
      </c>
      <c r="AL319">
        <f t="shared" si="225"/>
        <v>-3.0344425037746334</v>
      </c>
      <c r="AM319">
        <f t="shared" si="226"/>
        <v>-18.647534431086061</v>
      </c>
      <c r="AN319">
        <f t="shared" si="240"/>
        <v>22.117019089729009</v>
      </c>
      <c r="AO319">
        <f t="shared" si="240"/>
        <v>22.117019461603945</v>
      </c>
      <c r="AP319">
        <f t="shared" si="240"/>
        <v>22.117017118851741</v>
      </c>
      <c r="AQ319">
        <f t="shared" si="240"/>
        <v>22.117031877824811</v>
      </c>
      <c r="AR319">
        <f t="shared" si="240"/>
        <v>22.1169388990591</v>
      </c>
      <c r="AS319">
        <f t="shared" si="240"/>
        <v>22.117524666150871</v>
      </c>
      <c r="AT319">
        <f t="shared" si="240"/>
        <v>22.113835047326177</v>
      </c>
      <c r="AU319">
        <f t="shared" si="227"/>
        <v>22.137105294133161</v>
      </c>
    </row>
    <row r="320" spans="1:47" ht="12.95" customHeight="1">
      <c r="A320" s="86" t="s">
        <v>209</v>
      </c>
      <c r="B320" s="73" t="s">
        <v>65</v>
      </c>
      <c r="C320" s="86">
        <v>57214.498299999999</v>
      </c>
      <c r="D320" s="86">
        <v>1E-4</v>
      </c>
      <c r="E320" s="48">
        <f t="shared" si="209"/>
        <v>32237.331235579444</v>
      </c>
      <c r="F320" s="48">
        <f t="shared" si="232"/>
        <v>32237.5</v>
      </c>
      <c r="G320" s="48">
        <f t="shared" si="237"/>
        <v>-4.7324799998023082E-2</v>
      </c>
      <c r="H320" s="34"/>
      <c r="I320" s="34"/>
      <c r="J320" s="34"/>
      <c r="K320" s="34">
        <f t="shared" si="210"/>
        <v>-4.7324799998023082E-2</v>
      </c>
      <c r="L320" s="48"/>
      <c r="M320" s="34"/>
      <c r="N320" s="34"/>
      <c r="O320" s="34">
        <f t="shared" ca="1" si="236"/>
        <v>-4.9330187892997049E-2</v>
      </c>
      <c r="P320" s="34">
        <f t="shared" si="212"/>
        <v>-2.4201903996353181E-2</v>
      </c>
      <c r="Q320" s="214">
        <f t="shared" si="213"/>
        <v>42195.998299999999</v>
      </c>
      <c r="R320" s="34">
        <f t="shared" si="241"/>
        <v>5.8573215704869604E-4</v>
      </c>
      <c r="S320" s="52">
        <f t="shared" si="238"/>
        <v>1</v>
      </c>
      <c r="T320" s="34">
        <f t="shared" si="239"/>
        <v>5.8573215704869604E-4</v>
      </c>
      <c r="U320" s="59"/>
      <c r="W320" s="1">
        <v>291</v>
      </c>
      <c r="Y320" s="50"/>
      <c r="Z320">
        <f t="shared" si="215"/>
        <v>32237.5</v>
      </c>
      <c r="AA320">
        <f t="shared" si="216"/>
        <v>-4.9477782434100323E-2</v>
      </c>
      <c r="AB320">
        <f t="shared" si="217"/>
        <v>2.1529824360772415E-3</v>
      </c>
      <c r="AC320">
        <f t="shared" si="218"/>
        <v>2.1529824360772415E-3</v>
      </c>
      <c r="AE320">
        <f t="shared" si="219"/>
        <v>4.6353333700570934E-6</v>
      </c>
      <c r="AF320" s="145">
        <f t="shared" si="220"/>
        <v>42195.998299999999</v>
      </c>
      <c r="AG320" s="146"/>
      <c r="AH320">
        <f t="shared" si="221"/>
        <v>-1.8427441528503206E-3</v>
      </c>
      <c r="AI320">
        <f t="shared" si="222"/>
        <v>0.84292977149168635</v>
      </c>
      <c r="AJ320">
        <f t="shared" si="223"/>
        <v>-0.23100997425965494</v>
      </c>
      <c r="AK320">
        <f t="shared" si="224"/>
        <v>-3.0478571428892889E-2</v>
      </c>
      <c r="AL320">
        <f t="shared" si="225"/>
        <v>-2.9499303001134729</v>
      </c>
      <c r="AM320">
        <f t="shared" si="226"/>
        <v>-10.403054134215084</v>
      </c>
      <c r="AN320">
        <f t="shared" si="240"/>
        <v>22.216116911984027</v>
      </c>
      <c r="AO320">
        <f t="shared" si="240"/>
        <v>22.216117503682199</v>
      </c>
      <c r="AP320">
        <f t="shared" si="240"/>
        <v>22.216113709972685</v>
      </c>
      <c r="AQ320">
        <f t="shared" si="240"/>
        <v>22.216138033633534</v>
      </c>
      <c r="AR320">
        <f t="shared" si="240"/>
        <v>22.215982082956216</v>
      </c>
      <c r="AS320">
        <f t="shared" si="240"/>
        <v>22.21698205435878</v>
      </c>
      <c r="AT320">
        <f t="shared" si="240"/>
        <v>22.210574075031566</v>
      </c>
      <c r="AU320">
        <f t="shared" si="227"/>
        <v>22.251809083785826</v>
      </c>
    </row>
    <row r="321" spans="1:47" ht="12.95" customHeight="1">
      <c r="A321" s="177" t="s">
        <v>211</v>
      </c>
      <c r="B321" s="178" t="s">
        <v>65</v>
      </c>
      <c r="C321" s="179">
        <v>57214.498299999999</v>
      </c>
      <c r="D321" s="179">
        <v>9.0000000000000006E-5</v>
      </c>
      <c r="E321" s="48">
        <f t="shared" si="209"/>
        <v>32237.331235579444</v>
      </c>
      <c r="F321" s="48">
        <f t="shared" si="232"/>
        <v>32237.5</v>
      </c>
      <c r="G321" s="48">
        <f t="shared" si="237"/>
        <v>-4.7324799998023082E-2</v>
      </c>
      <c r="H321" s="34"/>
      <c r="I321" s="34"/>
      <c r="J321" s="34"/>
      <c r="K321" s="34">
        <f t="shared" si="210"/>
        <v>-4.7324799998023082E-2</v>
      </c>
      <c r="L321" s="48"/>
      <c r="M321" s="34"/>
      <c r="N321" s="34"/>
      <c r="O321" s="34">
        <f t="shared" ca="1" si="236"/>
        <v>-4.9330187892997049E-2</v>
      </c>
      <c r="P321" s="34">
        <f t="shared" si="212"/>
        <v>-2.4201903996353181E-2</v>
      </c>
      <c r="Q321" s="214">
        <f t="shared" si="213"/>
        <v>42195.998299999999</v>
      </c>
      <c r="R321" s="34">
        <f t="shared" si="241"/>
        <v>5.8573215704869604E-4</v>
      </c>
      <c r="S321" s="52">
        <f t="shared" si="238"/>
        <v>1</v>
      </c>
      <c r="T321" s="34">
        <f t="shared" si="239"/>
        <v>5.8573215704869604E-4</v>
      </c>
      <c r="U321" s="59"/>
      <c r="W321" s="1">
        <v>300</v>
      </c>
      <c r="Y321" s="50"/>
      <c r="Z321">
        <f t="shared" si="215"/>
        <v>32237.5</v>
      </c>
      <c r="AA321">
        <f t="shared" si="216"/>
        <v>-4.9477782434100323E-2</v>
      </c>
      <c r="AB321">
        <f t="shared" si="217"/>
        <v>2.1529824360772415E-3</v>
      </c>
      <c r="AC321">
        <f t="shared" si="218"/>
        <v>2.1529824360772415E-3</v>
      </c>
      <c r="AE321">
        <f t="shared" si="219"/>
        <v>4.6353333700570934E-6</v>
      </c>
      <c r="AF321" s="145">
        <f t="shared" si="220"/>
        <v>42195.998299999999</v>
      </c>
      <c r="AG321" s="146"/>
      <c r="AH321">
        <f t="shared" si="221"/>
        <v>-1.8427441528503206E-3</v>
      </c>
      <c r="AI321">
        <f t="shared" si="222"/>
        <v>0.84292977149168635</v>
      </c>
      <c r="AJ321">
        <f t="shared" si="223"/>
        <v>-0.23100997425965494</v>
      </c>
      <c r="AK321">
        <f t="shared" si="224"/>
        <v>-3.0478571428892889E-2</v>
      </c>
      <c r="AL321">
        <f t="shared" si="225"/>
        <v>-2.9499303001134729</v>
      </c>
      <c r="AM321">
        <f t="shared" si="226"/>
        <v>-10.403054134215084</v>
      </c>
      <c r="AN321">
        <f t="shared" ref="AN321:AT330" si="242">$AU321+$AB$7*SIN(AO321)</f>
        <v>22.216116911984027</v>
      </c>
      <c r="AO321">
        <f t="shared" si="242"/>
        <v>22.216117503682199</v>
      </c>
      <c r="AP321">
        <f t="shared" si="242"/>
        <v>22.216113709972685</v>
      </c>
      <c r="AQ321">
        <f t="shared" si="242"/>
        <v>22.216138033633534</v>
      </c>
      <c r="AR321">
        <f t="shared" si="242"/>
        <v>22.215982082956216</v>
      </c>
      <c r="AS321">
        <f t="shared" si="242"/>
        <v>22.21698205435878</v>
      </c>
      <c r="AT321">
        <f t="shared" si="242"/>
        <v>22.210574075031566</v>
      </c>
      <c r="AU321">
        <f t="shared" si="227"/>
        <v>22.251809083785826</v>
      </c>
    </row>
    <row r="322" spans="1:47" ht="12.95" customHeight="1">
      <c r="A322" s="171" t="s">
        <v>208</v>
      </c>
      <c r="B322" s="172" t="s">
        <v>65</v>
      </c>
      <c r="C322" s="173">
        <v>57227.816299999999</v>
      </c>
      <c r="D322" s="173">
        <v>1E-4</v>
      </c>
      <c r="E322" s="48">
        <f t="shared" si="209"/>
        <v>32284.824400957048</v>
      </c>
      <c r="F322" s="48">
        <f t="shared" si="232"/>
        <v>32285</v>
      </c>
      <c r="G322" s="48">
        <f t="shared" si="237"/>
        <v>-4.9241360000451095E-2</v>
      </c>
      <c r="H322" s="34"/>
      <c r="I322" s="34"/>
      <c r="J322" s="34"/>
      <c r="K322" s="34">
        <f t="shared" si="210"/>
        <v>-4.9241360000451095E-2</v>
      </c>
      <c r="L322" s="48"/>
      <c r="M322" s="34"/>
      <c r="N322" s="34"/>
      <c r="O322" s="34">
        <f t="shared" ca="1" si="236"/>
        <v>-4.9412531050937167E-2</v>
      </c>
      <c r="P322" s="34">
        <f t="shared" si="212"/>
        <v>-2.4274101234063025E-2</v>
      </c>
      <c r="Q322" s="214">
        <f t="shared" si="213"/>
        <v>42209.316299999999</v>
      </c>
      <c r="R322" s="34">
        <f t="shared" si="241"/>
        <v>5.8923199072154014E-4</v>
      </c>
      <c r="S322" s="52">
        <f t="shared" si="238"/>
        <v>1</v>
      </c>
      <c r="T322" s="34">
        <f t="shared" si="239"/>
        <v>5.8923199072154014E-4</v>
      </c>
      <c r="U322" s="180"/>
      <c r="W322" s="1">
        <v>314</v>
      </c>
      <c r="Y322" s="50"/>
      <c r="Z322">
        <f t="shared" si="215"/>
        <v>32285</v>
      </c>
      <c r="AA322">
        <f t="shared" si="216"/>
        <v>-4.9577953446586866E-2</v>
      </c>
      <c r="AB322">
        <f t="shared" si="217"/>
        <v>3.365934461357703E-4</v>
      </c>
      <c r="AC322">
        <f t="shared" si="218"/>
        <v>3.365934461357703E-4</v>
      </c>
      <c r="AE322">
        <f t="shared" si="219"/>
        <v>1.132951479815537E-7</v>
      </c>
      <c r="AF322" s="145">
        <f t="shared" si="220"/>
        <v>42209.316299999999</v>
      </c>
      <c r="AG322" s="146"/>
      <c r="AH322">
        <f t="shared" si="221"/>
        <v>-1.7992983215868665E-3</v>
      </c>
      <c r="AI322">
        <f t="shared" si="222"/>
        <v>0.84305847970025061</v>
      </c>
      <c r="AJ322">
        <f t="shared" si="223"/>
        <v>-0.22694303450492456</v>
      </c>
      <c r="AK322">
        <f t="shared" si="224"/>
        <v>-3.1134533977616577E-2</v>
      </c>
      <c r="AL322">
        <f t="shared" si="225"/>
        <v>-2.9457523571094306</v>
      </c>
      <c r="AM322">
        <f t="shared" si="226"/>
        <v>-10.179741907414035</v>
      </c>
      <c r="AN322">
        <f t="shared" si="242"/>
        <v>22.22100914032147</v>
      </c>
      <c r="AO322">
        <f t="shared" si="242"/>
        <v>22.221009740378332</v>
      </c>
      <c r="AP322">
        <f t="shared" si="242"/>
        <v>22.221005888718434</v>
      </c>
      <c r="AQ322">
        <f t="shared" si="242"/>
        <v>22.221030611909178</v>
      </c>
      <c r="AR322">
        <f t="shared" si="242"/>
        <v>22.220871920176741</v>
      </c>
      <c r="AS322">
        <f t="shared" si="242"/>
        <v>22.221890623753666</v>
      </c>
      <c r="AT322">
        <f t="shared" si="242"/>
        <v>22.215355360579302</v>
      </c>
      <c r="AU322">
        <f t="shared" si="227"/>
        <v>22.257463915138707</v>
      </c>
    </row>
    <row r="323" spans="1:47" ht="12.95" customHeight="1">
      <c r="A323" s="171" t="s">
        <v>212</v>
      </c>
      <c r="B323" s="172" t="s">
        <v>65</v>
      </c>
      <c r="C323" s="173">
        <v>57234.826200000003</v>
      </c>
      <c r="D323" s="173">
        <v>1E-4</v>
      </c>
      <c r="E323" s="48">
        <f t="shared" si="209"/>
        <v>32309.822324067176</v>
      </c>
      <c r="F323" s="48">
        <f t="shared" si="232"/>
        <v>32310</v>
      </c>
      <c r="G323" s="48">
        <f t="shared" si="237"/>
        <v>-4.9823759996797889E-2</v>
      </c>
      <c r="H323" s="34"/>
      <c r="I323" s="34"/>
      <c r="J323" s="34"/>
      <c r="K323" s="34">
        <f t="shared" si="210"/>
        <v>-4.9823759996797889E-2</v>
      </c>
      <c r="L323" s="48"/>
      <c r="M323" s="34"/>
      <c r="N323" s="34"/>
      <c r="O323" s="34">
        <f t="shared" ca="1" si="236"/>
        <v>-4.9455869555116175E-2</v>
      </c>
      <c r="P323" s="34">
        <f t="shared" si="212"/>
        <v>-2.4312145092726098E-2</v>
      </c>
      <c r="Q323" s="214">
        <f t="shared" si="213"/>
        <v>42216.326200000003</v>
      </c>
      <c r="R323" s="34">
        <f t="shared" si="241"/>
        <v>5.9108039900976567E-4</v>
      </c>
      <c r="S323" s="52">
        <f t="shared" si="238"/>
        <v>1</v>
      </c>
      <c r="T323" s="34">
        <f t="shared" si="239"/>
        <v>5.9108039900976567E-4</v>
      </c>
      <c r="U323" s="180"/>
      <c r="W323" s="1">
        <v>316</v>
      </c>
      <c r="Y323" s="50"/>
      <c r="Z323">
        <f t="shared" si="215"/>
        <v>32310</v>
      </c>
      <c r="AA323">
        <f t="shared" si="216"/>
        <v>-4.9630736544481913E-2</v>
      </c>
      <c r="AB323">
        <f t="shared" si="217"/>
        <v>-1.9302345231597684E-4</v>
      </c>
      <c r="AC323">
        <f t="shared" si="218"/>
        <v>-1.9302345231597684E-4</v>
      </c>
      <c r="AE323">
        <f t="shared" si="219"/>
        <v>3.7258053143978186E-8</v>
      </c>
      <c r="AF323" s="145">
        <f t="shared" si="220"/>
        <v>42216.326200000003</v>
      </c>
      <c r="AG323" s="146"/>
      <c r="AH323">
        <f t="shared" si="221"/>
        <v>-1.7764120444819077E-3</v>
      </c>
      <c r="AI323">
        <f t="shared" si="222"/>
        <v>0.8431273375888777</v>
      </c>
      <c r="AJ323">
        <f t="shared" si="223"/>
        <v>-0.22480044123125814</v>
      </c>
      <c r="AK323">
        <f t="shared" si="224"/>
        <v>-3.1479640850017296E-2</v>
      </c>
      <c r="AL323">
        <f t="shared" si="225"/>
        <v>-2.9435529234809179</v>
      </c>
      <c r="AM323">
        <f t="shared" si="226"/>
        <v>-10.065955451043465</v>
      </c>
      <c r="AN323">
        <f t="shared" si="242"/>
        <v>22.223584299593302</v>
      </c>
      <c r="AO323">
        <f t="shared" si="242"/>
        <v>22.223584903946126</v>
      </c>
      <c r="AP323">
        <f t="shared" si="242"/>
        <v>22.223581022359365</v>
      </c>
      <c r="AQ323">
        <f t="shared" si="242"/>
        <v>22.223605952752113</v>
      </c>
      <c r="AR323">
        <f t="shared" si="242"/>
        <v>22.223445834074447</v>
      </c>
      <c r="AS323">
        <f t="shared" si="242"/>
        <v>22.22447432284774</v>
      </c>
      <c r="AT323">
        <f t="shared" si="242"/>
        <v>22.217872365727835</v>
      </c>
      <c r="AU323">
        <f t="shared" si="227"/>
        <v>22.260440142166541</v>
      </c>
    </row>
    <row r="324" spans="1:47" ht="12.95" customHeight="1">
      <c r="A324" s="181" t="s">
        <v>213</v>
      </c>
      <c r="B324" s="178" t="s">
        <v>65</v>
      </c>
      <c r="C324" s="179">
        <v>57252.426899999999</v>
      </c>
      <c r="D324" s="179">
        <v>1E-4</v>
      </c>
      <c r="E324" s="48">
        <f t="shared" si="209"/>
        <v>32372.5879762568</v>
      </c>
      <c r="F324" s="48">
        <f t="shared" si="232"/>
        <v>32372.5</v>
      </c>
      <c r="H324" s="34"/>
      <c r="I324" s="34"/>
      <c r="J324" s="34"/>
      <c r="K324" s="34"/>
      <c r="L324" s="48"/>
      <c r="M324" s="34"/>
      <c r="N324" s="34"/>
      <c r="O324" s="34">
        <f t="shared" ca="1" si="236"/>
        <v>-4.9564215815563702E-2</v>
      </c>
      <c r="P324" s="34">
        <f t="shared" si="212"/>
        <v>-2.4407391458133792E-2</v>
      </c>
      <c r="Q324" s="214">
        <f t="shared" si="213"/>
        <v>42233.926899999999</v>
      </c>
      <c r="R324" s="34">
        <f t="shared" si="241"/>
        <v>5.9572075779058234E-4</v>
      </c>
      <c r="S324" s="52"/>
      <c r="T324" s="34">
        <f t="shared" si="239"/>
        <v>0</v>
      </c>
      <c r="U324" s="182">
        <f>+C324-(C$7+F324*C$8)</f>
        <v>2.467023999633966E-2</v>
      </c>
      <c r="W324" s="1">
        <v>294</v>
      </c>
      <c r="Y324" s="50"/>
      <c r="Z324">
        <f t="shared" si="215"/>
        <v>32372.5</v>
      </c>
      <c r="AA324">
        <f t="shared" si="216"/>
        <v>-4.9762880894665712E-2</v>
      </c>
      <c r="AB324">
        <f>+U324-AA324</f>
        <v>7.4433120891005372E-2</v>
      </c>
      <c r="AC324">
        <f>+U324-AA324</f>
        <v>7.4433120891005372E-2</v>
      </c>
      <c r="AE324">
        <f>+(U324-AA324)^2*S324</f>
        <v>0</v>
      </c>
      <c r="AF324" s="145">
        <f t="shared" si="220"/>
        <v>42233.926899999999</v>
      </c>
      <c r="AG324" s="146"/>
      <c r="AH324">
        <f t="shared" si="221"/>
        <v>-1.719136863415709E-3</v>
      </c>
      <c r="AI324">
        <f t="shared" si="222"/>
        <v>0.84330285304920616</v>
      </c>
      <c r="AJ324">
        <f t="shared" si="223"/>
        <v>-0.21943767222141677</v>
      </c>
      <c r="AK324">
        <f t="shared" si="224"/>
        <v>-3.2341987222205958E-2</v>
      </c>
      <c r="AL324">
        <f t="shared" si="225"/>
        <v>-2.9380527498514883</v>
      </c>
      <c r="AM324">
        <f t="shared" si="226"/>
        <v>-9.7921362956123588</v>
      </c>
      <c r="AN324">
        <f t="shared" si="242"/>
        <v>22.230023128269586</v>
      </c>
      <c r="AO324">
        <f t="shared" si="242"/>
        <v>22.230023743047735</v>
      </c>
      <c r="AP324">
        <f t="shared" si="242"/>
        <v>22.230019788392674</v>
      </c>
      <c r="AQ324">
        <f t="shared" si="242"/>
        <v>22.230045227386519</v>
      </c>
      <c r="AR324">
        <f t="shared" si="242"/>
        <v>22.229881589468686</v>
      </c>
      <c r="AS324">
        <f t="shared" si="242"/>
        <v>22.230934314689353</v>
      </c>
      <c r="AT324">
        <f t="shared" si="242"/>
        <v>22.22416653713535</v>
      </c>
      <c r="AU324">
        <f t="shared" si="227"/>
        <v>22.267880709736119</v>
      </c>
    </row>
    <row r="325" spans="1:47" ht="12.95" customHeight="1">
      <c r="A325" s="177" t="s">
        <v>214</v>
      </c>
      <c r="B325" s="178" t="s">
        <v>62</v>
      </c>
      <c r="C325" s="179">
        <v>57260.4856</v>
      </c>
      <c r="D325" s="179">
        <v>2.0000000000000001E-4</v>
      </c>
      <c r="E325" s="48">
        <f t="shared" si="209"/>
        <v>32401.326012886067</v>
      </c>
      <c r="F325" s="48">
        <f t="shared" si="232"/>
        <v>32401.5</v>
      </c>
      <c r="G325" s="48">
        <f>+C325-(C$7+F325*C$8)</f>
        <v>-4.878934400039725E-2</v>
      </c>
      <c r="H325" s="34"/>
      <c r="I325" s="34"/>
      <c r="J325" s="34"/>
      <c r="K325" s="34">
        <f>G325</f>
        <v>-4.878934400039725E-2</v>
      </c>
      <c r="L325" s="48"/>
      <c r="M325" s="34"/>
      <c r="N325" s="34"/>
      <c r="O325" s="34">
        <f t="shared" ca="1" si="236"/>
        <v>-4.9614488480411348E-2</v>
      </c>
      <c r="P325" s="34">
        <f t="shared" si="212"/>
        <v>-2.4451652109182962E-2</v>
      </c>
      <c r="Q325" s="214">
        <f t="shared" si="213"/>
        <v>42241.9856</v>
      </c>
      <c r="R325" s="34">
        <f t="shared" si="241"/>
        <v>5.9788329086851158E-4</v>
      </c>
      <c r="S325" s="52">
        <f>S$14</f>
        <v>1</v>
      </c>
      <c r="T325" s="34">
        <f t="shared" si="239"/>
        <v>5.9788329086851158E-4</v>
      </c>
      <c r="U325" s="180"/>
      <c r="W325" s="1">
        <v>295</v>
      </c>
      <c r="Y325" s="50"/>
      <c r="Z325">
        <f t="shared" si="215"/>
        <v>32401.5</v>
      </c>
      <c r="AA325">
        <f t="shared" si="216"/>
        <v>-4.9824286838784579E-2</v>
      </c>
      <c r="AB325">
        <f>+G325-AA325</f>
        <v>1.0349428383873288E-3</v>
      </c>
      <c r="AC325">
        <f>+G325-AA325</f>
        <v>1.0349428383873288E-3</v>
      </c>
      <c r="AE325">
        <f>+(G325-AA325)^2*S325</f>
        <v>1.0711066787292207E-6</v>
      </c>
      <c r="AF325" s="145">
        <f t="shared" si="220"/>
        <v>42241.9856</v>
      </c>
      <c r="AG325" s="146"/>
      <c r="AH325">
        <f t="shared" si="221"/>
        <v>-1.6925327375345782E-3</v>
      </c>
      <c r="AI325">
        <f t="shared" si="222"/>
        <v>0.84338592829991055</v>
      </c>
      <c r="AJ325">
        <f t="shared" si="223"/>
        <v>-0.21694631688698665</v>
      </c>
      <c r="AK325">
        <f t="shared" si="224"/>
        <v>-3.2741908092218164E-2</v>
      </c>
      <c r="AL325">
        <f t="shared" si="225"/>
        <v>-2.9354998846554072</v>
      </c>
      <c r="AM325">
        <f t="shared" si="226"/>
        <v>-9.6699945161515952</v>
      </c>
      <c r="AN325">
        <f t="shared" si="242"/>
        <v>22.233011204024276</v>
      </c>
      <c r="AO325">
        <f t="shared" si="242"/>
        <v>22.233011823486031</v>
      </c>
      <c r="AP325">
        <f t="shared" si="242"/>
        <v>22.233007835783468</v>
      </c>
      <c r="AQ325">
        <f t="shared" si="242"/>
        <v>22.233033506156406</v>
      </c>
      <c r="AR325">
        <f t="shared" si="242"/>
        <v>22.232868258951079</v>
      </c>
      <c r="AS325">
        <f t="shared" si="242"/>
        <v>22.23393211841163</v>
      </c>
      <c r="AT325">
        <f t="shared" si="242"/>
        <v>22.227087850802398</v>
      </c>
      <c r="AU325">
        <f t="shared" si="227"/>
        <v>22.271333133088405</v>
      </c>
    </row>
    <row r="326" spans="1:47" ht="12.95" customHeight="1">
      <c r="A326" s="177" t="s">
        <v>214</v>
      </c>
      <c r="B326" s="178" t="s">
        <v>65</v>
      </c>
      <c r="C326" s="179">
        <v>57260.624400000001</v>
      </c>
      <c r="D326" s="179">
        <v>1E-4</v>
      </c>
      <c r="E326" s="48">
        <f t="shared" si="209"/>
        <v>32401.820985956681</v>
      </c>
      <c r="F326" s="48">
        <f t="shared" si="232"/>
        <v>32402</v>
      </c>
      <c r="G326" s="48">
        <f>+C326-(C$7+F326*C$8)</f>
        <v>-5.0198992001242004E-2</v>
      </c>
      <c r="H326" s="34"/>
      <c r="I326" s="34"/>
      <c r="J326" s="34"/>
      <c r="K326" s="34">
        <f>G326</f>
        <v>-5.0198992001242004E-2</v>
      </c>
      <c r="L326" s="48"/>
      <c r="M326" s="34"/>
      <c r="N326" s="34"/>
      <c r="O326" s="34">
        <f t="shared" ca="1" si="236"/>
        <v>-4.961535525049493E-2</v>
      </c>
      <c r="P326" s="34">
        <f t="shared" si="212"/>
        <v>-2.4452415592606219E-2</v>
      </c>
      <c r="Q326" s="214">
        <f t="shared" si="213"/>
        <v>42242.124400000001</v>
      </c>
      <c r="R326" s="34">
        <f t="shared" si="241"/>
        <v>5.9792062831353179E-4</v>
      </c>
      <c r="S326" s="52">
        <f>S$14</f>
        <v>1</v>
      </c>
      <c r="T326" s="34">
        <f t="shared" si="239"/>
        <v>5.9792062831353179E-4</v>
      </c>
      <c r="U326" s="180"/>
      <c r="W326" s="1">
        <v>293</v>
      </c>
      <c r="Y326" s="50"/>
      <c r="Z326">
        <f t="shared" si="215"/>
        <v>32402</v>
      </c>
      <c r="AA326">
        <f t="shared" si="216"/>
        <v>-4.9825346069465926E-2</v>
      </c>
      <c r="AB326">
        <f>+G326-AA326</f>
        <v>-3.7364593177607874E-4</v>
      </c>
      <c r="AC326">
        <f>+G326-AA326</f>
        <v>-3.7364593177607874E-4</v>
      </c>
      <c r="AE326">
        <f>+(G326-AA326)^2*S326</f>
        <v>1.396112823328141E-7</v>
      </c>
      <c r="AF326" s="145">
        <f t="shared" si="220"/>
        <v>42242.124400000001</v>
      </c>
      <c r="AG326" s="146"/>
      <c r="AH326">
        <f t="shared" si="221"/>
        <v>-1.6920738894659251E-3</v>
      </c>
      <c r="AI326">
        <f t="shared" si="222"/>
        <v>0.84338736972874484</v>
      </c>
      <c r="AJ326">
        <f t="shared" si="223"/>
        <v>-0.21690334572439673</v>
      </c>
      <c r="AK326">
        <f t="shared" si="224"/>
        <v>-3.274880210815579E-2</v>
      </c>
      <c r="AL326">
        <f t="shared" si="225"/>
        <v>-2.9354558653180192</v>
      </c>
      <c r="AM326">
        <f t="shared" si="226"/>
        <v>-9.6679148515299591</v>
      </c>
      <c r="AN326">
        <f t="shared" si="242"/>
        <v>22.233062725158678</v>
      </c>
      <c r="AO326">
        <f t="shared" si="242"/>
        <v>22.233063344700323</v>
      </c>
      <c r="AP326">
        <f t="shared" si="242"/>
        <v>22.233059356432772</v>
      </c>
      <c r="AQ326">
        <f t="shared" si="242"/>
        <v>22.233085030769153</v>
      </c>
      <c r="AR326">
        <f t="shared" si="242"/>
        <v>22.232919755950157</v>
      </c>
      <c r="AS326">
        <f t="shared" si="242"/>
        <v>22.233983806753972</v>
      </c>
      <c r="AT326">
        <f t="shared" si="242"/>
        <v>22.227138222885912</v>
      </c>
      <c r="AU326">
        <f t="shared" si="227"/>
        <v>22.271392657628965</v>
      </c>
    </row>
    <row r="327" spans="1:47" ht="12.95" customHeight="1">
      <c r="A327" s="177" t="s">
        <v>214</v>
      </c>
      <c r="B327" s="178" t="s">
        <v>65</v>
      </c>
      <c r="C327" s="179">
        <v>57299.323299999996</v>
      </c>
      <c r="D327" s="179">
        <v>1E-3</v>
      </c>
      <c r="E327" s="48">
        <f t="shared" si="209"/>
        <v>32539.824684532388</v>
      </c>
      <c r="F327" s="48">
        <f t="shared" si="232"/>
        <v>32540</v>
      </c>
      <c r="G327" s="48">
        <f>+C327-(C$7+F327*C$8)</f>
        <v>-4.9161840004671831E-2</v>
      </c>
      <c r="H327" s="34"/>
      <c r="I327" s="34"/>
      <c r="J327" s="34"/>
      <c r="K327" s="34">
        <f>G327</f>
        <v>-4.9161840004671831E-2</v>
      </c>
      <c r="L327" s="48"/>
      <c r="M327" s="34"/>
      <c r="N327" s="34"/>
      <c r="O327" s="34">
        <f t="shared" ca="1" si="236"/>
        <v>-4.9854583793563063E-2</v>
      </c>
      <c r="P327" s="34">
        <f t="shared" si="212"/>
        <v>-2.4663614842426403E-2</v>
      </c>
      <c r="Q327" s="214">
        <f t="shared" si="213"/>
        <v>42280.823299999996</v>
      </c>
      <c r="R327" s="34">
        <f t="shared" si="241"/>
        <v>6.0829389709555603E-4</v>
      </c>
      <c r="S327" s="52">
        <f>S$14</f>
        <v>1</v>
      </c>
      <c r="T327" s="34">
        <f t="shared" si="239"/>
        <v>6.0829389709555603E-4</v>
      </c>
      <c r="U327" s="180"/>
      <c r="W327" s="1">
        <v>299</v>
      </c>
      <c r="Y327" s="50"/>
      <c r="Z327">
        <f t="shared" si="215"/>
        <v>32540</v>
      </c>
      <c r="AA327">
        <f t="shared" si="216"/>
        <v>-5.0118355751754565E-2</v>
      </c>
      <c r="AB327">
        <f>+G327-AA327</f>
        <v>9.5651574708273401E-4</v>
      </c>
      <c r="AC327">
        <f>+G327-AA327</f>
        <v>9.5651574708273401E-4</v>
      </c>
      <c r="AE327">
        <f>+(G327-AA327)^2*S327</f>
        <v>9.1492237441724078E-7</v>
      </c>
      <c r="AF327" s="145">
        <f t="shared" si="220"/>
        <v>42280.823299999996</v>
      </c>
      <c r="AG327" s="146"/>
      <c r="AH327">
        <f t="shared" si="221"/>
        <v>-1.5652337517545667E-3</v>
      </c>
      <c r="AI327">
        <f t="shared" si="222"/>
        <v>0.84379699781211648</v>
      </c>
      <c r="AJ327">
        <f t="shared" si="223"/>
        <v>-0.20502178898829856</v>
      </c>
      <c r="AK327">
        <f t="shared" si="224"/>
        <v>-3.4649994336104516E-2</v>
      </c>
      <c r="AL327">
        <f t="shared" si="225"/>
        <v>-2.9233006619179887</v>
      </c>
      <c r="AM327">
        <f t="shared" si="226"/>
        <v>-9.1256292604471447</v>
      </c>
      <c r="AN327">
        <f t="shared" si="242"/>
        <v>22.247285990791664</v>
      </c>
      <c r="AO327">
        <f t="shared" si="242"/>
        <v>22.247286631260394</v>
      </c>
      <c r="AP327">
        <f t="shared" si="242"/>
        <v>22.247282493335696</v>
      </c>
      <c r="AQ327">
        <f t="shared" si="242"/>
        <v>22.247309227617471</v>
      </c>
      <c r="AR327">
        <f t="shared" si="242"/>
        <v>22.247136506213835</v>
      </c>
      <c r="AS327">
        <f t="shared" si="242"/>
        <v>22.248252540407481</v>
      </c>
      <c r="AT327">
        <f t="shared" si="242"/>
        <v>22.241047025305932</v>
      </c>
      <c r="AU327">
        <f t="shared" si="227"/>
        <v>22.287821430822596</v>
      </c>
    </row>
    <row r="328" spans="1:47" ht="12.95" customHeight="1">
      <c r="A328" s="171" t="s">
        <v>212</v>
      </c>
      <c r="B328" s="172" t="s">
        <v>65</v>
      </c>
      <c r="C328" s="173">
        <v>57326.523000000001</v>
      </c>
      <c r="D328" s="173">
        <v>1E-4</v>
      </c>
      <c r="E328" s="48">
        <f t="shared" si="209"/>
        <v>32636.821219321511</v>
      </c>
      <c r="F328" s="48">
        <f t="shared" si="232"/>
        <v>32637</v>
      </c>
      <c r="G328" s="48">
        <f>+C328-(C$7+F328*C$8)</f>
        <v>-5.0133552002080251E-2</v>
      </c>
      <c r="H328" s="34"/>
      <c r="I328" s="34"/>
      <c r="J328" s="34"/>
      <c r="K328" s="34">
        <f>G328</f>
        <v>-5.0133552002080251E-2</v>
      </c>
      <c r="L328" s="48"/>
      <c r="M328" s="34"/>
      <c r="N328" s="34"/>
      <c r="O328" s="34">
        <f t="shared" ca="1" si="236"/>
        <v>-5.0022737189777622E-2</v>
      </c>
      <c r="P328" s="34">
        <f t="shared" si="212"/>
        <v>-2.4812636364039138E-2</v>
      </c>
      <c r="Q328" s="214">
        <f t="shared" si="213"/>
        <v>42308.023000000001</v>
      </c>
      <c r="R328" s="34">
        <f t="shared" si="241"/>
        <v>6.1566692333403733E-4</v>
      </c>
      <c r="S328" s="52">
        <f>S$14</f>
        <v>1</v>
      </c>
      <c r="T328" s="34">
        <f t="shared" si="239"/>
        <v>6.1566692333403733E-4</v>
      </c>
      <c r="U328" s="180"/>
      <c r="W328" s="1">
        <v>317</v>
      </c>
      <c r="Y328" s="50"/>
      <c r="Z328">
        <f t="shared" si="215"/>
        <v>32637</v>
      </c>
      <c r="AA328">
        <f t="shared" si="216"/>
        <v>-5.0325108754924949E-2</v>
      </c>
      <c r="AB328">
        <f>+G328-AA328</f>
        <v>1.9155675284469875E-4</v>
      </c>
      <c r="AC328">
        <f>+G328-AA328</f>
        <v>1.9155675284469875E-4</v>
      </c>
      <c r="AE328">
        <f>+(G328-AA328)^2*S328</f>
        <v>3.6693989560405002E-8</v>
      </c>
      <c r="AF328" s="145">
        <f t="shared" si="220"/>
        <v>42308.023000000001</v>
      </c>
      <c r="AG328" s="146"/>
      <c r="AH328">
        <f t="shared" si="221"/>
        <v>-1.4758491499249481E-3</v>
      </c>
      <c r="AI328">
        <f t="shared" si="222"/>
        <v>0.84409900075845179</v>
      </c>
      <c r="AJ328">
        <f t="shared" si="223"/>
        <v>-0.19664493896823931</v>
      </c>
      <c r="AK328">
        <f t="shared" si="224"/>
        <v>-3.5984419343471123E-2</v>
      </c>
      <c r="AL328">
        <f t="shared" si="225"/>
        <v>-2.9147495579911218</v>
      </c>
      <c r="AM328">
        <f t="shared" si="226"/>
        <v>-8.7788271981346906</v>
      </c>
      <c r="AN328">
        <f t="shared" si="242"/>
        <v>22.257287732350978</v>
      </c>
      <c r="AO328">
        <f t="shared" si="242"/>
        <v>22.257288386175091</v>
      </c>
      <c r="AP328">
        <f t="shared" si="242"/>
        <v>22.257284150658368</v>
      </c>
      <c r="AQ328">
        <f t="shared" si="242"/>
        <v>22.257311588708244</v>
      </c>
      <c r="AR328">
        <f t="shared" si="242"/>
        <v>22.257133846248667</v>
      </c>
      <c r="AS328">
        <f t="shared" si="242"/>
        <v>22.258285406960923</v>
      </c>
      <c r="AT328">
        <f t="shared" si="242"/>
        <v>22.250831017639872</v>
      </c>
      <c r="AU328">
        <f t="shared" si="227"/>
        <v>22.299369191690587</v>
      </c>
    </row>
    <row r="329" spans="1:47" ht="12.95" customHeight="1">
      <c r="A329" s="171" t="s">
        <v>215</v>
      </c>
      <c r="B329" s="172" t="s">
        <v>65</v>
      </c>
      <c r="C329" s="173">
        <v>57351.480100000001</v>
      </c>
      <c r="D329" s="173">
        <v>1E-4</v>
      </c>
      <c r="E329" s="48">
        <f t="shared" si="209"/>
        <v>32725.82044425359</v>
      </c>
      <c r="F329" s="48">
        <f t="shared" si="232"/>
        <v>32726</v>
      </c>
      <c r="G329" s="48">
        <f>+C329-(C$7+F329*C$8)</f>
        <v>-5.0350896002782974E-2</v>
      </c>
      <c r="H329" s="34"/>
      <c r="I329" s="34"/>
      <c r="J329" s="34"/>
      <c r="K329" s="34">
        <f>G329</f>
        <v>-5.0350896002782974E-2</v>
      </c>
      <c r="L329" s="48"/>
      <c r="M329" s="34"/>
      <c r="N329" s="34"/>
      <c r="O329" s="34">
        <f t="shared" ca="1" si="236"/>
        <v>-5.0177022264654897E-2</v>
      </c>
      <c r="P329" s="34">
        <f t="shared" si="212"/>
        <v>-2.494978130087969E-2</v>
      </c>
      <c r="Q329" s="214">
        <f t="shared" si="213"/>
        <v>42332.980100000001</v>
      </c>
      <c r="R329" s="34">
        <f t="shared" si="241"/>
        <v>6.2249158696172583E-4</v>
      </c>
      <c r="S329" s="52">
        <f>S$14</f>
        <v>1</v>
      </c>
      <c r="T329" s="34">
        <f t="shared" si="239"/>
        <v>6.2249158696172583E-4</v>
      </c>
      <c r="U329" s="180"/>
      <c r="W329" s="1">
        <v>312</v>
      </c>
      <c r="Y329" s="50"/>
      <c r="Z329">
        <f t="shared" si="215"/>
        <v>32726</v>
      </c>
      <c r="AA329">
        <f t="shared" si="216"/>
        <v>-5.0515396087072742E-2</v>
      </c>
      <c r="AB329">
        <f>+G329-AA329</f>
        <v>1.6450008428976759E-4</v>
      </c>
      <c r="AC329">
        <f>+G329-AA329</f>
        <v>1.6450008428976759E-4</v>
      </c>
      <c r="AE329">
        <f>+(G329-AA329)^2*S329</f>
        <v>2.7060277731340642E-8</v>
      </c>
      <c r="AF329" s="145">
        <f t="shared" si="220"/>
        <v>42332.980100000001</v>
      </c>
      <c r="AG329" s="146"/>
      <c r="AH329">
        <f t="shared" si="221"/>
        <v>-1.3936776670727476E-3</v>
      </c>
      <c r="AI329">
        <f t="shared" si="222"/>
        <v>0.8443863289219542</v>
      </c>
      <c r="AJ329">
        <f t="shared" si="223"/>
        <v>-0.18894091546175015</v>
      </c>
      <c r="AK329">
        <f t="shared" si="224"/>
        <v>-3.7207329568429981E-2</v>
      </c>
      <c r="AL329">
        <f t="shared" si="225"/>
        <v>-2.906898217046868</v>
      </c>
      <c r="AM329">
        <f t="shared" si="226"/>
        <v>-8.4825671376813983</v>
      </c>
      <c r="AN329">
        <f t="shared" si="242"/>
        <v>22.266467793930701</v>
      </c>
      <c r="AO329">
        <f t="shared" si="242"/>
        <v>22.266468459013126</v>
      </c>
      <c r="AP329">
        <f t="shared" si="242"/>
        <v>22.266464139572992</v>
      </c>
      <c r="AQ329">
        <f t="shared" si="242"/>
        <v>22.26649219267582</v>
      </c>
      <c r="AR329">
        <f t="shared" si="242"/>
        <v>22.266310002525323</v>
      </c>
      <c r="AS329">
        <f t="shared" si="242"/>
        <v>22.267493399269419</v>
      </c>
      <c r="AT329">
        <f t="shared" si="242"/>
        <v>22.259813770917152</v>
      </c>
      <c r="AU329">
        <f t="shared" si="227"/>
        <v>22.309964559909673</v>
      </c>
    </row>
    <row r="330" spans="1:47" ht="12.95" customHeight="1">
      <c r="A330" s="181" t="s">
        <v>213</v>
      </c>
      <c r="B330" s="178" t="s">
        <v>65</v>
      </c>
      <c r="C330" s="179">
        <v>57495.541799999999</v>
      </c>
      <c r="D330" s="179">
        <v>2.9999999999999997E-4</v>
      </c>
      <c r="E330" s="48">
        <f t="shared" si="209"/>
        <v>33239.557202226191</v>
      </c>
      <c r="F330" s="48">
        <f t="shared" si="232"/>
        <v>33239.5</v>
      </c>
      <c r="H330" s="34"/>
      <c r="I330" s="34"/>
      <c r="J330" s="34"/>
      <c r="K330" s="34"/>
      <c r="L330" s="48"/>
      <c r="M330" s="34"/>
      <c r="N330" s="34"/>
      <c r="O330" s="34">
        <f t="shared" ca="1" si="236"/>
        <v>-5.1067195140491746E-2</v>
      </c>
      <c r="P330" s="34">
        <f t="shared" si="212"/>
        <v>-2.574879595156928E-2</v>
      </c>
      <c r="Q330" s="214">
        <f t="shared" si="213"/>
        <v>42477.041799999999</v>
      </c>
      <c r="R330" s="34">
        <f t="shared" si="241"/>
        <v>6.6300049295555047E-4</v>
      </c>
      <c r="S330" s="52"/>
      <c r="T330" s="34">
        <f t="shared" si="239"/>
        <v>0</v>
      </c>
      <c r="U330" s="182">
        <f>+C330-(C$7+F330*C$8)</f>
        <v>1.60406079958193E-2</v>
      </c>
      <c r="W330" s="1">
        <v>296</v>
      </c>
      <c r="Y330" s="50"/>
      <c r="Z330">
        <f t="shared" si="215"/>
        <v>33239.5</v>
      </c>
      <c r="AA330">
        <f t="shared" si="216"/>
        <v>-5.1624544405986364E-2</v>
      </c>
      <c r="AB330">
        <f>+U330-AA330</f>
        <v>6.7665152401805664E-2</v>
      </c>
      <c r="AC330">
        <f>+U330-AA330</f>
        <v>6.7665152401805664E-2</v>
      </c>
      <c r="AE330">
        <f>+(U330-AA330)^2*S330</f>
        <v>0</v>
      </c>
      <c r="AF330" s="145">
        <f t="shared" si="220"/>
        <v>42477.041799999999</v>
      </c>
      <c r="AG330" s="146"/>
      <c r="AH330">
        <f t="shared" si="221"/>
        <v>-9.1690819473635749E-4</v>
      </c>
      <c r="AI330">
        <f t="shared" si="222"/>
        <v>0.84623581478379872</v>
      </c>
      <c r="AJ330">
        <f t="shared" si="223"/>
        <v>-0.14416789100538585</v>
      </c>
      <c r="AK330">
        <f t="shared" si="224"/>
        <v>-4.4233192794526269E-2</v>
      </c>
      <c r="AL330">
        <f t="shared" si="225"/>
        <v>-2.8614867201041423</v>
      </c>
      <c r="AM330">
        <f t="shared" si="226"/>
        <v>-7.0934102965099282</v>
      </c>
      <c r="AN330">
        <f t="shared" si="242"/>
        <v>22.319499027878365</v>
      </c>
      <c r="AO330">
        <f t="shared" si="242"/>
        <v>22.319499739072437</v>
      </c>
      <c r="AP330">
        <f t="shared" si="242"/>
        <v>22.319495043239844</v>
      </c>
      <c r="AQ330">
        <f t="shared" si="242"/>
        <v>22.319526048760675</v>
      </c>
      <c r="AR330">
        <f t="shared" si="242"/>
        <v>22.319321332374027</v>
      </c>
      <c r="AS330">
        <f t="shared" si="242"/>
        <v>22.320673252841598</v>
      </c>
      <c r="AT330">
        <f t="shared" si="242"/>
        <v>22.311756760895168</v>
      </c>
      <c r="AU330">
        <f t="shared" si="227"/>
        <v>22.371096263061354</v>
      </c>
    </row>
    <row r="331" spans="1:47" ht="12.95" customHeight="1">
      <c r="A331" s="181" t="s">
        <v>213</v>
      </c>
      <c r="B331" s="178" t="s">
        <v>65</v>
      </c>
      <c r="C331" s="179">
        <v>57498.544199999997</v>
      </c>
      <c r="D331" s="179">
        <v>2.9999999999999997E-4</v>
      </c>
      <c r="E331" s="48">
        <f t="shared" si="209"/>
        <v>33250.264026053308</v>
      </c>
      <c r="F331" s="48">
        <f t="shared" si="232"/>
        <v>33250.5</v>
      </c>
      <c r="H331" s="34"/>
      <c r="I331" s="34"/>
      <c r="J331" s="34"/>
      <c r="K331" s="34"/>
      <c r="L331" s="48"/>
      <c r="M331" s="34"/>
      <c r="N331" s="34"/>
      <c r="O331" s="34">
        <f t="shared" ca="1" si="236"/>
        <v>-5.108626408233051E-2</v>
      </c>
      <c r="P331" s="34">
        <f t="shared" si="212"/>
        <v>-2.5766056374381032E-2</v>
      </c>
      <c r="Q331" s="214">
        <f t="shared" si="213"/>
        <v>42480.044199999997</v>
      </c>
      <c r="R331" s="34">
        <f t="shared" si="241"/>
        <v>6.6388966108778139E-4</v>
      </c>
      <c r="S331" s="52"/>
      <c r="T331" s="34">
        <f t="shared" si="239"/>
        <v>0</v>
      </c>
      <c r="U331" s="182">
        <f>+C331-(C$7+F331*C$8)</f>
        <v>-6.6171648002637085E-2</v>
      </c>
      <c r="W331" s="1">
        <v>297</v>
      </c>
      <c r="Y331" s="50"/>
      <c r="Z331">
        <f t="shared" si="215"/>
        <v>33250.5</v>
      </c>
      <c r="AA331">
        <f t="shared" si="216"/>
        <v>-5.1648518976783582E-2</v>
      </c>
      <c r="AB331">
        <f>+U331-AA331</f>
        <v>-1.4523129025853503E-2</v>
      </c>
      <c r="AC331">
        <f>+U331-AA331</f>
        <v>-1.4523129025853503E-2</v>
      </c>
      <c r="AE331">
        <f>+(U331-AA331)^2*S331</f>
        <v>0</v>
      </c>
      <c r="AF331" s="145">
        <f t="shared" si="220"/>
        <v>42480.044199999997</v>
      </c>
      <c r="AG331" s="146"/>
      <c r="AH331">
        <f t="shared" si="221"/>
        <v>-9.0665021553358041E-4</v>
      </c>
      <c r="AI331">
        <f t="shared" si="222"/>
        <v>0.84627901653608029</v>
      </c>
      <c r="AJ331">
        <f t="shared" si="223"/>
        <v>-0.14320297900837203</v>
      </c>
      <c r="AK331">
        <f t="shared" si="224"/>
        <v>-4.4383096364329307E-2</v>
      </c>
      <c r="AL331">
        <f t="shared" si="225"/>
        <v>-2.8605116905859993</v>
      </c>
      <c r="AM331">
        <f t="shared" si="226"/>
        <v>-7.0684789742623124</v>
      </c>
      <c r="AN331">
        <f t="shared" ref="AN331:AT340" si="243">$AU331+$AB$7*SIN(AO331)</f>
        <v>22.320636351136152</v>
      </c>
      <c r="AO331">
        <f t="shared" si="243"/>
        <v>22.320637062966167</v>
      </c>
      <c r="AP331">
        <f t="shared" si="243"/>
        <v>22.320632361109762</v>
      </c>
      <c r="AQ331">
        <f t="shared" si="243"/>
        <v>22.320663418458885</v>
      </c>
      <c r="AR331">
        <f t="shared" si="243"/>
        <v>22.320458280286218</v>
      </c>
      <c r="AS331">
        <f t="shared" si="243"/>
        <v>22.32181351361006</v>
      </c>
      <c r="AT331">
        <f t="shared" si="243"/>
        <v>22.312871767916331</v>
      </c>
      <c r="AU331">
        <f t="shared" si="227"/>
        <v>22.372405802953601</v>
      </c>
    </row>
    <row r="332" spans="1:47" ht="12.95" customHeight="1">
      <c r="A332" s="181" t="s">
        <v>213</v>
      </c>
      <c r="B332" s="178" t="s">
        <v>65</v>
      </c>
      <c r="C332" s="179">
        <v>57509.387499999997</v>
      </c>
      <c r="D332" s="179">
        <v>2.9999999999999997E-4</v>
      </c>
      <c r="E332" s="48">
        <f t="shared" si="209"/>
        <v>33288.932192455097</v>
      </c>
      <c r="F332" s="48">
        <f t="shared" si="232"/>
        <v>33289</v>
      </c>
      <c r="H332" s="34"/>
      <c r="I332" s="34"/>
      <c r="J332" s="34"/>
      <c r="K332" s="34"/>
      <c r="L332" s="48"/>
      <c r="M332" s="34"/>
      <c r="N332" s="34"/>
      <c r="O332" s="34">
        <f t="shared" ca="1" si="236"/>
        <v>-5.1153005378766186E-2</v>
      </c>
      <c r="P332" s="34">
        <f t="shared" si="212"/>
        <v>-2.5826515497972168E-2</v>
      </c>
      <c r="Q332" s="214">
        <f t="shared" si="213"/>
        <v>42490.887499999997</v>
      </c>
      <c r="R332" s="34">
        <f t="shared" si="241"/>
        <v>6.6700890276699654E-4</v>
      </c>
      <c r="S332" s="52"/>
      <c r="T332" s="34">
        <f t="shared" si="239"/>
        <v>0</v>
      </c>
      <c r="U332" s="182">
        <f>+C332-(C$7+F332*C$8)</f>
        <v>-1.9014544006495271E-2</v>
      </c>
      <c r="W332" s="1">
        <v>298</v>
      </c>
      <c r="Y332" s="50"/>
      <c r="Z332">
        <f t="shared" si="215"/>
        <v>33289</v>
      </c>
      <c r="AA332">
        <f t="shared" si="216"/>
        <v>-5.173250243985298E-2</v>
      </c>
      <c r="AB332">
        <f>+U332-AA332</f>
        <v>3.2717958433357709E-2</v>
      </c>
      <c r="AC332">
        <f>+U332-AA332</f>
        <v>3.2717958433357709E-2</v>
      </c>
      <c r="AE332">
        <f>+(U332-AA332)^2*S332</f>
        <v>0</v>
      </c>
      <c r="AF332" s="145">
        <f t="shared" si="220"/>
        <v>42490.887499999997</v>
      </c>
      <c r="AG332" s="146"/>
      <c r="AH332">
        <f t="shared" si="221"/>
        <v>-8.7073399485298108E-4</v>
      </c>
      <c r="AI332">
        <f t="shared" si="222"/>
        <v>0.84643140862220356</v>
      </c>
      <c r="AJ332">
        <f t="shared" si="223"/>
        <v>-0.13982394099313267</v>
      </c>
      <c r="AK332">
        <f t="shared" si="224"/>
        <v>-4.4907546606771993E-2</v>
      </c>
      <c r="AL332">
        <f t="shared" si="225"/>
        <v>-2.8570982995947505</v>
      </c>
      <c r="AM332">
        <f t="shared" si="226"/>
        <v>-6.9825366797150048</v>
      </c>
      <c r="AN332">
        <f t="shared" si="243"/>
        <v>22.324617441908654</v>
      </c>
      <c r="AO332">
        <f t="shared" si="243"/>
        <v>22.324618155849077</v>
      </c>
      <c r="AP332">
        <f t="shared" si="243"/>
        <v>22.324613433586784</v>
      </c>
      <c r="AQ332">
        <f t="shared" si="243"/>
        <v>22.324644668494944</v>
      </c>
      <c r="AR332">
        <f t="shared" si="243"/>
        <v>22.324438074748073</v>
      </c>
      <c r="AS332">
        <f t="shared" si="243"/>
        <v>22.325804800793943</v>
      </c>
      <c r="AT332">
        <f t="shared" si="243"/>
        <v>22.316775098672966</v>
      </c>
      <c r="AU332">
        <f t="shared" si="227"/>
        <v>22.37698919257646</v>
      </c>
    </row>
    <row r="333" spans="1:47" ht="12.95" customHeight="1">
      <c r="A333" s="171" t="s">
        <v>208</v>
      </c>
      <c r="B333" s="172" t="s">
        <v>65</v>
      </c>
      <c r="C333" s="173">
        <v>57596.847099999999</v>
      </c>
      <c r="D333" s="173">
        <v>2.0000000000000001E-4</v>
      </c>
      <c r="E333" s="48">
        <f t="shared" si="209"/>
        <v>33600.82085791984</v>
      </c>
      <c r="F333" s="48">
        <f t="shared" si="232"/>
        <v>33601</v>
      </c>
      <c r="G333" s="48">
        <f t="shared" ref="G333:G367" si="244">+C333-(C$7+F333*C$8)</f>
        <v>-5.0234895999892615E-2</v>
      </c>
      <c r="H333" s="34"/>
      <c r="I333" s="34"/>
      <c r="J333" s="34"/>
      <c r="K333" s="34">
        <f>G333</f>
        <v>-5.0234895999892615E-2</v>
      </c>
      <c r="L333" s="48"/>
      <c r="M333" s="34"/>
      <c r="N333" s="34"/>
      <c r="O333" s="34">
        <f t="shared" ca="1" si="236"/>
        <v>-5.1693869910920225E-2</v>
      </c>
      <c r="P333" s="34">
        <f t="shared" si="212"/>
        <v>-2.6319203854087363E-2</v>
      </c>
      <c r="Q333" s="214">
        <f t="shared" si="213"/>
        <v>42578.347099999999</v>
      </c>
      <c r="R333" s="34">
        <f t="shared" si="241"/>
        <v>6.9270049151300714E-4</v>
      </c>
      <c r="S333" s="52">
        <f t="shared" ref="S333:S377" si="245">S$14</f>
        <v>1</v>
      </c>
      <c r="T333" s="34">
        <f t="shared" si="239"/>
        <v>6.9270049151300714E-4</v>
      </c>
      <c r="U333" s="180"/>
      <c r="W333" s="1">
        <v>315</v>
      </c>
      <c r="Y333" s="50"/>
      <c r="Z333">
        <f t="shared" si="215"/>
        <v>33601</v>
      </c>
      <c r="AA333">
        <f t="shared" si="216"/>
        <v>-5.2417309870008005E-2</v>
      </c>
      <c r="AB333">
        <f t="shared" ref="AB333:AB367" si="246">+G333-AA333</f>
        <v>2.1824138701153906E-3</v>
      </c>
      <c r="AC333">
        <f t="shared" ref="AC333:AC367" si="247">+G333-AA333</f>
        <v>2.1824138701153906E-3</v>
      </c>
      <c r="AE333">
        <f t="shared" ref="AE333:AE367" si="248">+(G333-AA333)^2*S333</f>
        <v>4.762930300472037E-6</v>
      </c>
      <c r="AF333" s="145">
        <f t="shared" si="220"/>
        <v>42578.347099999999</v>
      </c>
      <c r="AG333" s="146"/>
      <c r="AH333">
        <f t="shared" si="221"/>
        <v>-5.7896582500800914E-4</v>
      </c>
      <c r="AI333">
        <f t="shared" si="222"/>
        <v>0.84773452878099675</v>
      </c>
      <c r="AJ333">
        <f t="shared" si="223"/>
        <v>-0.11233726668611602</v>
      </c>
      <c r="AK333">
        <f t="shared" si="224"/>
        <v>-4.9144951668049081E-2</v>
      </c>
      <c r="AL333">
        <f t="shared" si="225"/>
        <v>-2.8293895878301569</v>
      </c>
      <c r="AM333">
        <f t="shared" si="226"/>
        <v>-6.3539684264664444</v>
      </c>
      <c r="AN333">
        <f t="shared" si="243"/>
        <v>22.356907150442574</v>
      </c>
      <c r="AO333">
        <f t="shared" si="243"/>
        <v>22.356907874940365</v>
      </c>
      <c r="AP333">
        <f t="shared" si="243"/>
        <v>22.356903026094113</v>
      </c>
      <c r="AQ333">
        <f t="shared" si="243"/>
        <v>22.356935478138119</v>
      </c>
      <c r="AR333">
        <f t="shared" si="243"/>
        <v>22.356718292882846</v>
      </c>
      <c r="AS333">
        <f t="shared" si="243"/>
        <v>22.358172149493104</v>
      </c>
      <c r="AT333">
        <f t="shared" si="243"/>
        <v>22.348455189424371</v>
      </c>
      <c r="AU333">
        <f t="shared" si="227"/>
        <v>22.41413250588381</v>
      </c>
    </row>
    <row r="334" spans="1:47" ht="12.95" customHeight="1">
      <c r="A334" s="177" t="s">
        <v>211</v>
      </c>
      <c r="B334" s="178" t="s">
        <v>62</v>
      </c>
      <c r="C334" s="179">
        <v>57602.455220000003</v>
      </c>
      <c r="D334" s="179">
        <v>8.0000000000000007E-5</v>
      </c>
      <c r="E334" s="48">
        <f t="shared" si="209"/>
        <v>33620.819909625628</v>
      </c>
      <c r="F334" s="48">
        <f t="shared" si="232"/>
        <v>33621</v>
      </c>
      <c r="G334" s="48">
        <f t="shared" si="244"/>
        <v>-5.0500815996201709E-2</v>
      </c>
      <c r="H334" s="34"/>
      <c r="I334" s="34"/>
      <c r="J334" s="34"/>
      <c r="K334" s="34">
        <f>G334</f>
        <v>-5.0500815996201709E-2</v>
      </c>
      <c r="L334" s="48"/>
      <c r="M334" s="34"/>
      <c r="N334" s="34"/>
      <c r="O334" s="34">
        <f t="shared" ca="1" si="236"/>
        <v>-5.172854071426343E-2</v>
      </c>
      <c r="P334" s="34">
        <f t="shared" si="212"/>
        <v>-2.6350952441017823E-2</v>
      </c>
      <c r="Q334" s="214">
        <f t="shared" si="213"/>
        <v>42583.955220000003</v>
      </c>
      <c r="R334" s="34">
        <f t="shared" si="241"/>
        <v>6.9437269454878314E-4</v>
      </c>
      <c r="S334" s="52">
        <f t="shared" si="245"/>
        <v>1</v>
      </c>
      <c r="T334" s="34">
        <f t="shared" si="239"/>
        <v>6.9437269454878314E-4</v>
      </c>
      <c r="U334" s="180"/>
      <c r="W334" s="1">
        <v>301</v>
      </c>
      <c r="Y334" s="50"/>
      <c r="Z334">
        <f t="shared" si="215"/>
        <v>33621</v>
      </c>
      <c r="AA334">
        <f t="shared" si="216"/>
        <v>-5.2461467157602817E-2</v>
      </c>
      <c r="AB334">
        <f t="shared" si="246"/>
        <v>1.9606511614011085E-3</v>
      </c>
      <c r="AC334">
        <f t="shared" si="247"/>
        <v>1.9606511614011085E-3</v>
      </c>
      <c r="AE334">
        <f t="shared" si="248"/>
        <v>3.844152976703516E-6</v>
      </c>
      <c r="AF334" s="145">
        <f t="shared" si="220"/>
        <v>42583.955220000003</v>
      </c>
      <c r="AG334" s="146"/>
      <c r="AH334">
        <f t="shared" si="221"/>
        <v>-5.6022331260281548E-4</v>
      </c>
      <c r="AI334">
        <f t="shared" si="222"/>
        <v>0.84782220640802264</v>
      </c>
      <c r="AJ334">
        <f t="shared" si="223"/>
        <v>-0.11056919267591095</v>
      </c>
      <c r="AK334">
        <f t="shared" si="224"/>
        <v>-4.9415778223939076E-2</v>
      </c>
      <c r="AL334">
        <f t="shared" si="225"/>
        <v>-2.8276104288488049</v>
      </c>
      <c r="AM334">
        <f t="shared" si="226"/>
        <v>-6.3173707834220707</v>
      </c>
      <c r="AN334">
        <f t="shared" si="243"/>
        <v>22.358978727465043</v>
      </c>
      <c r="AO334">
        <f t="shared" si="243"/>
        <v>22.358979452248114</v>
      </c>
      <c r="AP334">
        <f t="shared" si="243"/>
        <v>22.358974597630578</v>
      </c>
      <c r="AQ334">
        <f t="shared" si="243"/>
        <v>22.359007114169778</v>
      </c>
      <c r="AR334">
        <f t="shared" si="243"/>
        <v>22.358789324081314</v>
      </c>
      <c r="AS334">
        <f t="shared" si="243"/>
        <v>22.360248393272833</v>
      </c>
      <c r="AT334">
        <f t="shared" si="243"/>
        <v>22.350488974931103</v>
      </c>
      <c r="AU334">
        <f t="shared" si="227"/>
        <v>22.416513487506077</v>
      </c>
    </row>
    <row r="335" spans="1:47" ht="12.95" customHeight="1">
      <c r="A335" s="171" t="s">
        <v>216</v>
      </c>
      <c r="B335" s="172" t="s">
        <v>62</v>
      </c>
      <c r="C335" s="173">
        <v>57622.786699999997</v>
      </c>
      <c r="D335" s="173">
        <v>1E-4</v>
      </c>
      <c r="E335" s="48">
        <f t="shared" si="209"/>
        <v>33693.323764709814</v>
      </c>
      <c r="F335" s="48">
        <f t="shared" si="232"/>
        <v>33693.5</v>
      </c>
      <c r="G335" s="48">
        <f t="shared" si="244"/>
        <v>-4.941977600537939E-2</v>
      </c>
      <c r="H335" s="34"/>
      <c r="I335" s="34"/>
      <c r="J335" s="34"/>
      <c r="K335" s="34">
        <f>G335</f>
        <v>-4.941977600537939E-2</v>
      </c>
      <c r="L335" s="48"/>
      <c r="M335" s="34"/>
      <c r="N335" s="34"/>
      <c r="O335" s="34">
        <f t="shared" ca="1" si="236"/>
        <v>-5.1854222376382562E-2</v>
      </c>
      <c r="P335" s="34">
        <f t="shared" si="212"/>
        <v>-2.6466208724890743E-2</v>
      </c>
      <c r="Q335" s="214">
        <f t="shared" si="213"/>
        <v>42604.286699999997</v>
      </c>
      <c r="R335" s="34">
        <f t="shared" si="241"/>
        <v>7.0046020426948292E-4</v>
      </c>
      <c r="S335" s="52">
        <f t="shared" si="245"/>
        <v>1</v>
      </c>
      <c r="T335" s="34">
        <f t="shared" si="239"/>
        <v>7.0046020426948292E-4</v>
      </c>
      <c r="U335" s="180"/>
      <c r="W335" s="1">
        <v>309</v>
      </c>
      <c r="Y335" s="50"/>
      <c r="Z335">
        <f t="shared" si="215"/>
        <v>33693.5</v>
      </c>
      <c r="AA335">
        <f t="shared" si="216"/>
        <v>-5.2621803157794175E-2</v>
      </c>
      <c r="AB335">
        <f t="shared" si="246"/>
        <v>3.2020271524147853E-3</v>
      </c>
      <c r="AC335">
        <f t="shared" si="247"/>
        <v>3.2020271524147853E-3</v>
      </c>
      <c r="AE335">
        <f t="shared" si="248"/>
        <v>1.0252977884801539E-5</v>
      </c>
      <c r="AF335" s="145">
        <f t="shared" si="220"/>
        <v>42604.286699999997</v>
      </c>
      <c r="AG335" s="146"/>
      <c r="AH335">
        <f t="shared" si="221"/>
        <v>-4.9224575654417376E-4</v>
      </c>
      <c r="AI335">
        <f t="shared" si="222"/>
        <v>0.84814423050498944</v>
      </c>
      <c r="AJ335">
        <f t="shared" si="223"/>
        <v>-0.10415393882379655</v>
      </c>
      <c r="AK335">
        <f t="shared" si="224"/>
        <v>-5.0396679167165538E-2</v>
      </c>
      <c r="AL335">
        <f t="shared" si="225"/>
        <v>-2.8211578679545224</v>
      </c>
      <c r="AM335">
        <f t="shared" si="226"/>
        <v>-6.1880222000458938</v>
      </c>
      <c r="AN335">
        <f t="shared" si="243"/>
        <v>22.366490004273953</v>
      </c>
      <c r="AO335">
        <f t="shared" si="243"/>
        <v>22.366490729703788</v>
      </c>
      <c r="AP335">
        <f t="shared" si="243"/>
        <v>22.366485856510923</v>
      </c>
      <c r="AQ335">
        <f t="shared" si="243"/>
        <v>22.366518593155995</v>
      </c>
      <c r="AR335">
        <f t="shared" si="243"/>
        <v>22.36629868632091</v>
      </c>
      <c r="AS335">
        <f t="shared" si="243"/>
        <v>22.367776266327439</v>
      </c>
      <c r="AT335">
        <f t="shared" si="243"/>
        <v>22.357864599475253</v>
      </c>
      <c r="AU335">
        <f t="shared" si="227"/>
        <v>22.425144545886791</v>
      </c>
    </row>
    <row r="336" spans="1:47" ht="12.95" customHeight="1">
      <c r="A336" s="174" t="s">
        <v>210</v>
      </c>
      <c r="B336" s="175" t="s">
        <v>65</v>
      </c>
      <c r="C336" s="176">
        <v>57654.472860000002</v>
      </c>
      <c r="D336" s="176">
        <v>1E-4</v>
      </c>
      <c r="E336" s="48">
        <f t="shared" si="209"/>
        <v>33806.319412484365</v>
      </c>
      <c r="F336" s="48">
        <f t="shared" si="232"/>
        <v>33806.5</v>
      </c>
      <c r="G336" s="48">
        <f t="shared" si="244"/>
        <v>-5.0640223998925649E-2</v>
      </c>
      <c r="H336" s="34"/>
      <c r="I336" s="34"/>
      <c r="J336" s="34"/>
      <c r="K336" s="34">
        <f>G336</f>
        <v>-5.0640223998925649E-2</v>
      </c>
      <c r="L336" s="48"/>
      <c r="M336" s="34"/>
      <c r="N336" s="34"/>
      <c r="O336" s="34">
        <f t="shared" ca="1" si="236"/>
        <v>-5.2050112415271681E-2</v>
      </c>
      <c r="P336" s="34">
        <f t="shared" si="212"/>
        <v>-2.6646373591047851E-2</v>
      </c>
      <c r="Q336" s="214">
        <f t="shared" si="213"/>
        <v>42635.972860000002</v>
      </c>
      <c r="R336" s="34">
        <f t="shared" si="241"/>
        <v>7.100292255536923E-4</v>
      </c>
      <c r="S336" s="52">
        <f t="shared" si="245"/>
        <v>1</v>
      </c>
      <c r="T336" s="34">
        <f t="shared" si="239"/>
        <v>7.100292255536923E-4</v>
      </c>
      <c r="U336" s="59"/>
      <c r="W336" s="1">
        <v>303</v>
      </c>
      <c r="Y336" s="50"/>
      <c r="Z336">
        <f t="shared" si="215"/>
        <v>33806.5</v>
      </c>
      <c r="AA336">
        <f t="shared" si="216"/>
        <v>-5.2872543243542618E-2</v>
      </c>
      <c r="AB336">
        <f t="shared" si="246"/>
        <v>2.232319244616969E-3</v>
      </c>
      <c r="AC336">
        <f t="shared" si="247"/>
        <v>2.232319244616969E-3</v>
      </c>
      <c r="AE336">
        <f t="shared" si="248"/>
        <v>4.9832492098872747E-6</v>
      </c>
      <c r="AF336" s="145">
        <f t="shared" si="220"/>
        <v>42635.972860000002</v>
      </c>
      <c r="AG336" s="146"/>
      <c r="AH336">
        <f t="shared" si="221"/>
        <v>-3.8618834229262126E-4</v>
      </c>
      <c r="AI336">
        <f t="shared" si="222"/>
        <v>0.84865926045274287</v>
      </c>
      <c r="AJ336">
        <f t="shared" si="223"/>
        <v>-9.4136576262768015E-2</v>
      </c>
      <c r="AK336">
        <f t="shared" si="224"/>
        <v>-5.1922832677823792E-2</v>
      </c>
      <c r="AL336">
        <f t="shared" si="225"/>
        <v>-2.8110908614015568</v>
      </c>
      <c r="AM336">
        <f t="shared" si="226"/>
        <v>-5.9962202270260683</v>
      </c>
      <c r="AN336">
        <f t="shared" si="243"/>
        <v>22.378203003223348</v>
      </c>
      <c r="AO336">
        <f t="shared" si="243"/>
        <v>22.378203728465945</v>
      </c>
      <c r="AP336">
        <f t="shared" si="243"/>
        <v>22.37819883360515</v>
      </c>
      <c r="AQ336">
        <f t="shared" si="243"/>
        <v>22.378231870549811</v>
      </c>
      <c r="AR336">
        <f t="shared" si="243"/>
        <v>22.378008902519426</v>
      </c>
      <c r="AS336">
        <f t="shared" si="243"/>
        <v>22.379514118885229</v>
      </c>
      <c r="AT336">
        <f t="shared" si="243"/>
        <v>22.369370428814964</v>
      </c>
      <c r="AU336">
        <f t="shared" si="227"/>
        <v>22.438597092052596</v>
      </c>
    </row>
    <row r="337" spans="1:47" ht="12.95" customHeight="1">
      <c r="A337" s="183" t="s">
        <v>217</v>
      </c>
      <c r="B337" s="184" t="s">
        <v>65</v>
      </c>
      <c r="C337" s="183">
        <v>57672.56</v>
      </c>
      <c r="D337" s="183" t="s">
        <v>48</v>
      </c>
      <c r="E337" s="48">
        <f t="shared" si="209"/>
        <v>33870.819752717718</v>
      </c>
      <c r="F337" s="48">
        <f t="shared" si="232"/>
        <v>33871</v>
      </c>
      <c r="G337" s="48">
        <f t="shared" si="244"/>
        <v>-5.0544816003821325E-2</v>
      </c>
      <c r="H337" s="34"/>
      <c r="I337" s="34">
        <f>G337</f>
        <v>-5.0544816003821325E-2</v>
      </c>
      <c r="J337" s="34"/>
      <c r="L337" s="48"/>
      <c r="M337" s="34"/>
      <c r="N337" s="34"/>
      <c r="O337" s="34">
        <f t="shared" ca="1" si="236"/>
        <v>-5.2161925756053523E-2</v>
      </c>
      <c r="P337" s="34">
        <f t="shared" si="212"/>
        <v>-2.6749497277648589E-2</v>
      </c>
      <c r="Q337" s="214">
        <f t="shared" si="213"/>
        <v>42654.06</v>
      </c>
      <c r="R337" s="34">
        <f t="shared" si="241"/>
        <v>7.155356046069293E-4</v>
      </c>
      <c r="S337" s="52">
        <f t="shared" si="245"/>
        <v>1</v>
      </c>
      <c r="T337" s="34">
        <f t="shared" si="239"/>
        <v>7.155356046069293E-4</v>
      </c>
      <c r="U337" s="59"/>
      <c r="W337" s="1">
        <v>305</v>
      </c>
      <c r="Y337" s="50"/>
      <c r="Z337">
        <f t="shared" si="215"/>
        <v>33871</v>
      </c>
      <c r="AA337">
        <f t="shared" si="216"/>
        <v>-5.3016126105521977E-2</v>
      </c>
      <c r="AB337">
        <f t="shared" si="246"/>
        <v>2.4713101017006522E-3</v>
      </c>
      <c r="AC337">
        <f t="shared" si="247"/>
        <v>2.4713101017006522E-3</v>
      </c>
      <c r="AE337">
        <f t="shared" si="248"/>
        <v>6.107373618767688E-6</v>
      </c>
      <c r="AF337" s="145">
        <f t="shared" si="220"/>
        <v>42654.06</v>
      </c>
      <c r="AG337" s="146"/>
      <c r="AH337">
        <f t="shared" si="221"/>
        <v>-3.2559726052197726E-4</v>
      </c>
      <c r="AI337">
        <f t="shared" si="222"/>
        <v>0.84896040949238105</v>
      </c>
      <c r="AJ337">
        <f t="shared" si="223"/>
        <v>-8.8408839410755946E-2</v>
      </c>
      <c r="AK337">
        <f t="shared" si="224"/>
        <v>-5.2792443581357339E-2</v>
      </c>
      <c r="AL337">
        <f t="shared" si="225"/>
        <v>-2.805339108263686</v>
      </c>
      <c r="AM337">
        <f t="shared" si="226"/>
        <v>-5.8917445264355335</v>
      </c>
      <c r="AN337">
        <f t="shared" si="243"/>
        <v>22.384891964635397</v>
      </c>
      <c r="AO337">
        <f t="shared" si="243"/>
        <v>22.384892689129412</v>
      </c>
      <c r="AP337">
        <f t="shared" si="243"/>
        <v>22.384887785842579</v>
      </c>
      <c r="AQ337">
        <f t="shared" si="243"/>
        <v>22.384920970882863</v>
      </c>
      <c r="AR337">
        <f t="shared" si="243"/>
        <v>22.384696386198858</v>
      </c>
      <c r="AS337">
        <f t="shared" si="243"/>
        <v>22.386216705928796</v>
      </c>
      <c r="AT337">
        <f t="shared" si="243"/>
        <v>22.375943509228481</v>
      </c>
      <c r="AU337">
        <f t="shared" si="227"/>
        <v>22.446275757784402</v>
      </c>
    </row>
    <row r="338" spans="1:47" ht="12.95" customHeight="1">
      <c r="A338" s="171" t="s">
        <v>216</v>
      </c>
      <c r="B338" s="172" t="s">
        <v>65</v>
      </c>
      <c r="C338" s="173">
        <v>57697.516199999998</v>
      </c>
      <c r="D338" s="173">
        <v>1E-4</v>
      </c>
      <c r="E338" s="48">
        <f t="shared" si="209"/>
        <v>33959.815768170236</v>
      </c>
      <c r="F338" s="48">
        <f t="shared" si="232"/>
        <v>33960</v>
      </c>
      <c r="G338" s="48">
        <f t="shared" si="244"/>
        <v>-5.1662160003616009E-2</v>
      </c>
      <c r="H338" s="34"/>
      <c r="I338" s="34"/>
      <c r="J338" s="34"/>
      <c r="K338" s="34">
        <f t="shared" ref="K338:K367" si="249">G338</f>
        <v>-5.1662160003616009E-2</v>
      </c>
      <c r="L338" s="48"/>
      <c r="M338" s="34"/>
      <c r="N338" s="34"/>
      <c r="O338" s="34">
        <f t="shared" ca="1" si="236"/>
        <v>-5.2316210830930798E-2</v>
      </c>
      <c r="P338" s="34">
        <f t="shared" si="212"/>
        <v>-2.6892133514489137E-2</v>
      </c>
      <c r="Q338" s="214">
        <f t="shared" si="213"/>
        <v>42679.016199999998</v>
      </c>
      <c r="R338" s="34">
        <f t="shared" si="241"/>
        <v>7.2318684496110988E-4</v>
      </c>
      <c r="S338" s="52">
        <f t="shared" si="245"/>
        <v>1</v>
      </c>
      <c r="T338" s="34">
        <f t="shared" si="239"/>
        <v>7.2318684496110988E-4</v>
      </c>
      <c r="U338" s="59"/>
      <c r="W338" s="1">
        <v>310</v>
      </c>
      <c r="Y338" s="50"/>
      <c r="Z338">
        <f t="shared" si="215"/>
        <v>33960</v>
      </c>
      <c r="AA338">
        <f t="shared" si="216"/>
        <v>-5.3214803910943916E-2</v>
      </c>
      <c r="AB338">
        <f t="shared" si="246"/>
        <v>1.5526439073279066E-3</v>
      </c>
      <c r="AC338">
        <f t="shared" si="247"/>
        <v>1.5526439073279066E-3</v>
      </c>
      <c r="AE338">
        <f t="shared" si="248"/>
        <v>2.4107031029624692E-6</v>
      </c>
      <c r="AF338" s="145">
        <f t="shared" si="220"/>
        <v>42679.016199999998</v>
      </c>
      <c r="AG338" s="146"/>
      <c r="AH338">
        <f t="shared" si="221"/>
        <v>-2.4193191094391589E-4</v>
      </c>
      <c r="AI338">
        <f t="shared" si="222"/>
        <v>0.84938451644104984</v>
      </c>
      <c r="AJ338">
        <f t="shared" si="223"/>
        <v>-8.0493934200939601E-2</v>
      </c>
      <c r="AK338">
        <f t="shared" si="224"/>
        <v>-5.399051872600983E-2</v>
      </c>
      <c r="AL338">
        <f t="shared" si="225"/>
        <v>-2.7973958051459276</v>
      </c>
      <c r="AM338">
        <f t="shared" si="226"/>
        <v>-5.7531487173749207</v>
      </c>
      <c r="AN338">
        <f t="shared" si="243"/>
        <v>22.394125633277948</v>
      </c>
      <c r="AO338">
        <f t="shared" si="243"/>
        <v>22.394126355988824</v>
      </c>
      <c r="AP338">
        <f t="shared" si="243"/>
        <v>22.394121445725261</v>
      </c>
      <c r="AQ338">
        <f t="shared" si="243"/>
        <v>22.394154807385235</v>
      </c>
      <c r="AR338">
        <f t="shared" si="243"/>
        <v>22.393928148573057</v>
      </c>
      <c r="AS338">
        <f t="shared" si="243"/>
        <v>22.395468498171997</v>
      </c>
      <c r="AT338">
        <f t="shared" si="243"/>
        <v>22.38502016346149</v>
      </c>
      <c r="AU338">
        <f t="shared" si="227"/>
        <v>22.456871126003485</v>
      </c>
    </row>
    <row r="339" spans="1:47" ht="12.95" customHeight="1">
      <c r="A339" s="171" t="s">
        <v>216</v>
      </c>
      <c r="B339" s="172" t="s">
        <v>65</v>
      </c>
      <c r="C339" s="173">
        <v>57698.637900000002</v>
      </c>
      <c r="D339" s="173">
        <v>1E-4</v>
      </c>
      <c r="E339" s="48">
        <f t="shared" si="209"/>
        <v>33963.815849534119</v>
      </c>
      <c r="F339" s="48">
        <f t="shared" si="232"/>
        <v>33964</v>
      </c>
      <c r="G339" s="48">
        <f t="shared" si="244"/>
        <v>-5.1639343997521792E-2</v>
      </c>
      <c r="H339" s="34"/>
      <c r="I339" s="34"/>
      <c r="J339" s="34"/>
      <c r="K339" s="34">
        <f t="shared" si="249"/>
        <v>-5.1639343997521792E-2</v>
      </c>
      <c r="L339" s="48"/>
      <c r="M339" s="34"/>
      <c r="N339" s="34"/>
      <c r="O339" s="34">
        <f t="shared" ca="1" si="236"/>
        <v>-5.2323144991599443E-2</v>
      </c>
      <c r="P339" s="34">
        <f t="shared" si="212"/>
        <v>-2.6898553431875229E-2</v>
      </c>
      <c r="Q339" s="214">
        <f t="shared" si="213"/>
        <v>42680.137900000002</v>
      </c>
      <c r="R339" s="34">
        <f t="shared" si="241"/>
        <v>7.2353217672744663E-4</v>
      </c>
      <c r="S339" s="52">
        <f t="shared" si="245"/>
        <v>1</v>
      </c>
      <c r="T339" s="34">
        <f t="shared" si="239"/>
        <v>7.2353217672744663E-4</v>
      </c>
      <c r="U339" s="59"/>
      <c r="W339" s="1">
        <v>311</v>
      </c>
      <c r="Y339" s="50"/>
      <c r="Z339">
        <f t="shared" si="215"/>
        <v>33964</v>
      </c>
      <c r="AA339">
        <f t="shared" si="216"/>
        <v>-5.3223748467266213E-2</v>
      </c>
      <c r="AB339">
        <f t="shared" si="246"/>
        <v>1.5844044697444215E-3</v>
      </c>
      <c r="AC339">
        <f t="shared" si="247"/>
        <v>1.5844044697444215E-3</v>
      </c>
      <c r="AE339">
        <f t="shared" si="248"/>
        <v>2.5103375237461015E-6</v>
      </c>
      <c r="AF339" s="145">
        <f t="shared" si="220"/>
        <v>42680.137900000002</v>
      </c>
      <c r="AG339" s="146"/>
      <c r="AH339">
        <f t="shared" si="221"/>
        <v>-2.3817014726621144E-4</v>
      </c>
      <c r="AI339">
        <f t="shared" si="222"/>
        <v>0.8494038108958395</v>
      </c>
      <c r="AJ339">
        <f t="shared" si="223"/>
        <v>-8.013789860500671E-2</v>
      </c>
      <c r="AK339">
        <f t="shared" si="224"/>
        <v>-5.4044313551972804E-2</v>
      </c>
      <c r="AL339">
        <f t="shared" si="225"/>
        <v>-2.7970386156325504</v>
      </c>
      <c r="AM339">
        <f t="shared" si="226"/>
        <v>-5.7470651154717602</v>
      </c>
      <c r="AN339">
        <f t="shared" si="243"/>
        <v>22.394540738374921</v>
      </c>
      <c r="AO339">
        <f t="shared" si="243"/>
        <v>22.394541460985494</v>
      </c>
      <c r="AP339">
        <f t="shared" si="243"/>
        <v>22.394536550534024</v>
      </c>
      <c r="AQ339">
        <f t="shared" si="243"/>
        <v>22.394569919378849</v>
      </c>
      <c r="AR339">
        <f t="shared" si="243"/>
        <v>22.39434317162052</v>
      </c>
      <c r="AS339">
        <f t="shared" si="243"/>
        <v>22.39588439922834</v>
      </c>
      <c r="AT339">
        <f t="shared" si="243"/>
        <v>22.385428291112429</v>
      </c>
      <c r="AU339">
        <f t="shared" si="227"/>
        <v>22.457347322327941</v>
      </c>
    </row>
    <row r="340" spans="1:47" ht="12.95" customHeight="1">
      <c r="A340" s="185" t="s">
        <v>218</v>
      </c>
      <c r="B340" s="186" t="s">
        <v>62</v>
      </c>
      <c r="C340" s="187">
        <v>57951.715400000001</v>
      </c>
      <c r="D340" s="187">
        <v>2.0000000000000001E-4</v>
      </c>
      <c r="E340" s="48">
        <f t="shared" si="209"/>
        <v>34866.312587847016</v>
      </c>
      <c r="F340" s="48">
        <f t="shared" si="232"/>
        <v>34866.5</v>
      </c>
      <c r="G340" s="48">
        <f t="shared" si="244"/>
        <v>-5.2553984001860954E-2</v>
      </c>
      <c r="H340" s="34"/>
      <c r="I340" s="34"/>
      <c r="J340" s="34"/>
      <c r="K340" s="34">
        <f t="shared" si="249"/>
        <v>-5.2553984001860954E-2</v>
      </c>
      <c r="L340" s="48"/>
      <c r="M340" s="34"/>
      <c r="N340" s="34"/>
      <c r="O340" s="34">
        <f t="shared" ca="1" si="236"/>
        <v>-5.3887664992461684E-2</v>
      </c>
      <c r="P340" s="34">
        <f t="shared" si="212"/>
        <v>-2.8367500198362285E-2</v>
      </c>
      <c r="Q340" s="214">
        <f t="shared" si="213"/>
        <v>42933.215400000001</v>
      </c>
      <c r="R340" s="34">
        <f t="shared" si="241"/>
        <v>8.0471506750408425E-4</v>
      </c>
      <c r="S340" s="52">
        <f t="shared" si="245"/>
        <v>1</v>
      </c>
      <c r="T340" s="34">
        <f t="shared" si="239"/>
        <v>8.0471506750408425E-4</v>
      </c>
      <c r="U340" s="59"/>
      <c r="W340" s="1">
        <v>306</v>
      </c>
      <c r="Y340" s="50"/>
      <c r="Z340">
        <f t="shared" si="215"/>
        <v>34866.5</v>
      </c>
      <c r="AA340">
        <f t="shared" si="216"/>
        <v>-5.5276518886982748E-2</v>
      </c>
      <c r="AB340">
        <f t="shared" si="246"/>
        <v>2.722534885121794E-3</v>
      </c>
      <c r="AC340">
        <f t="shared" si="247"/>
        <v>2.722534885121794E-3</v>
      </c>
      <c r="AE340">
        <f t="shared" si="248"/>
        <v>7.4121962007051402E-6</v>
      </c>
      <c r="AF340" s="145">
        <f t="shared" si="220"/>
        <v>42933.215400000001</v>
      </c>
      <c r="AG340" s="146"/>
      <c r="AH340">
        <f t="shared" si="221"/>
        <v>6.1273811426725087E-4</v>
      </c>
      <c r="AI340">
        <f t="shared" si="222"/>
        <v>0.85427296978897616</v>
      </c>
      <c r="AJ340">
        <f t="shared" si="223"/>
        <v>8.1534854934537878E-4</v>
      </c>
      <c r="AK340">
        <f t="shared" si="224"/>
        <v>-6.6057797918756989E-2</v>
      </c>
      <c r="AL340">
        <f t="shared" si="225"/>
        <v>-2.7159993441807284</v>
      </c>
      <c r="AM340">
        <f t="shared" si="226"/>
        <v>-4.6281747173442076</v>
      </c>
      <c r="AN340">
        <f t="shared" si="243"/>
        <v>22.488458884177557</v>
      </c>
      <c r="AO340">
        <f t="shared" si="243"/>
        <v>22.488459544350981</v>
      </c>
      <c r="AP340">
        <f t="shared" si="243"/>
        <v>22.488454849589171</v>
      </c>
      <c r="AQ340">
        <f t="shared" si="243"/>
        <v>22.488488236210522</v>
      </c>
      <c r="AR340">
        <f t="shared" si="243"/>
        <v>22.488250821658674</v>
      </c>
      <c r="AS340">
        <f t="shared" si="243"/>
        <v>22.489939758666331</v>
      </c>
      <c r="AT340">
        <f t="shared" si="243"/>
        <v>22.477958167221836</v>
      </c>
      <c r="AU340">
        <f t="shared" si="227"/>
        <v>22.564789118032692</v>
      </c>
    </row>
    <row r="341" spans="1:47" ht="12.95" customHeight="1">
      <c r="A341" s="185" t="s">
        <v>218</v>
      </c>
      <c r="B341" s="186" t="s">
        <v>65</v>
      </c>
      <c r="C341" s="187">
        <v>57951.855199999998</v>
      </c>
      <c r="D341" s="187">
        <v>2.0000000000000001E-4</v>
      </c>
      <c r="E341" s="48">
        <f t="shared" ref="E341:E367" si="250">+(C341-C$7)/C$8</f>
        <v>34866.811127006025</v>
      </c>
      <c r="F341" s="48">
        <f t="shared" si="232"/>
        <v>34867</v>
      </c>
      <c r="G341" s="48">
        <f t="shared" si="244"/>
        <v>-5.296363200613996E-2</v>
      </c>
      <c r="H341" s="34"/>
      <c r="I341" s="34"/>
      <c r="J341" s="34"/>
      <c r="K341" s="34">
        <f t="shared" si="249"/>
        <v>-5.296363200613996E-2</v>
      </c>
      <c r="L341" s="48"/>
      <c r="M341" s="34"/>
      <c r="N341" s="34"/>
      <c r="O341" s="34">
        <f t="shared" ref="O341:O367" ca="1" si="251">+C$11+C$12*F341</f>
        <v>-5.388853176254526E-2</v>
      </c>
      <c r="P341" s="34">
        <f t="shared" ref="P341:P367" si="252">E$11*F$11+E$12*F$12*F341+E$13*F$13*F341^2</f>
        <v>-2.8368325306785548E-2</v>
      </c>
      <c r="Q341" s="214">
        <f t="shared" ref="Q341:Q367" si="253">C341-15018.5</f>
        <v>42933.355199999998</v>
      </c>
      <c r="R341" s="34">
        <f t="shared" si="241"/>
        <v>8.0476188071160941E-4</v>
      </c>
      <c r="S341" s="52">
        <f t="shared" si="245"/>
        <v>1</v>
      </c>
      <c r="T341" s="34">
        <f t="shared" si="239"/>
        <v>8.0476188071160941E-4</v>
      </c>
      <c r="U341" s="59"/>
      <c r="W341" s="1">
        <v>307</v>
      </c>
      <c r="Y341" s="50"/>
      <c r="Z341">
        <f t="shared" ref="Z341:Z367" si="254">F341</f>
        <v>34867</v>
      </c>
      <c r="AA341">
        <f t="shared" ref="AA341:AA367" si="255">AB$3+AB$4*Z341+AB$5*Z341^2+AH341</f>
        <v>-5.5277675885355211E-2</v>
      </c>
      <c r="AB341">
        <f t="shared" si="246"/>
        <v>2.314043879215251E-3</v>
      </c>
      <c r="AC341">
        <f t="shared" si="247"/>
        <v>2.314043879215251E-3</v>
      </c>
      <c r="AE341">
        <f t="shared" si="248"/>
        <v>5.3547990749335673E-6</v>
      </c>
      <c r="AF341" s="145">
        <f t="shared" ref="AF341:AF367" si="256">+C341-15018.5</f>
        <v>42933.355199999998</v>
      </c>
      <c r="AG341" s="146"/>
      <c r="AH341">
        <f t="shared" ref="AH341:AH367" si="257">$AB$6*($AB$11/AI341*AJ341+$AB$12)</f>
        <v>6.1321011964478496E-4</v>
      </c>
      <c r="AI341">
        <f t="shared" ref="AI341:AI367" si="258">1+$AB$7*COS(AL341)</f>
        <v>0.85427595332156947</v>
      </c>
      <c r="AJ341">
        <f t="shared" ref="AJ341:AJ367" si="259">SIN(AL341+$AB$9)</f>
        <v>8.605117703380388E-4</v>
      </c>
      <c r="AK341">
        <f t="shared" ref="AK341:AK367" si="260">$AB$7*SIN(AL341)</f>
        <v>-6.6064379355766215E-2</v>
      </c>
      <c r="AL341">
        <f t="shared" ref="AL341:AL367" si="261">2*ATAN(AM341)</f>
        <v>-2.7159541809438768</v>
      </c>
      <c r="AM341">
        <f t="shared" ref="AM341:AM367" si="262">SQRT((1+$AB$7)/(1-$AB$7))*TAN(AN341/2)</f>
        <v>-4.6276684903382286</v>
      </c>
      <c r="AN341">
        <f t="shared" ref="AN341:AT350" si="263">$AU341+$AB$7*SIN(AO341)</f>
        <v>22.488511070449682</v>
      </c>
      <c r="AO341">
        <f t="shared" si="263"/>
        <v>22.488511730569158</v>
      </c>
      <c r="AP341">
        <f t="shared" si="263"/>
        <v>22.488507036057999</v>
      </c>
      <c r="AQ341">
        <f t="shared" si="263"/>
        <v>22.488540421842679</v>
      </c>
      <c r="AR341">
        <f t="shared" si="263"/>
        <v>22.488303006516308</v>
      </c>
      <c r="AS341">
        <f t="shared" si="263"/>
        <v>22.489991996976908</v>
      </c>
      <c r="AT341">
        <f t="shared" si="263"/>
        <v>22.478009692476586</v>
      </c>
      <c r="AU341">
        <f t="shared" ref="AU341:AU367" si="264">$AB$9+$AB$18*(F341-AB$15)</f>
        <v>22.564848642573249</v>
      </c>
    </row>
    <row r="342" spans="1:47" ht="12.95" customHeight="1">
      <c r="A342" s="185" t="s">
        <v>218</v>
      </c>
      <c r="B342" s="186" t="s">
        <v>65</v>
      </c>
      <c r="C342" s="187">
        <v>57967.838499999998</v>
      </c>
      <c r="D342" s="187">
        <v>1E-4</v>
      </c>
      <c r="E342" s="48">
        <f t="shared" si="250"/>
        <v>34923.80898780944</v>
      </c>
      <c r="F342" s="48">
        <f t="shared" si="232"/>
        <v>34924</v>
      </c>
      <c r="G342" s="48">
        <f t="shared" si="244"/>
        <v>-5.3563503999612294E-2</v>
      </c>
      <c r="H342" s="34"/>
      <c r="I342" s="34"/>
      <c r="J342" s="34"/>
      <c r="K342" s="34">
        <f t="shared" si="249"/>
        <v>-5.3563503999612294E-2</v>
      </c>
      <c r="L342" s="48"/>
      <c r="M342" s="34"/>
      <c r="N342" s="34"/>
      <c r="O342" s="34">
        <f t="shared" ca="1" si="251"/>
        <v>-5.3987343552073401E-2</v>
      </c>
      <c r="P342" s="34">
        <f t="shared" si="252"/>
        <v>-2.8462469604537362E-2</v>
      </c>
      <c r="Q342" s="214">
        <f t="shared" si="253"/>
        <v>42949.338499999998</v>
      </c>
      <c r="R342" s="34">
        <f t="shared" si="241"/>
        <v>8.101121759892132E-4</v>
      </c>
      <c r="S342" s="52">
        <f t="shared" si="245"/>
        <v>1</v>
      </c>
      <c r="T342" s="34">
        <f t="shared" si="239"/>
        <v>8.101121759892132E-4</v>
      </c>
      <c r="U342" s="59"/>
      <c r="W342" s="1">
        <v>308</v>
      </c>
      <c r="Y342" s="50"/>
      <c r="Z342">
        <f t="shared" si="254"/>
        <v>34924</v>
      </c>
      <c r="AA342">
        <f t="shared" si="255"/>
        <v>-5.5409721606440879E-2</v>
      </c>
      <c r="AB342">
        <f t="shared" si="246"/>
        <v>1.8462176068285846E-3</v>
      </c>
      <c r="AC342">
        <f t="shared" si="247"/>
        <v>1.8462176068285846E-3</v>
      </c>
      <c r="AE342">
        <f t="shared" si="248"/>
        <v>3.4085194517638662E-6</v>
      </c>
      <c r="AF342" s="145">
        <f t="shared" si="256"/>
        <v>42949.338499999998</v>
      </c>
      <c r="AG342" s="146"/>
      <c r="AH342">
        <f t="shared" si="257"/>
        <v>6.670183135591228E-4</v>
      </c>
      <c r="AI342">
        <f t="shared" si="258"/>
        <v>0.85461816165551774</v>
      </c>
      <c r="AJ342">
        <f t="shared" si="259"/>
        <v>6.0111612415723855E-3</v>
      </c>
      <c r="AK342">
        <f t="shared" si="260"/>
        <v>-6.6814078453413001E-2</v>
      </c>
      <c r="AL342">
        <f t="shared" si="261"/>
        <v>-2.7108034953769762</v>
      </c>
      <c r="AM342">
        <f t="shared" si="262"/>
        <v>-4.5706211237712999</v>
      </c>
      <c r="AN342">
        <f t="shared" si="263"/>
        <v>22.494461505057409</v>
      </c>
      <c r="AO342">
        <f t="shared" si="263"/>
        <v>22.494462158908579</v>
      </c>
      <c r="AP342">
        <f t="shared" si="263"/>
        <v>22.494457493822633</v>
      </c>
      <c r="AQ342">
        <f t="shared" si="263"/>
        <v>22.494490778458758</v>
      </c>
      <c r="AR342">
        <f t="shared" si="263"/>
        <v>22.494253311293399</v>
      </c>
      <c r="AS342">
        <f t="shared" si="263"/>
        <v>22.495948186553697</v>
      </c>
      <c r="AT342">
        <f t="shared" si="263"/>
        <v>22.483885595384915</v>
      </c>
      <c r="AU342">
        <f t="shared" si="264"/>
        <v>22.571634440196707</v>
      </c>
    </row>
    <row r="343" spans="1:47" ht="12.95" customHeight="1">
      <c r="A343" s="185" t="s">
        <v>219</v>
      </c>
      <c r="B343" s="188" t="s">
        <v>65</v>
      </c>
      <c r="C343" s="185">
        <v>58020.555899999999</v>
      </c>
      <c r="D343" s="185">
        <v>1E-4</v>
      </c>
      <c r="E343" s="48">
        <f t="shared" si="250"/>
        <v>35111.803896690464</v>
      </c>
      <c r="F343" s="48">
        <f t="shared" si="232"/>
        <v>35112</v>
      </c>
      <c r="G343" s="48">
        <f t="shared" si="244"/>
        <v>-5.4991151999274734E-2</v>
      </c>
      <c r="H343" s="34"/>
      <c r="I343" s="34"/>
      <c r="J343" s="34"/>
      <c r="K343" s="34">
        <f t="shared" si="249"/>
        <v>-5.4991151999274734E-2</v>
      </c>
      <c r="L343" s="48"/>
      <c r="M343" s="34"/>
      <c r="N343" s="34"/>
      <c r="O343" s="34">
        <f t="shared" ca="1" si="251"/>
        <v>-5.4313249103499557E-2</v>
      </c>
      <c r="P343" s="34">
        <f t="shared" si="252"/>
        <v>-2.8774132121683695E-2</v>
      </c>
      <c r="Q343" s="214">
        <f t="shared" si="253"/>
        <v>43002.055899999999</v>
      </c>
      <c r="R343" s="34">
        <f t="shared" si="241"/>
        <v>8.2795067935610939E-4</v>
      </c>
      <c r="S343" s="52">
        <f t="shared" si="245"/>
        <v>1</v>
      </c>
      <c r="T343" s="34">
        <f t="shared" ref="T343:T367" si="265">R343*S343</f>
        <v>8.2795067935610939E-4</v>
      </c>
      <c r="U343" s="59"/>
      <c r="W343" s="1">
        <v>304</v>
      </c>
      <c r="Y343" s="50"/>
      <c r="Z343">
        <f t="shared" si="254"/>
        <v>35112</v>
      </c>
      <c r="AA343">
        <f t="shared" si="255"/>
        <v>-5.5847336466107976E-2</v>
      </c>
      <c r="AB343">
        <f t="shared" si="246"/>
        <v>8.5618446683324162E-4</v>
      </c>
      <c r="AC343">
        <f t="shared" si="247"/>
        <v>8.5618446683324162E-4</v>
      </c>
      <c r="AE343">
        <f t="shared" si="248"/>
        <v>7.3305184124652219E-7</v>
      </c>
      <c r="AF343" s="145">
        <f t="shared" si="256"/>
        <v>43002.055899999999</v>
      </c>
      <c r="AG343" s="146"/>
      <c r="AH343">
        <f t="shared" si="257"/>
        <v>8.4446801389201798E-4</v>
      </c>
      <c r="AI343">
        <f t="shared" si="258"/>
        <v>0.85577619586201936</v>
      </c>
      <c r="AJ343">
        <f t="shared" si="259"/>
        <v>2.3027095899455566E-2</v>
      </c>
      <c r="AK343">
        <f t="shared" si="260"/>
        <v>-6.9278382775360733E-2</v>
      </c>
      <c r="AL343">
        <f t="shared" si="261"/>
        <v>-2.6937855614265831</v>
      </c>
      <c r="AM343">
        <f t="shared" si="262"/>
        <v>-4.3913236994062705</v>
      </c>
      <c r="AN343">
        <f t="shared" si="263"/>
        <v>22.514104651438593</v>
      </c>
      <c r="AO343">
        <f t="shared" si="263"/>
        <v>22.514105283038404</v>
      </c>
      <c r="AP343">
        <f t="shared" si="263"/>
        <v>22.51410072655354</v>
      </c>
      <c r="AQ343">
        <f t="shared" si="263"/>
        <v>22.514133598197091</v>
      </c>
      <c r="AR343">
        <f t="shared" si="263"/>
        <v>22.51389646773945</v>
      </c>
      <c r="AS343">
        <f t="shared" si="263"/>
        <v>22.515607814350766</v>
      </c>
      <c r="AT343">
        <f t="shared" si="263"/>
        <v>22.503294633395878</v>
      </c>
      <c r="AU343">
        <f t="shared" si="264"/>
        <v>22.594015667446008</v>
      </c>
    </row>
    <row r="344" spans="1:47" ht="12.95" customHeight="1">
      <c r="A344" s="185" t="s">
        <v>219</v>
      </c>
      <c r="B344" s="188" t="s">
        <v>65</v>
      </c>
      <c r="C344" s="185">
        <v>58030.651899999997</v>
      </c>
      <c r="D344" s="185">
        <v>1E-4</v>
      </c>
      <c r="E344" s="48">
        <f t="shared" si="250"/>
        <v>35147.807125227198</v>
      </c>
      <c r="F344" s="48">
        <f t="shared" si="232"/>
        <v>35148</v>
      </c>
      <c r="G344" s="48">
        <f t="shared" si="244"/>
        <v>-5.4085808005766012E-2</v>
      </c>
      <c r="H344" s="34"/>
      <c r="I344" s="34"/>
      <c r="J344" s="34"/>
      <c r="K344" s="34">
        <f t="shared" si="249"/>
        <v>-5.4085808005766012E-2</v>
      </c>
      <c r="L344" s="48"/>
      <c r="M344" s="34"/>
      <c r="N344" s="34"/>
      <c r="O344" s="34">
        <f t="shared" ca="1" si="251"/>
        <v>-5.4375656549517329E-2</v>
      </c>
      <c r="P344" s="34">
        <f t="shared" si="252"/>
        <v>-2.8834013778158522E-2</v>
      </c>
      <c r="Q344" s="214">
        <f t="shared" si="253"/>
        <v>43012.151899999997</v>
      </c>
      <c r="R344" s="34">
        <f t="shared" si="241"/>
        <v>8.3140035055903551E-4</v>
      </c>
      <c r="S344" s="52">
        <f t="shared" si="245"/>
        <v>1</v>
      </c>
      <c r="T344" s="34">
        <f t="shared" si="265"/>
        <v>8.3140035055903551E-4</v>
      </c>
      <c r="U344" s="59"/>
      <c r="W344" s="1">
        <v>305</v>
      </c>
      <c r="Y344" s="50"/>
      <c r="Z344">
        <f t="shared" si="254"/>
        <v>35148</v>
      </c>
      <c r="AA344">
        <f t="shared" si="255"/>
        <v>-5.5931505379047675E-2</v>
      </c>
      <c r="AB344">
        <f t="shared" si="246"/>
        <v>1.8456973732816628E-3</v>
      </c>
      <c r="AC344">
        <f t="shared" si="247"/>
        <v>1.8456973732816628E-3</v>
      </c>
      <c r="AE344">
        <f t="shared" si="248"/>
        <v>3.4065987937388299E-6</v>
      </c>
      <c r="AF344" s="145">
        <f t="shared" si="256"/>
        <v>43012.151899999997</v>
      </c>
      <c r="AG344" s="146"/>
      <c r="AH344">
        <f t="shared" si="257"/>
        <v>8.784403009523264E-4</v>
      </c>
      <c r="AI344">
        <f t="shared" si="258"/>
        <v>0.85600309253951135</v>
      </c>
      <c r="AJ344">
        <f t="shared" si="259"/>
        <v>2.6290161874560566E-2</v>
      </c>
      <c r="AK344">
        <f t="shared" si="260"/>
        <v>-6.9748768030807998E-2</v>
      </c>
      <c r="AL344">
        <f t="shared" si="261"/>
        <v>-2.6905215014968764</v>
      </c>
      <c r="AM344">
        <f t="shared" si="262"/>
        <v>-4.358455583419242</v>
      </c>
      <c r="AN344">
        <f t="shared" si="263"/>
        <v>22.517869166659452</v>
      </c>
      <c r="AO344">
        <f t="shared" si="263"/>
        <v>22.517869793739816</v>
      </c>
      <c r="AP344">
        <f t="shared" si="263"/>
        <v>22.517865259987794</v>
      </c>
      <c r="AQ344">
        <f t="shared" si="263"/>
        <v>22.517898039002112</v>
      </c>
      <c r="AR344">
        <f t="shared" si="263"/>
        <v>22.517661060889896</v>
      </c>
      <c r="AS344">
        <f t="shared" si="263"/>
        <v>22.51937504686201</v>
      </c>
      <c r="AT344">
        <f t="shared" si="263"/>
        <v>22.507016396273237</v>
      </c>
      <c r="AU344">
        <f t="shared" si="264"/>
        <v>22.598301434366086</v>
      </c>
    </row>
    <row r="345" spans="1:47" ht="12.95" customHeight="1">
      <c r="A345" s="155" t="s">
        <v>1623</v>
      </c>
      <c r="B345" s="156" t="s">
        <v>65</v>
      </c>
      <c r="C345" s="157">
        <v>58083.650108000002</v>
      </c>
      <c r="D345" s="157">
        <v>6.7000000000000002E-5</v>
      </c>
      <c r="E345" s="48">
        <f t="shared" si="250"/>
        <v>35336.803420261065</v>
      </c>
      <c r="F345" s="48">
        <f t="shared" si="232"/>
        <v>35337</v>
      </c>
      <c r="G345" s="48">
        <f t="shared" si="244"/>
        <v>-5.5124751997936983E-2</v>
      </c>
      <c r="H345" s="34"/>
      <c r="I345" s="34"/>
      <c r="J345" s="34"/>
      <c r="K345" s="34">
        <f t="shared" si="249"/>
        <v>-5.5124751997936983E-2</v>
      </c>
      <c r="L345" s="48"/>
      <c r="M345" s="34"/>
      <c r="N345" s="34"/>
      <c r="O345" s="34">
        <f t="shared" ca="1" si="251"/>
        <v>-5.4703295641110643E-2</v>
      </c>
      <c r="P345" s="34">
        <f t="shared" si="252"/>
        <v>-2.9149455599651382E-2</v>
      </c>
      <c r="Q345" s="214">
        <f t="shared" si="253"/>
        <v>43065.150108000002</v>
      </c>
      <c r="R345" s="34">
        <f t="shared" si="241"/>
        <v>8.496907617560473E-4</v>
      </c>
      <c r="S345" s="52">
        <f t="shared" si="245"/>
        <v>1</v>
      </c>
      <c r="T345" s="34">
        <f t="shared" si="265"/>
        <v>8.496907617560473E-4</v>
      </c>
      <c r="U345" s="59"/>
      <c r="W345" s="1">
        <v>307</v>
      </c>
      <c r="Y345" s="50"/>
      <c r="Z345">
        <f t="shared" si="254"/>
        <v>35337</v>
      </c>
      <c r="AA345">
        <f t="shared" si="255"/>
        <v>-5.6375371737929995E-2</v>
      </c>
      <c r="AB345">
        <f t="shared" si="246"/>
        <v>1.2506197399930127E-3</v>
      </c>
      <c r="AC345">
        <f t="shared" si="247"/>
        <v>1.2506197399930127E-3</v>
      </c>
      <c r="AE345">
        <f t="shared" si="248"/>
        <v>1.5640497340601908E-6</v>
      </c>
      <c r="AF345" s="145">
        <f t="shared" si="256"/>
        <v>43065.150108000002</v>
      </c>
      <c r="AG345" s="146"/>
      <c r="AH345">
        <f t="shared" si="257"/>
        <v>1.0567288670700079E-3</v>
      </c>
      <c r="AI345">
        <f t="shared" si="258"/>
        <v>0.85722149290808169</v>
      </c>
      <c r="AJ345">
        <f t="shared" si="259"/>
        <v>4.3444633031639208E-2</v>
      </c>
      <c r="AK345">
        <f t="shared" si="260"/>
        <v>-7.221009564183542E-2</v>
      </c>
      <c r="AL345">
        <f t="shared" si="261"/>
        <v>-2.6733563816730568</v>
      </c>
      <c r="AM345">
        <f t="shared" si="262"/>
        <v>-4.1930218261129353</v>
      </c>
      <c r="AN345">
        <f t="shared" si="263"/>
        <v>22.537649473892618</v>
      </c>
      <c r="AO345">
        <f t="shared" si="263"/>
        <v>22.537650076020856</v>
      </c>
      <c r="AP345">
        <f t="shared" si="263"/>
        <v>22.537645671145103</v>
      </c>
      <c r="AQ345">
        <f t="shared" si="263"/>
        <v>22.537677895334816</v>
      </c>
      <c r="AR345">
        <f t="shared" si="263"/>
        <v>22.537442171514279</v>
      </c>
      <c r="AS345">
        <f t="shared" si="263"/>
        <v>22.539167301612565</v>
      </c>
      <c r="AT345">
        <f t="shared" si="263"/>
        <v>22.526583399255909</v>
      </c>
      <c r="AU345">
        <f t="shared" si="264"/>
        <v>22.620801710696497</v>
      </c>
    </row>
    <row r="346" spans="1:47" ht="12.95" customHeight="1">
      <c r="A346" s="155" t="s">
        <v>221</v>
      </c>
      <c r="B346" s="156" t="s">
        <v>62</v>
      </c>
      <c r="C346" s="157">
        <v>58271.529600000002</v>
      </c>
      <c r="D346" s="157">
        <v>5.0000000000000002E-5</v>
      </c>
      <c r="E346" s="48">
        <f t="shared" si="250"/>
        <v>36006.798298216971</v>
      </c>
      <c r="F346" s="48">
        <f t="shared" si="232"/>
        <v>36007</v>
      </c>
      <c r="G346" s="48">
        <f t="shared" si="244"/>
        <v>-5.6561072000476997E-2</v>
      </c>
      <c r="H346" s="34"/>
      <c r="I346" s="34"/>
      <c r="J346" s="34"/>
      <c r="K346" s="34">
        <f t="shared" si="249"/>
        <v>-5.6561072000476997E-2</v>
      </c>
      <c r="L346" s="48"/>
      <c r="M346" s="34"/>
      <c r="N346" s="34"/>
      <c r="O346" s="34">
        <f t="shared" ca="1" si="251"/>
        <v>-5.5864767553108097E-2</v>
      </c>
      <c r="P346" s="34">
        <f t="shared" si="252"/>
        <v>-3.0282076761821829E-2</v>
      </c>
      <c r="Q346" s="214">
        <f t="shared" si="253"/>
        <v>43253.029600000002</v>
      </c>
      <c r="R346" s="34">
        <f t="shared" ref="R346:R367" si="266">(P346-L346)^2</f>
        <v>9.1700417300886962E-4</v>
      </c>
      <c r="S346" s="52">
        <f t="shared" si="245"/>
        <v>1</v>
      </c>
      <c r="T346" s="34">
        <f t="shared" si="265"/>
        <v>9.1700417300886962E-4</v>
      </c>
      <c r="U346" s="59"/>
      <c r="W346" s="1">
        <v>307</v>
      </c>
      <c r="Y346" s="50"/>
      <c r="Z346">
        <f t="shared" si="254"/>
        <v>36007</v>
      </c>
      <c r="AA346">
        <f t="shared" si="255"/>
        <v>-5.797644957465848E-2</v>
      </c>
      <c r="AB346">
        <f t="shared" si="246"/>
        <v>1.4153775741814825E-3</v>
      </c>
      <c r="AC346">
        <f t="shared" si="247"/>
        <v>1.4153775741814825E-3</v>
      </c>
      <c r="AE346">
        <f t="shared" si="248"/>
        <v>2.0032936774958579E-6</v>
      </c>
      <c r="AF346" s="145">
        <f t="shared" si="256"/>
        <v>43253.029600000002</v>
      </c>
      <c r="AG346" s="146"/>
      <c r="AH346">
        <f t="shared" si="257"/>
        <v>1.6870726303415229E-3</v>
      </c>
      <c r="AI346">
        <f t="shared" si="258"/>
        <v>0.86191047080623462</v>
      </c>
      <c r="AJ346">
        <f t="shared" si="259"/>
        <v>0.10453107325557641</v>
      </c>
      <c r="AK346">
        <f t="shared" si="260"/>
        <v>-8.0816346904844794E-2</v>
      </c>
      <c r="AL346">
        <f t="shared" si="261"/>
        <v>-2.6120923133359257</v>
      </c>
      <c r="AM346">
        <f t="shared" si="262"/>
        <v>-3.6884806182187808</v>
      </c>
      <c r="AN346">
        <f t="shared" si="263"/>
        <v>22.608008291167369</v>
      </c>
      <c r="AO346">
        <f t="shared" si="263"/>
        <v>22.608008792391217</v>
      </c>
      <c r="AP346">
        <f t="shared" si="263"/>
        <v>22.60800495194799</v>
      </c>
      <c r="AQ346">
        <f t="shared" si="263"/>
        <v>22.608034378197306</v>
      </c>
      <c r="AR346">
        <f t="shared" si="263"/>
        <v>22.607808924019878</v>
      </c>
      <c r="AS346">
        <f t="shared" si="263"/>
        <v>22.609537200768372</v>
      </c>
      <c r="AT346">
        <f t="shared" si="263"/>
        <v>22.596342068376053</v>
      </c>
      <c r="AU346">
        <f t="shared" si="264"/>
        <v>22.700564595042408</v>
      </c>
    </row>
    <row r="347" spans="1:47" ht="12.95" customHeight="1">
      <c r="A347" s="189" t="s">
        <v>221</v>
      </c>
      <c r="B347" s="190" t="s">
        <v>62</v>
      </c>
      <c r="C347" s="191">
        <v>58271.529600000002</v>
      </c>
      <c r="D347" s="191">
        <v>5.0000000000000002E-5</v>
      </c>
      <c r="E347" s="48">
        <f t="shared" si="250"/>
        <v>36006.798298216971</v>
      </c>
      <c r="F347" s="48">
        <f t="shared" si="232"/>
        <v>36007</v>
      </c>
      <c r="G347" s="48">
        <f t="shared" si="244"/>
        <v>-5.6561072000476997E-2</v>
      </c>
      <c r="H347" s="34"/>
      <c r="I347" s="34"/>
      <c r="J347" s="34"/>
      <c r="K347" s="34">
        <f t="shared" si="249"/>
        <v>-5.6561072000476997E-2</v>
      </c>
      <c r="L347" s="48"/>
      <c r="M347" s="34"/>
      <c r="N347" s="34"/>
      <c r="O347" s="34">
        <f t="shared" ca="1" si="251"/>
        <v>-5.5864767553108097E-2</v>
      </c>
      <c r="P347" s="34">
        <f t="shared" si="252"/>
        <v>-3.0282076761821829E-2</v>
      </c>
      <c r="Q347" s="214">
        <f t="shared" si="253"/>
        <v>43253.029600000002</v>
      </c>
      <c r="R347" s="34">
        <f t="shared" si="266"/>
        <v>9.1700417300886962E-4</v>
      </c>
      <c r="S347" s="52">
        <f t="shared" si="245"/>
        <v>1</v>
      </c>
      <c r="T347" s="34">
        <f t="shared" si="265"/>
        <v>9.1700417300886962E-4</v>
      </c>
      <c r="U347" s="59"/>
      <c r="W347" s="1">
        <v>307</v>
      </c>
      <c r="Y347" s="50"/>
      <c r="Z347">
        <f t="shared" si="254"/>
        <v>36007</v>
      </c>
      <c r="AA347">
        <f t="shared" si="255"/>
        <v>-5.797644957465848E-2</v>
      </c>
      <c r="AB347">
        <f t="shared" si="246"/>
        <v>1.4153775741814825E-3</v>
      </c>
      <c r="AC347">
        <f t="shared" si="247"/>
        <v>1.4153775741814825E-3</v>
      </c>
      <c r="AE347">
        <f t="shared" si="248"/>
        <v>2.0032936774958579E-6</v>
      </c>
      <c r="AF347" s="145">
        <f t="shared" si="256"/>
        <v>43253.029600000002</v>
      </c>
      <c r="AG347" s="146"/>
      <c r="AH347">
        <f t="shared" si="257"/>
        <v>1.6870726303415229E-3</v>
      </c>
      <c r="AI347">
        <f t="shared" si="258"/>
        <v>0.86191047080623462</v>
      </c>
      <c r="AJ347">
        <f t="shared" si="259"/>
        <v>0.10453107325557641</v>
      </c>
      <c r="AK347">
        <f t="shared" si="260"/>
        <v>-8.0816346904844794E-2</v>
      </c>
      <c r="AL347">
        <f t="shared" si="261"/>
        <v>-2.6120923133359257</v>
      </c>
      <c r="AM347">
        <f t="shared" si="262"/>
        <v>-3.6884806182187808</v>
      </c>
      <c r="AN347">
        <f t="shared" si="263"/>
        <v>22.608008291167369</v>
      </c>
      <c r="AO347">
        <f t="shared" si="263"/>
        <v>22.608008792391217</v>
      </c>
      <c r="AP347">
        <f t="shared" si="263"/>
        <v>22.60800495194799</v>
      </c>
      <c r="AQ347">
        <f t="shared" si="263"/>
        <v>22.608034378197306</v>
      </c>
      <c r="AR347">
        <f t="shared" si="263"/>
        <v>22.607808924019878</v>
      </c>
      <c r="AS347">
        <f t="shared" si="263"/>
        <v>22.609537200768372</v>
      </c>
      <c r="AT347">
        <f t="shared" si="263"/>
        <v>22.596342068376053</v>
      </c>
      <c r="AU347">
        <f t="shared" si="264"/>
        <v>22.700564595042408</v>
      </c>
    </row>
    <row r="348" spans="1:47" ht="12.95" customHeight="1">
      <c r="A348" s="155" t="s">
        <v>222</v>
      </c>
      <c r="B348" s="156" t="s">
        <v>65</v>
      </c>
      <c r="C348" s="157">
        <v>58319.760699999999</v>
      </c>
      <c r="D348" s="157">
        <v>1E-4</v>
      </c>
      <c r="E348" s="48">
        <f t="shared" si="250"/>
        <v>36178.794664686691</v>
      </c>
      <c r="F348" s="48">
        <f t="shared" si="232"/>
        <v>36179</v>
      </c>
      <c r="G348" s="48">
        <f t="shared" si="244"/>
        <v>-5.7579984000767581E-2</v>
      </c>
      <c r="H348" s="34"/>
      <c r="I348" s="34"/>
      <c r="J348" s="34"/>
      <c r="K348" s="34">
        <f t="shared" si="249"/>
        <v>-5.7579984000767581E-2</v>
      </c>
      <c r="L348" s="48"/>
      <c r="M348" s="34"/>
      <c r="N348" s="34"/>
      <c r="O348" s="34">
        <f t="shared" ca="1" si="251"/>
        <v>-5.6162936461859672E-2</v>
      </c>
      <c r="P348" s="34">
        <f t="shared" si="252"/>
        <v>-3.0576459809423792E-2</v>
      </c>
      <c r="Q348" s="214">
        <f t="shared" si="253"/>
        <v>43301.260699999999</v>
      </c>
      <c r="R348" s="34">
        <f t="shared" si="266"/>
        <v>9.349198944773084E-4</v>
      </c>
      <c r="S348" s="52">
        <f t="shared" si="245"/>
        <v>1</v>
      </c>
      <c r="T348" s="34">
        <f t="shared" si="265"/>
        <v>9.349198944773084E-4</v>
      </c>
      <c r="U348" s="59"/>
      <c r="W348" s="1">
        <v>307</v>
      </c>
      <c r="Y348" s="50"/>
      <c r="Z348">
        <f t="shared" si="254"/>
        <v>36179</v>
      </c>
      <c r="AA348">
        <f t="shared" si="255"/>
        <v>-5.8394645789377933E-2</v>
      </c>
      <c r="AB348">
        <f t="shared" si="246"/>
        <v>8.1466178861035188E-4</v>
      </c>
      <c r="AC348">
        <f t="shared" si="247"/>
        <v>8.1466178861035188E-4</v>
      </c>
      <c r="AE348">
        <f t="shared" si="248"/>
        <v>6.6367382982181766E-7</v>
      </c>
      <c r="AF348" s="145">
        <f t="shared" si="256"/>
        <v>43301.260699999999</v>
      </c>
      <c r="AG348" s="146"/>
      <c r="AH348">
        <f t="shared" si="257"/>
        <v>1.8482360556220624E-3</v>
      </c>
      <c r="AI348">
        <f t="shared" si="258"/>
        <v>0.86320777502323154</v>
      </c>
      <c r="AJ348">
        <f t="shared" si="259"/>
        <v>0.12026936872569953</v>
      </c>
      <c r="AK348">
        <f t="shared" si="260"/>
        <v>-8.2993296029891236E-2</v>
      </c>
      <c r="AL348">
        <f t="shared" si="261"/>
        <v>-2.5962534765916221</v>
      </c>
      <c r="AM348">
        <f t="shared" si="262"/>
        <v>-3.5760987835677045</v>
      </c>
      <c r="AN348">
        <f t="shared" si="263"/>
        <v>22.626134399688752</v>
      </c>
      <c r="AO348">
        <f t="shared" si="263"/>
        <v>22.62613487306573</v>
      </c>
      <c r="AP348">
        <f t="shared" si="263"/>
        <v>22.626131198148023</v>
      </c>
      <c r="AQ348">
        <f t="shared" si="263"/>
        <v>22.626159727511432</v>
      </c>
      <c r="AR348">
        <f t="shared" si="263"/>
        <v>22.625938262216277</v>
      </c>
      <c r="AS348">
        <f t="shared" si="263"/>
        <v>22.627658384195673</v>
      </c>
      <c r="AT348">
        <f t="shared" si="263"/>
        <v>22.614354717556676</v>
      </c>
      <c r="AU348">
        <f t="shared" si="264"/>
        <v>22.721041036993899</v>
      </c>
    </row>
    <row r="349" spans="1:47" ht="12.95" customHeight="1">
      <c r="A349" s="155" t="s">
        <v>221</v>
      </c>
      <c r="B349" s="156" t="s">
        <v>65</v>
      </c>
      <c r="C349" s="157">
        <v>58340.37255</v>
      </c>
      <c r="D349" s="157">
        <v>3.3E-4</v>
      </c>
      <c r="E349" s="48">
        <f t="shared" si="250"/>
        <v>36252.298343977011</v>
      </c>
      <c r="F349" s="48">
        <f t="shared" si="232"/>
        <v>36252.5</v>
      </c>
      <c r="G349" s="48">
        <f t="shared" si="244"/>
        <v>-5.6548239997937344E-2</v>
      </c>
      <c r="H349" s="34"/>
      <c r="I349" s="34"/>
      <c r="J349" s="34"/>
      <c r="K349" s="34">
        <f t="shared" si="249"/>
        <v>-5.6548239997937344E-2</v>
      </c>
      <c r="L349" s="48"/>
      <c r="M349" s="34"/>
      <c r="N349" s="34"/>
      <c r="O349" s="34">
        <f t="shared" ca="1" si="251"/>
        <v>-5.6290351664145963E-2</v>
      </c>
      <c r="P349" s="34">
        <f t="shared" si="252"/>
        <v>-3.0702708322643234E-2</v>
      </c>
      <c r="Q349" s="214">
        <f t="shared" si="253"/>
        <v>43321.87255</v>
      </c>
      <c r="R349" s="34">
        <f t="shared" si="266"/>
        <v>9.4265629834530608E-4</v>
      </c>
      <c r="S349" s="52">
        <f t="shared" si="245"/>
        <v>1</v>
      </c>
      <c r="T349" s="34">
        <f t="shared" si="265"/>
        <v>9.4265629834530608E-4</v>
      </c>
      <c r="U349" s="59"/>
      <c r="W349" s="1">
        <v>307</v>
      </c>
      <c r="Y349" s="50"/>
      <c r="Z349">
        <f t="shared" si="254"/>
        <v>36252.5</v>
      </c>
      <c r="AA349">
        <f t="shared" si="255"/>
        <v>-5.8574271491630428E-2</v>
      </c>
      <c r="AB349">
        <f t="shared" si="246"/>
        <v>2.026031493693084E-3</v>
      </c>
      <c r="AC349">
        <f t="shared" si="247"/>
        <v>2.026031493693084E-3</v>
      </c>
      <c r="AE349">
        <f t="shared" si="248"/>
        <v>4.1048036134362291E-6</v>
      </c>
      <c r="AF349" s="145">
        <f t="shared" si="256"/>
        <v>43321.87255</v>
      </c>
      <c r="AG349" s="146"/>
      <c r="AH349">
        <f t="shared" si="257"/>
        <v>1.9169975396195671E-3</v>
      </c>
      <c r="AI349">
        <f t="shared" si="258"/>
        <v>0.86377386188394822</v>
      </c>
      <c r="AJ349">
        <f t="shared" si="259"/>
        <v>0.12700032425210445</v>
      </c>
      <c r="AK349">
        <f t="shared" si="260"/>
        <v>-8.3919242691926063E-2</v>
      </c>
      <c r="AL349">
        <f t="shared" si="261"/>
        <v>-2.5894704668235682</v>
      </c>
      <c r="AM349">
        <f t="shared" si="262"/>
        <v>-3.5298952732869693</v>
      </c>
      <c r="AN349">
        <f t="shared" si="263"/>
        <v>22.633888539635183</v>
      </c>
      <c r="AO349">
        <f t="shared" si="263"/>
        <v>22.633889000998394</v>
      </c>
      <c r="AP349">
        <f t="shared" si="263"/>
        <v>22.633885398657302</v>
      </c>
      <c r="AQ349">
        <f t="shared" si="263"/>
        <v>22.633913526128612</v>
      </c>
      <c r="AR349">
        <f t="shared" si="263"/>
        <v>22.633693919513949</v>
      </c>
      <c r="AS349">
        <f t="shared" si="263"/>
        <v>22.635409470330814</v>
      </c>
      <c r="AT349">
        <f t="shared" si="263"/>
        <v>22.622065565121961</v>
      </c>
      <c r="AU349">
        <f t="shared" si="264"/>
        <v>22.729791144455724</v>
      </c>
    </row>
    <row r="350" spans="1:47" ht="12.95" customHeight="1">
      <c r="A350" s="189" t="s">
        <v>221</v>
      </c>
      <c r="B350" s="190" t="s">
        <v>65</v>
      </c>
      <c r="C350" s="191">
        <v>58340.37255</v>
      </c>
      <c r="D350" s="191">
        <v>3.3E-4</v>
      </c>
      <c r="E350" s="48">
        <f t="shared" si="250"/>
        <v>36252.298343977011</v>
      </c>
      <c r="F350" s="48">
        <f t="shared" si="232"/>
        <v>36252.5</v>
      </c>
      <c r="G350" s="48">
        <f t="shared" si="244"/>
        <v>-5.6548239997937344E-2</v>
      </c>
      <c r="H350" s="34"/>
      <c r="I350" s="34"/>
      <c r="J350" s="34"/>
      <c r="K350" s="34">
        <f t="shared" si="249"/>
        <v>-5.6548239997937344E-2</v>
      </c>
      <c r="L350" s="48"/>
      <c r="M350" s="34"/>
      <c r="N350" s="34"/>
      <c r="O350" s="34">
        <f t="shared" ca="1" si="251"/>
        <v>-5.6290351664145963E-2</v>
      </c>
      <c r="P350" s="34">
        <f t="shared" si="252"/>
        <v>-3.0702708322643234E-2</v>
      </c>
      <c r="Q350" s="214">
        <f t="shared" si="253"/>
        <v>43321.87255</v>
      </c>
      <c r="R350" s="34">
        <f t="shared" si="266"/>
        <v>9.4265629834530608E-4</v>
      </c>
      <c r="S350" s="52">
        <f t="shared" si="245"/>
        <v>1</v>
      </c>
      <c r="T350" s="34">
        <f t="shared" si="265"/>
        <v>9.4265629834530608E-4</v>
      </c>
      <c r="U350" s="59"/>
      <c r="W350" s="1">
        <v>307</v>
      </c>
      <c r="Y350" s="50"/>
      <c r="Z350">
        <f t="shared" si="254"/>
        <v>36252.5</v>
      </c>
      <c r="AA350">
        <f t="shared" si="255"/>
        <v>-5.8574271491630428E-2</v>
      </c>
      <c r="AB350">
        <f t="shared" si="246"/>
        <v>2.026031493693084E-3</v>
      </c>
      <c r="AC350">
        <f t="shared" si="247"/>
        <v>2.026031493693084E-3</v>
      </c>
      <c r="AE350">
        <f t="shared" si="248"/>
        <v>4.1048036134362291E-6</v>
      </c>
      <c r="AF350" s="145">
        <f t="shared" si="256"/>
        <v>43321.87255</v>
      </c>
      <c r="AG350" s="146"/>
      <c r="AH350">
        <f t="shared" si="257"/>
        <v>1.9169975396195671E-3</v>
      </c>
      <c r="AI350">
        <f t="shared" si="258"/>
        <v>0.86377386188394822</v>
      </c>
      <c r="AJ350">
        <f t="shared" si="259"/>
        <v>0.12700032425210445</v>
      </c>
      <c r="AK350">
        <f t="shared" si="260"/>
        <v>-8.3919242691926063E-2</v>
      </c>
      <c r="AL350">
        <f t="shared" si="261"/>
        <v>-2.5894704668235682</v>
      </c>
      <c r="AM350">
        <f t="shared" si="262"/>
        <v>-3.5298952732869693</v>
      </c>
      <c r="AN350">
        <f t="shared" si="263"/>
        <v>22.633888539635183</v>
      </c>
      <c r="AO350">
        <f t="shared" si="263"/>
        <v>22.633889000998394</v>
      </c>
      <c r="AP350">
        <f t="shared" si="263"/>
        <v>22.633885398657302</v>
      </c>
      <c r="AQ350">
        <f t="shared" si="263"/>
        <v>22.633913526128612</v>
      </c>
      <c r="AR350">
        <f t="shared" si="263"/>
        <v>22.633693919513949</v>
      </c>
      <c r="AS350">
        <f t="shared" si="263"/>
        <v>22.635409470330814</v>
      </c>
      <c r="AT350">
        <f t="shared" si="263"/>
        <v>22.622065565121961</v>
      </c>
      <c r="AU350">
        <f t="shared" si="264"/>
        <v>22.729791144455724</v>
      </c>
    </row>
    <row r="351" spans="1:47" ht="12.95" customHeight="1">
      <c r="A351" s="155" t="s">
        <v>222</v>
      </c>
      <c r="B351" s="156" t="s">
        <v>65</v>
      </c>
      <c r="C351" s="157">
        <v>58341.633699999998</v>
      </c>
      <c r="D351" s="157">
        <v>1E-4</v>
      </c>
      <c r="E351" s="48">
        <f t="shared" si="250"/>
        <v>36256.79571636895</v>
      </c>
      <c r="F351" s="48">
        <f t="shared" si="232"/>
        <v>36257</v>
      </c>
      <c r="G351" s="48">
        <f t="shared" si="244"/>
        <v>-5.7285072005470283E-2</v>
      </c>
      <c r="H351" s="34"/>
      <c r="I351" s="34"/>
      <c r="J351" s="34"/>
      <c r="K351" s="34">
        <f t="shared" si="249"/>
        <v>-5.7285072005470283E-2</v>
      </c>
      <c r="L351" s="48"/>
      <c r="M351" s="34"/>
      <c r="N351" s="34"/>
      <c r="O351" s="34">
        <f t="shared" ca="1" si="251"/>
        <v>-5.629815259489819E-2</v>
      </c>
      <c r="P351" s="34">
        <f t="shared" si="252"/>
        <v>-3.0710446598452588E-2</v>
      </c>
      <c r="Q351" s="214">
        <f t="shared" si="253"/>
        <v>43323.133699999998</v>
      </c>
      <c r="R351" s="34">
        <f t="shared" si="266"/>
        <v>9.4313153027640812E-4</v>
      </c>
      <c r="S351" s="52">
        <f t="shared" si="245"/>
        <v>1</v>
      </c>
      <c r="T351" s="34">
        <f t="shared" si="265"/>
        <v>9.4313153027640812E-4</v>
      </c>
      <c r="U351" s="59"/>
      <c r="W351" s="1">
        <v>307</v>
      </c>
      <c r="Y351" s="50"/>
      <c r="Z351">
        <f t="shared" si="254"/>
        <v>36257</v>
      </c>
      <c r="AA351">
        <f t="shared" si="255"/>
        <v>-5.8585287014594152E-2</v>
      </c>
      <c r="AB351">
        <f t="shared" si="246"/>
        <v>1.3002150091238687E-3</v>
      </c>
      <c r="AC351">
        <f t="shared" si="247"/>
        <v>1.3002150091238687E-3</v>
      </c>
      <c r="AE351">
        <f t="shared" si="248"/>
        <v>1.6905590699509821E-6</v>
      </c>
      <c r="AF351" s="145">
        <f t="shared" si="256"/>
        <v>43323.133699999998</v>
      </c>
      <c r="AG351" s="146"/>
      <c r="AH351">
        <f t="shared" si="257"/>
        <v>1.9212051904058476E-3</v>
      </c>
      <c r="AI351">
        <f t="shared" si="258"/>
        <v>0.86380874846449185</v>
      </c>
      <c r="AJ351">
        <f t="shared" si="259"/>
        <v>0.12741252416060722</v>
      </c>
      <c r="AK351">
        <f t="shared" si="260"/>
        <v>-8.3975847749170968E-2</v>
      </c>
      <c r="AL351">
        <f t="shared" si="261"/>
        <v>-2.5890548908832609</v>
      </c>
      <c r="AM351">
        <f t="shared" si="262"/>
        <v>-3.5271004636976984</v>
      </c>
      <c r="AN351">
        <f t="shared" ref="AN351:AT360" si="267">$AU351+$AB$7*SIN(AO351)</f>
        <v>22.634363448423866</v>
      </c>
      <c r="AO351">
        <f t="shared" si="267"/>
        <v>22.634363909049974</v>
      </c>
      <c r="AP351">
        <f t="shared" si="267"/>
        <v>22.634360311184341</v>
      </c>
      <c r="AQ351">
        <f t="shared" si="267"/>
        <v>22.634388413707722</v>
      </c>
      <c r="AR351">
        <f t="shared" si="267"/>
        <v>22.634168923803831</v>
      </c>
      <c r="AS351">
        <f t="shared" si="267"/>
        <v>22.635884173823115</v>
      </c>
      <c r="AT351">
        <f t="shared" si="267"/>
        <v>22.622537924969212</v>
      </c>
      <c r="AU351">
        <f t="shared" si="264"/>
        <v>22.730326865320734</v>
      </c>
    </row>
    <row r="352" spans="1:47" ht="12.95" customHeight="1">
      <c r="A352" s="155" t="s">
        <v>221</v>
      </c>
      <c r="B352" s="156" t="s">
        <v>62</v>
      </c>
      <c r="C352" s="157">
        <v>58356.495869999999</v>
      </c>
      <c r="D352" s="157">
        <v>5.0000000000000002E-5</v>
      </c>
      <c r="E352" s="48">
        <f t="shared" si="250"/>
        <v>36309.795528478884</v>
      </c>
      <c r="F352" s="48">
        <f t="shared" ref="F352:F367" si="268">ROUND(2*E352,0)/2</f>
        <v>36310</v>
      </c>
      <c r="G352" s="48">
        <f t="shared" si="244"/>
        <v>-5.7337760001246352E-2</v>
      </c>
      <c r="H352" s="34"/>
      <c r="I352" s="34"/>
      <c r="J352" s="34"/>
      <c r="K352" s="34">
        <f t="shared" si="249"/>
        <v>-5.7337760001246352E-2</v>
      </c>
      <c r="L352" s="48"/>
      <c r="M352" s="34"/>
      <c r="N352" s="34"/>
      <c r="O352" s="34">
        <f t="shared" ca="1" si="251"/>
        <v>-5.6390030223757687E-2</v>
      </c>
      <c r="P352" s="34">
        <f t="shared" si="252"/>
        <v>-3.0801662478818315E-2</v>
      </c>
      <c r="Q352" s="214">
        <f t="shared" si="253"/>
        <v>43337.995869999999</v>
      </c>
      <c r="R352" s="34">
        <f t="shared" si="266"/>
        <v>9.4874241145904406E-4</v>
      </c>
      <c r="S352" s="52">
        <f t="shared" si="245"/>
        <v>1</v>
      </c>
      <c r="T352" s="34">
        <f t="shared" si="265"/>
        <v>9.4874241145904406E-4</v>
      </c>
      <c r="U352" s="59"/>
      <c r="W352" s="1">
        <v>307</v>
      </c>
      <c r="Y352" s="50"/>
      <c r="Z352">
        <f t="shared" si="254"/>
        <v>36310</v>
      </c>
      <c r="AA352">
        <f t="shared" si="255"/>
        <v>-5.8715182584657986E-2</v>
      </c>
      <c r="AB352">
        <f t="shared" si="246"/>
        <v>1.3774225834116346E-3</v>
      </c>
      <c r="AC352">
        <f t="shared" si="247"/>
        <v>1.3774225834116346E-3</v>
      </c>
      <c r="AE352">
        <f t="shared" si="248"/>
        <v>1.8972929732923816E-6</v>
      </c>
      <c r="AF352" s="145">
        <f t="shared" si="256"/>
        <v>43337.995869999999</v>
      </c>
      <c r="AG352" s="146"/>
      <c r="AH352">
        <f t="shared" si="257"/>
        <v>1.9707419153420129E-3</v>
      </c>
      <c r="AI352">
        <f t="shared" si="258"/>
        <v>0.8642216175778058</v>
      </c>
      <c r="AJ352">
        <f t="shared" si="259"/>
        <v>0.13226815994164262</v>
      </c>
      <c r="AK352">
        <f t="shared" si="260"/>
        <v>-8.4641779676542656E-2</v>
      </c>
      <c r="AL352">
        <f t="shared" si="261"/>
        <v>-2.5841577956683208</v>
      </c>
      <c r="AM352">
        <f t="shared" si="262"/>
        <v>-3.4944726298585298</v>
      </c>
      <c r="AN352">
        <f t="shared" si="267"/>
        <v>22.639958266333252</v>
      </c>
      <c r="AO352">
        <f t="shared" si="267"/>
        <v>22.639958718267238</v>
      </c>
      <c r="AP352">
        <f t="shared" si="267"/>
        <v>22.639955173372865</v>
      </c>
      <c r="AQ352">
        <f t="shared" si="267"/>
        <v>22.639982979185543</v>
      </c>
      <c r="AR352">
        <f t="shared" si="267"/>
        <v>22.639764888782214</v>
      </c>
      <c r="AS352">
        <f t="shared" si="267"/>
        <v>22.641476415333507</v>
      </c>
      <c r="AT352">
        <f t="shared" si="267"/>
        <v>22.628103606958501</v>
      </c>
      <c r="AU352">
        <f t="shared" si="264"/>
        <v>22.736636466619743</v>
      </c>
    </row>
    <row r="353" spans="1:47" ht="12.95" customHeight="1">
      <c r="A353" s="189" t="s">
        <v>221</v>
      </c>
      <c r="B353" s="190" t="s">
        <v>62</v>
      </c>
      <c r="C353" s="191">
        <v>58356.495869999999</v>
      </c>
      <c r="D353" s="191">
        <v>5.0000000000000002E-5</v>
      </c>
      <c r="E353" s="48">
        <f t="shared" si="250"/>
        <v>36309.795528478884</v>
      </c>
      <c r="F353" s="48">
        <f t="shared" si="268"/>
        <v>36310</v>
      </c>
      <c r="G353" s="48">
        <f t="shared" si="244"/>
        <v>-5.7337760001246352E-2</v>
      </c>
      <c r="H353" s="34"/>
      <c r="I353" s="34"/>
      <c r="J353" s="34"/>
      <c r="K353" s="34">
        <f t="shared" si="249"/>
        <v>-5.7337760001246352E-2</v>
      </c>
      <c r="L353" s="48"/>
      <c r="M353" s="34"/>
      <c r="N353" s="34"/>
      <c r="O353" s="34">
        <f t="shared" ca="1" si="251"/>
        <v>-5.6390030223757687E-2</v>
      </c>
      <c r="P353" s="34">
        <f t="shared" si="252"/>
        <v>-3.0801662478818315E-2</v>
      </c>
      <c r="Q353" s="214">
        <f t="shared" si="253"/>
        <v>43337.995869999999</v>
      </c>
      <c r="R353" s="34">
        <f t="shared" si="266"/>
        <v>9.4874241145904406E-4</v>
      </c>
      <c r="S353" s="52">
        <f t="shared" si="245"/>
        <v>1</v>
      </c>
      <c r="T353" s="34">
        <f t="shared" si="265"/>
        <v>9.4874241145904406E-4</v>
      </c>
      <c r="U353" s="59"/>
      <c r="W353" s="1">
        <v>307</v>
      </c>
      <c r="Y353" s="50"/>
      <c r="Z353">
        <f t="shared" si="254"/>
        <v>36310</v>
      </c>
      <c r="AA353">
        <f t="shared" si="255"/>
        <v>-5.8715182584657986E-2</v>
      </c>
      <c r="AB353">
        <f t="shared" si="246"/>
        <v>1.3774225834116346E-3</v>
      </c>
      <c r="AC353">
        <f t="shared" si="247"/>
        <v>1.3774225834116346E-3</v>
      </c>
      <c r="AE353">
        <f t="shared" si="248"/>
        <v>1.8972929732923816E-6</v>
      </c>
      <c r="AF353" s="145">
        <f t="shared" si="256"/>
        <v>43337.995869999999</v>
      </c>
      <c r="AG353" s="146"/>
      <c r="AH353">
        <f t="shared" si="257"/>
        <v>1.9707419153420129E-3</v>
      </c>
      <c r="AI353">
        <f t="shared" si="258"/>
        <v>0.8642216175778058</v>
      </c>
      <c r="AJ353">
        <f t="shared" si="259"/>
        <v>0.13226815994164262</v>
      </c>
      <c r="AK353">
        <f t="shared" si="260"/>
        <v>-8.4641779676542656E-2</v>
      </c>
      <c r="AL353">
        <f t="shared" si="261"/>
        <v>-2.5841577956683208</v>
      </c>
      <c r="AM353">
        <f t="shared" si="262"/>
        <v>-3.4944726298585298</v>
      </c>
      <c r="AN353">
        <f t="shared" si="267"/>
        <v>22.639958266333252</v>
      </c>
      <c r="AO353">
        <f t="shared" si="267"/>
        <v>22.639958718267238</v>
      </c>
      <c r="AP353">
        <f t="shared" si="267"/>
        <v>22.639955173372865</v>
      </c>
      <c r="AQ353">
        <f t="shared" si="267"/>
        <v>22.639982979185543</v>
      </c>
      <c r="AR353">
        <f t="shared" si="267"/>
        <v>22.639764888782214</v>
      </c>
      <c r="AS353">
        <f t="shared" si="267"/>
        <v>22.641476415333507</v>
      </c>
      <c r="AT353">
        <f t="shared" si="267"/>
        <v>22.628103606958501</v>
      </c>
      <c r="AU353">
        <f t="shared" si="264"/>
        <v>22.736636466619743</v>
      </c>
    </row>
    <row r="354" spans="1:47" ht="12.95" customHeight="1">
      <c r="A354" s="183" t="s">
        <v>220</v>
      </c>
      <c r="B354" s="184" t="s">
        <v>65</v>
      </c>
      <c r="C354" s="183">
        <v>58385.659099999997</v>
      </c>
      <c r="D354" s="183">
        <v>1E-4</v>
      </c>
      <c r="E354" s="48">
        <f t="shared" si="250"/>
        <v>36413.794184833823</v>
      </c>
      <c r="F354" s="48">
        <f t="shared" si="268"/>
        <v>36414</v>
      </c>
      <c r="G354" s="48">
        <f t="shared" si="244"/>
        <v>-5.771454400382936E-2</v>
      </c>
      <c r="H354" s="34"/>
      <c r="I354" s="34"/>
      <c r="J354" s="34"/>
      <c r="K354" s="34">
        <f t="shared" si="249"/>
        <v>-5.771454400382936E-2</v>
      </c>
      <c r="L354" s="48"/>
      <c r="M354" s="34"/>
      <c r="N354" s="34"/>
      <c r="O354" s="34">
        <f t="shared" ca="1" si="251"/>
        <v>-5.6570318401142364E-2</v>
      </c>
      <c r="P354" s="34">
        <f t="shared" si="252"/>
        <v>-3.0981060330856711E-2</v>
      </c>
      <c r="Q354" s="214">
        <f t="shared" si="253"/>
        <v>43367.159099999997</v>
      </c>
      <c r="R354" s="34">
        <f t="shared" si="266"/>
        <v>9.5982609922418334E-4</v>
      </c>
      <c r="S354" s="52">
        <f t="shared" si="245"/>
        <v>1</v>
      </c>
      <c r="T354" s="34">
        <f t="shared" si="265"/>
        <v>9.5982609922418334E-4</v>
      </c>
      <c r="U354" s="59"/>
      <c r="W354" s="1">
        <v>306</v>
      </c>
      <c r="Y354" s="50"/>
      <c r="Z354">
        <f t="shared" si="254"/>
        <v>36414</v>
      </c>
      <c r="AA354">
        <f t="shared" si="255"/>
        <v>-5.8970918416359153E-2</v>
      </c>
      <c r="AB354">
        <f t="shared" si="246"/>
        <v>1.2563744125297927E-3</v>
      </c>
      <c r="AC354">
        <f t="shared" si="247"/>
        <v>1.2563744125297927E-3</v>
      </c>
      <c r="AE354">
        <f t="shared" si="248"/>
        <v>1.5784766644595815E-6</v>
      </c>
      <c r="AF354" s="145">
        <f t="shared" si="256"/>
        <v>43367.159099999997</v>
      </c>
      <c r="AG354" s="146"/>
      <c r="AH354">
        <f t="shared" si="257"/>
        <v>2.0678344036408444E-3</v>
      </c>
      <c r="AI354">
        <f t="shared" si="258"/>
        <v>0.86504240816428524</v>
      </c>
      <c r="AJ354">
        <f t="shared" si="259"/>
        <v>0.14180044058319047</v>
      </c>
      <c r="AK354">
        <f t="shared" si="260"/>
        <v>-8.5944449535177214E-2</v>
      </c>
      <c r="AL354">
        <f t="shared" si="261"/>
        <v>-2.5745346947156045</v>
      </c>
      <c r="AM354">
        <f t="shared" si="262"/>
        <v>-3.4319562628065721</v>
      </c>
      <c r="AN354">
        <f t="shared" si="267"/>
        <v>22.650944603561019</v>
      </c>
      <c r="AO354">
        <f t="shared" si="267"/>
        <v>22.650945038400447</v>
      </c>
      <c r="AP354">
        <f t="shared" si="267"/>
        <v>22.650941598729126</v>
      </c>
      <c r="AQ354">
        <f t="shared" si="267"/>
        <v>22.650968807503389</v>
      </c>
      <c r="AR354">
        <f t="shared" si="267"/>
        <v>22.650753594086869</v>
      </c>
      <c r="AS354">
        <f t="shared" si="267"/>
        <v>22.652456852648974</v>
      </c>
      <c r="AT354">
        <f t="shared" si="267"/>
        <v>22.639037530490491</v>
      </c>
      <c r="AU354">
        <f t="shared" si="264"/>
        <v>22.749017571055525</v>
      </c>
    </row>
    <row r="355" spans="1:47" ht="12.95" customHeight="1">
      <c r="A355" s="183" t="s">
        <v>220</v>
      </c>
      <c r="B355" s="184" t="s">
        <v>65</v>
      </c>
      <c r="C355" s="183">
        <v>58412.578699999998</v>
      </c>
      <c r="D355" s="183">
        <v>1E-4</v>
      </c>
      <c r="E355" s="48">
        <f t="shared" si="250"/>
        <v>36509.791858260694</v>
      </c>
      <c r="F355" s="48">
        <f t="shared" si="268"/>
        <v>36510</v>
      </c>
      <c r="G355" s="48">
        <f t="shared" si="244"/>
        <v>-5.8366960001876578E-2</v>
      </c>
      <c r="H355" s="34"/>
      <c r="I355" s="34"/>
      <c r="J355" s="34"/>
      <c r="K355" s="34">
        <f t="shared" si="249"/>
        <v>-5.8366960001876578E-2</v>
      </c>
      <c r="L355" s="48"/>
      <c r="M355" s="34"/>
      <c r="N355" s="34"/>
      <c r="O355" s="34">
        <f t="shared" ca="1" si="251"/>
        <v>-5.6736738257189764E-2</v>
      </c>
      <c r="P355" s="34">
        <f t="shared" si="252"/>
        <v>-3.1147138348122924E-2</v>
      </c>
      <c r="Q355" s="214">
        <f t="shared" si="253"/>
        <v>43394.078699999998</v>
      </c>
      <c r="R355" s="34">
        <f t="shared" si="266"/>
        <v>9.7014422727710961E-4</v>
      </c>
      <c r="S355" s="52">
        <f t="shared" si="245"/>
        <v>1</v>
      </c>
      <c r="T355" s="34">
        <f t="shared" si="265"/>
        <v>9.7014422727710961E-4</v>
      </c>
      <c r="U355" s="59"/>
      <c r="W355" s="1">
        <v>307</v>
      </c>
      <c r="Y355" s="50"/>
      <c r="Z355">
        <f t="shared" si="254"/>
        <v>36510</v>
      </c>
      <c r="AA355">
        <f t="shared" si="255"/>
        <v>-5.9207985349925336E-2</v>
      </c>
      <c r="AB355">
        <f t="shared" si="246"/>
        <v>8.4102534804875867E-4</v>
      </c>
      <c r="AC355">
        <f t="shared" si="247"/>
        <v>8.4102534804875867E-4</v>
      </c>
      <c r="AE355">
        <f t="shared" si="248"/>
        <v>7.0732363606053561E-7</v>
      </c>
      <c r="AF355" s="145">
        <f t="shared" si="256"/>
        <v>43394.078699999998</v>
      </c>
      <c r="AG355" s="146"/>
      <c r="AH355">
        <f t="shared" si="257"/>
        <v>2.1573191500746571E-3</v>
      </c>
      <c r="AI355">
        <f t="shared" si="258"/>
        <v>0.86581258050628529</v>
      </c>
      <c r="AJ355">
        <f t="shared" si="259"/>
        <v>0.15060400335527213</v>
      </c>
      <c r="AK355">
        <f t="shared" si="260"/>
        <v>-8.7142047540884809E-2</v>
      </c>
      <c r="AL355">
        <f t="shared" si="261"/>
        <v>-2.5656354764389921</v>
      </c>
      <c r="AM355">
        <f t="shared" si="262"/>
        <v>-3.3759525716410281</v>
      </c>
      <c r="AN355">
        <f t="shared" si="267"/>
        <v>22.661095170104819</v>
      </c>
      <c r="AO355">
        <f t="shared" si="267"/>
        <v>22.661095589153842</v>
      </c>
      <c r="AP355">
        <f t="shared" si="267"/>
        <v>22.661092247905298</v>
      </c>
      <c r="AQ355">
        <f t="shared" si="267"/>
        <v>22.661118889286676</v>
      </c>
      <c r="AR355">
        <f t="shared" si="267"/>
        <v>22.660906480369707</v>
      </c>
      <c r="AS355">
        <f t="shared" si="267"/>
        <v>22.66260098944003</v>
      </c>
      <c r="AT355">
        <f t="shared" si="267"/>
        <v>22.649145341422976</v>
      </c>
      <c r="AU355">
        <f t="shared" si="264"/>
        <v>22.760446282842402</v>
      </c>
    </row>
    <row r="356" spans="1:47" ht="12.95" customHeight="1">
      <c r="A356" s="155" t="s">
        <v>223</v>
      </c>
      <c r="B356" s="156" t="s">
        <v>65</v>
      </c>
      <c r="C356" s="157">
        <v>58687.6682</v>
      </c>
      <c r="D356" s="157">
        <v>1E-4</v>
      </c>
      <c r="E356" s="48">
        <f t="shared" si="250"/>
        <v>37490.785334544162</v>
      </c>
      <c r="F356" s="48">
        <f t="shared" si="268"/>
        <v>37491</v>
      </c>
      <c r="G356" s="48">
        <f t="shared" si="244"/>
        <v>-6.0196336002263706E-2</v>
      </c>
      <c r="H356" s="34"/>
      <c r="I356" s="34"/>
      <c r="J356" s="34"/>
      <c r="K356" s="34">
        <f t="shared" si="249"/>
        <v>-6.0196336002263706E-2</v>
      </c>
      <c r="L356" s="48"/>
      <c r="M356" s="34"/>
      <c r="N356" s="34"/>
      <c r="O356" s="34">
        <f t="shared" ca="1" si="251"/>
        <v>-5.8437341161174092E-2</v>
      </c>
      <c r="P356" s="34">
        <f t="shared" si="252"/>
        <v>-3.2870661512062041E-2</v>
      </c>
      <c r="Q356" s="214">
        <f t="shared" si="253"/>
        <v>43669.1682</v>
      </c>
      <c r="R356" s="34">
        <f t="shared" si="266"/>
        <v>1.0804803882405569E-3</v>
      </c>
      <c r="S356" s="52">
        <f t="shared" si="245"/>
        <v>1</v>
      </c>
      <c r="T356" s="34">
        <f t="shared" si="265"/>
        <v>1.0804803882405569E-3</v>
      </c>
      <c r="U356" s="59"/>
      <c r="W356" s="1">
        <v>307</v>
      </c>
      <c r="Y356" s="50"/>
      <c r="Z356">
        <f t="shared" si="254"/>
        <v>37491</v>
      </c>
      <c r="AA356">
        <f t="shared" si="255"/>
        <v>-6.1687742960156028E-2</v>
      </c>
      <c r="AB356">
        <f t="shared" si="246"/>
        <v>1.4914069578923217E-3</v>
      </c>
      <c r="AC356">
        <f t="shared" si="247"/>
        <v>1.4914069578923217E-3</v>
      </c>
      <c r="AE356">
        <f t="shared" si="248"/>
        <v>2.2242947140496295E-6</v>
      </c>
      <c r="AF356" s="145">
        <f t="shared" si="256"/>
        <v>43669.1682</v>
      </c>
      <c r="AG356" s="146"/>
      <c r="AH356">
        <f t="shared" si="257"/>
        <v>3.0620556848439642E-3</v>
      </c>
      <c r="AI356">
        <f t="shared" si="258"/>
        <v>0.87437600938669513</v>
      </c>
      <c r="AJ356">
        <f t="shared" si="259"/>
        <v>0.24069337451512357</v>
      </c>
      <c r="AK356">
        <f t="shared" si="260"/>
        <v>-9.908891452825741E-2</v>
      </c>
      <c r="AL356">
        <f t="shared" si="261"/>
        <v>-2.4737345286687984</v>
      </c>
      <c r="AM356">
        <f t="shared" si="262"/>
        <v>-2.8825019627382513</v>
      </c>
      <c r="AN356">
        <f t="shared" si="267"/>
        <v>22.765368079540622</v>
      </c>
      <c r="AO356">
        <f t="shared" si="267"/>
        <v>22.765368344445235</v>
      </c>
      <c r="AP356">
        <f t="shared" si="267"/>
        <v>22.765366028740413</v>
      </c>
      <c r="AQ356">
        <f t="shared" si="267"/>
        <v>22.765386272011149</v>
      </c>
      <c r="AR356">
        <f t="shared" si="267"/>
        <v>22.765209324322559</v>
      </c>
      <c r="AS356">
        <f t="shared" si="267"/>
        <v>22.766757072815729</v>
      </c>
      <c r="AT356">
        <f t="shared" si="267"/>
        <v>22.753297181866301</v>
      </c>
      <c r="AU356">
        <f t="shared" si="264"/>
        <v>22.877233431414549</v>
      </c>
    </row>
    <row r="357" spans="1:47" ht="12.95" customHeight="1">
      <c r="A357" s="155" t="s">
        <v>1623</v>
      </c>
      <c r="B357" s="156" t="s">
        <v>62</v>
      </c>
      <c r="C357" s="157">
        <v>58721.740381000003</v>
      </c>
      <c r="D357" s="157">
        <v>1.08E-4</v>
      </c>
      <c r="E357" s="48">
        <f t="shared" si="250"/>
        <v>37612.289744140864</v>
      </c>
      <c r="F357" s="48">
        <f t="shared" si="268"/>
        <v>37612.5</v>
      </c>
      <c r="G357" s="48">
        <f t="shared" si="244"/>
        <v>-5.8959800000593532E-2</v>
      </c>
      <c r="H357" s="34"/>
      <c r="I357" s="34"/>
      <c r="J357" s="34"/>
      <c r="K357" s="34">
        <f t="shared" si="249"/>
        <v>-5.8959800000593532E-2</v>
      </c>
      <c r="L357" s="48"/>
      <c r="M357" s="34"/>
      <c r="N357" s="34"/>
      <c r="O357" s="34">
        <f t="shared" ca="1" si="251"/>
        <v>-5.8647966291484083E-2</v>
      </c>
      <c r="P357" s="34">
        <f t="shared" si="252"/>
        <v>-3.3087474233914595E-2</v>
      </c>
      <c r="Q357" s="214">
        <f t="shared" si="253"/>
        <v>43703.240381000003</v>
      </c>
      <c r="R357" s="34">
        <f t="shared" si="266"/>
        <v>1.0947809511799621E-3</v>
      </c>
      <c r="S357" s="52">
        <f t="shared" si="245"/>
        <v>1</v>
      </c>
      <c r="T357" s="34">
        <f t="shared" si="265"/>
        <v>1.0947809511799621E-3</v>
      </c>
      <c r="U357" s="59"/>
      <c r="W357" s="1">
        <v>307</v>
      </c>
      <c r="Y357" s="50"/>
      <c r="Z357">
        <f t="shared" si="254"/>
        <v>37612.5</v>
      </c>
      <c r="AA357">
        <f t="shared" si="255"/>
        <v>-6.2002390238228192E-2</v>
      </c>
      <c r="AB357">
        <f t="shared" si="246"/>
        <v>3.0425902376346597E-3</v>
      </c>
      <c r="AC357">
        <f t="shared" si="247"/>
        <v>3.0425902376346597E-3</v>
      </c>
      <c r="AE357">
        <f t="shared" si="248"/>
        <v>9.2573553541497361E-6</v>
      </c>
      <c r="AF357" s="145">
        <f t="shared" si="256"/>
        <v>43703.240381000003</v>
      </c>
      <c r="AG357" s="146"/>
      <c r="AH357">
        <f t="shared" si="257"/>
        <v>3.1726167930218015E-3</v>
      </c>
      <c r="AI357">
        <f t="shared" si="258"/>
        <v>0.87552504960145949</v>
      </c>
      <c r="AJ357">
        <f t="shared" si="259"/>
        <v>0.25185102567285161</v>
      </c>
      <c r="AK357">
        <f t="shared" si="260"/>
        <v>-0.10052853686034065</v>
      </c>
      <c r="AL357">
        <f t="shared" si="261"/>
        <v>-2.4622222333632546</v>
      </c>
      <c r="AM357">
        <f t="shared" si="262"/>
        <v>-2.8297930048832556</v>
      </c>
      <c r="AN357">
        <f t="shared" si="267"/>
        <v>22.778356244880911</v>
      </c>
      <c r="AO357">
        <f t="shared" si="267"/>
        <v>22.77835649245953</v>
      </c>
      <c r="AP357">
        <f t="shared" si="267"/>
        <v>22.778354300184347</v>
      </c>
      <c r="AQ357">
        <f t="shared" si="267"/>
        <v>22.778373712652137</v>
      </c>
      <c r="AR357">
        <f t="shared" si="267"/>
        <v>22.778201829542308</v>
      </c>
      <c r="AS357">
        <f t="shared" si="267"/>
        <v>22.779724760788579</v>
      </c>
      <c r="AT357">
        <f t="shared" si="267"/>
        <v>22.766310974131439</v>
      </c>
      <c r="AU357">
        <f t="shared" si="264"/>
        <v>22.891697894769813</v>
      </c>
    </row>
    <row r="358" spans="1:47" ht="12.95" customHeight="1">
      <c r="A358" s="155" t="s">
        <v>225</v>
      </c>
      <c r="B358" s="156" t="s">
        <v>65</v>
      </c>
      <c r="C358" s="157">
        <v>58774.605000000003</v>
      </c>
      <c r="D358" s="157" t="s">
        <v>48</v>
      </c>
      <c r="E358" s="48">
        <f t="shared" si="250"/>
        <v>37800.809648990777</v>
      </c>
      <c r="F358" s="48">
        <f t="shared" si="268"/>
        <v>37801</v>
      </c>
      <c r="G358" s="48">
        <f t="shared" si="244"/>
        <v>-5.3378095995867625E-2</v>
      </c>
      <c r="H358" s="34"/>
      <c r="I358" s="34">
        <f>G358</f>
        <v>-5.3378095995867625E-2</v>
      </c>
      <c r="J358" s="34"/>
      <c r="L358" s="48"/>
      <c r="M358" s="34"/>
      <c r="N358" s="34"/>
      <c r="O358" s="34">
        <f t="shared" ca="1" si="251"/>
        <v>-5.8974738612993807E-2</v>
      </c>
      <c r="P358" s="34">
        <f t="shared" si="252"/>
        <v>-3.3425307109484187E-2</v>
      </c>
      <c r="Q358" s="214">
        <f t="shared" si="253"/>
        <v>43756.105000000003</v>
      </c>
      <c r="R358" s="34">
        <f t="shared" si="266"/>
        <v>1.1172511553633341E-3</v>
      </c>
      <c r="S358" s="52">
        <f t="shared" si="245"/>
        <v>1</v>
      </c>
      <c r="T358" s="34">
        <f t="shared" si="265"/>
        <v>1.1172511553633341E-3</v>
      </c>
      <c r="U358" s="59"/>
      <c r="W358" s="1">
        <v>307</v>
      </c>
      <c r="Y358" s="50"/>
      <c r="Z358">
        <f t="shared" si="254"/>
        <v>37801</v>
      </c>
      <c r="AA358">
        <f t="shared" si="255"/>
        <v>-6.2493954509167615E-2</v>
      </c>
      <c r="AB358">
        <f t="shared" si="246"/>
        <v>9.1158585132999903E-3</v>
      </c>
      <c r="AC358">
        <f t="shared" si="247"/>
        <v>9.1158585132999903E-3</v>
      </c>
      <c r="AE358">
        <f t="shared" si="248"/>
        <v>8.3098876434503906E-5</v>
      </c>
      <c r="AF358" s="145">
        <f t="shared" si="256"/>
        <v>43756.105000000003</v>
      </c>
      <c r="AG358" s="146"/>
      <c r="AH358">
        <f t="shared" si="257"/>
        <v>3.3433675358323905E-3</v>
      </c>
      <c r="AI358">
        <f t="shared" si="258"/>
        <v>0.87734653737945223</v>
      </c>
      <c r="AJ358">
        <f t="shared" si="259"/>
        <v>0.26915322041311551</v>
      </c>
      <c r="AK358">
        <f t="shared" si="260"/>
        <v>-0.10274301974922624</v>
      </c>
      <c r="AL358">
        <f t="shared" si="261"/>
        <v>-2.4443009948251166</v>
      </c>
      <c r="AM358">
        <f t="shared" si="262"/>
        <v>-2.7510721731796921</v>
      </c>
      <c r="AN358">
        <f t="shared" si="267"/>
        <v>22.798540761228193</v>
      </c>
      <c r="AO358">
        <f t="shared" si="267"/>
        <v>22.798540983011172</v>
      </c>
      <c r="AP358">
        <f t="shared" si="267"/>
        <v>22.798538978132974</v>
      </c>
      <c r="AQ358">
        <f t="shared" si="267"/>
        <v>22.798557102023413</v>
      </c>
      <c r="AR358">
        <f t="shared" si="267"/>
        <v>22.79839327640962</v>
      </c>
      <c r="AS358">
        <f t="shared" si="267"/>
        <v>22.799875151038691</v>
      </c>
      <c r="AT358">
        <f t="shared" si="267"/>
        <v>22.786553125546291</v>
      </c>
      <c r="AU358">
        <f t="shared" si="264"/>
        <v>22.914138646559671</v>
      </c>
    </row>
    <row r="359" spans="1:47" ht="12.95" customHeight="1">
      <c r="A359" s="192" t="s">
        <v>224</v>
      </c>
      <c r="B359" s="184" t="s">
        <v>65</v>
      </c>
      <c r="C359" s="183">
        <v>59013.796000000002</v>
      </c>
      <c r="D359" s="183">
        <v>5.9999999999999995E-4</v>
      </c>
      <c r="E359" s="48">
        <f t="shared" si="250"/>
        <v>38653.785900667834</v>
      </c>
      <c r="F359" s="48">
        <f t="shared" si="268"/>
        <v>38654</v>
      </c>
      <c r="G359" s="48">
        <f t="shared" si="244"/>
        <v>-6.0037584000383504E-2</v>
      </c>
      <c r="H359" s="34"/>
      <c r="I359" s="34"/>
      <c r="J359" s="34"/>
      <c r="K359" s="34">
        <f t="shared" si="249"/>
        <v>-6.0037584000383504E-2</v>
      </c>
      <c r="L359" s="48"/>
      <c r="M359" s="34"/>
      <c r="N359" s="34"/>
      <c r="O359" s="34">
        <f t="shared" ca="1" si="251"/>
        <v>-6.0453448375581614E-2</v>
      </c>
      <c r="P359" s="34">
        <f t="shared" si="252"/>
        <v>-3.497627806706835E-2</v>
      </c>
      <c r="Q359" s="214">
        <f t="shared" si="253"/>
        <v>43995.296000000002</v>
      </c>
      <c r="R359" s="34">
        <f t="shared" si="266"/>
        <v>1.2233400274248866E-3</v>
      </c>
      <c r="S359" s="52">
        <f t="shared" si="245"/>
        <v>1</v>
      </c>
      <c r="T359" s="34">
        <f t="shared" si="265"/>
        <v>1.2233400274248866E-3</v>
      </c>
      <c r="U359" s="59"/>
      <c r="W359" s="1">
        <v>307</v>
      </c>
      <c r="Y359" s="50"/>
      <c r="Z359">
        <f t="shared" si="254"/>
        <v>38654</v>
      </c>
      <c r="AA359">
        <f t="shared" si="255"/>
        <v>-6.477196994274062E-2</v>
      </c>
      <c r="AB359">
        <f t="shared" si="246"/>
        <v>4.7343859423571166E-3</v>
      </c>
      <c r="AC359">
        <f t="shared" si="247"/>
        <v>4.7343859423571166E-3</v>
      </c>
      <c r="AE359">
        <f t="shared" si="248"/>
        <v>2.2414410251188682E-5</v>
      </c>
      <c r="AF359" s="145">
        <f t="shared" si="256"/>
        <v>43995.296000000002</v>
      </c>
      <c r="AG359" s="146"/>
      <c r="AH359">
        <f t="shared" si="257"/>
        <v>4.1024372772593756E-3</v>
      </c>
      <c r="AI359">
        <f t="shared" si="258"/>
        <v>0.88618231701279215</v>
      </c>
      <c r="AJ359">
        <f t="shared" si="259"/>
        <v>0.34720240174961053</v>
      </c>
      <c r="AK359">
        <f t="shared" si="260"/>
        <v>-0.11245236786934931</v>
      </c>
      <c r="AL359">
        <f t="shared" si="261"/>
        <v>-2.36222842417089</v>
      </c>
      <c r="AM359">
        <f t="shared" si="262"/>
        <v>-2.4349659164610715</v>
      </c>
      <c r="AN359">
        <f t="shared" si="267"/>
        <v>22.890426994197558</v>
      </c>
      <c r="AO359">
        <f t="shared" si="267"/>
        <v>22.890427118138</v>
      </c>
      <c r="AP359">
        <f t="shared" si="267"/>
        <v>22.890425873106892</v>
      </c>
      <c r="AQ359">
        <f t="shared" si="267"/>
        <v>22.890438380028886</v>
      </c>
      <c r="AR359">
        <f t="shared" si="267"/>
        <v>22.890312751066851</v>
      </c>
      <c r="AS359">
        <f t="shared" si="267"/>
        <v>22.891575566841006</v>
      </c>
      <c r="AT359">
        <f t="shared" si="267"/>
        <v>22.878971550882465</v>
      </c>
      <c r="AU359">
        <f t="shared" si="264"/>
        <v>23.015687512749317</v>
      </c>
    </row>
    <row r="360" spans="1:47" ht="12.95" customHeight="1">
      <c r="A360" s="192" t="s">
        <v>226</v>
      </c>
      <c r="B360" s="184" t="s">
        <v>65</v>
      </c>
      <c r="C360" s="183">
        <v>59113.622000000003</v>
      </c>
      <c r="D360" s="183" t="s">
        <v>48</v>
      </c>
      <c r="E360" s="48">
        <f t="shared" si="250"/>
        <v>39009.774241783991</v>
      </c>
      <c r="F360" s="48">
        <f t="shared" si="268"/>
        <v>39010</v>
      </c>
      <c r="G360" s="48">
        <f t="shared" si="244"/>
        <v>-6.330696000077296E-2</v>
      </c>
      <c r="H360" s="34"/>
      <c r="I360" s="34">
        <f>G360</f>
        <v>-6.330696000077296E-2</v>
      </c>
      <c r="J360" s="34"/>
      <c r="L360" s="48"/>
      <c r="M360" s="34"/>
      <c r="N360" s="34"/>
      <c r="O360" s="34">
        <f t="shared" ca="1" si="251"/>
        <v>-6.1070588675090715E-2</v>
      </c>
      <c r="P360" s="34">
        <f t="shared" si="252"/>
        <v>-3.5634336714430559E-2</v>
      </c>
      <c r="Q360" s="214">
        <f t="shared" si="253"/>
        <v>44095.122000000003</v>
      </c>
      <c r="R360" s="34">
        <f t="shared" si="266"/>
        <v>1.2698059530774136E-3</v>
      </c>
      <c r="S360" s="52">
        <f t="shared" si="245"/>
        <v>1</v>
      </c>
      <c r="T360" s="34">
        <f t="shared" si="265"/>
        <v>1.2698059530774136E-3</v>
      </c>
      <c r="U360" s="59"/>
      <c r="W360" s="1">
        <v>307</v>
      </c>
      <c r="Y360" s="50"/>
      <c r="Z360">
        <f t="shared" si="254"/>
        <v>39010</v>
      </c>
      <c r="AA360">
        <f t="shared" si="255"/>
        <v>-6.5749718156238923E-2</v>
      </c>
      <c r="AB360">
        <f t="shared" si="246"/>
        <v>2.4427581554659628E-3</v>
      </c>
      <c r="AC360">
        <f t="shared" si="247"/>
        <v>2.4427581554659628E-3</v>
      </c>
      <c r="AE360">
        <f t="shared" si="248"/>
        <v>5.967067406095473E-6</v>
      </c>
      <c r="AF360" s="145">
        <f t="shared" si="256"/>
        <v>44095.122000000003</v>
      </c>
      <c r="AG360" s="146"/>
      <c r="AH360">
        <f t="shared" si="257"/>
        <v>4.4115863437610633E-3</v>
      </c>
      <c r="AI360">
        <f t="shared" si="258"/>
        <v>0.8901588483356877</v>
      </c>
      <c r="AJ360">
        <f t="shared" si="259"/>
        <v>0.37958146923330083</v>
      </c>
      <c r="AK360">
        <f t="shared" si="260"/>
        <v>-0.11633968111120786</v>
      </c>
      <c r="AL360">
        <f t="shared" si="261"/>
        <v>-2.3274708266199311</v>
      </c>
      <c r="AM360">
        <f t="shared" si="262"/>
        <v>-2.31942488656449</v>
      </c>
      <c r="AN360">
        <f t="shared" si="267"/>
        <v>22.929057307869641</v>
      </c>
      <c r="AO360">
        <f t="shared" si="267"/>
        <v>22.929057400761952</v>
      </c>
      <c r="AP360">
        <f t="shared" si="267"/>
        <v>22.929056419188637</v>
      </c>
      <c r="AQ360">
        <f t="shared" si="267"/>
        <v>22.929066791331849</v>
      </c>
      <c r="AR360">
        <f t="shared" si="267"/>
        <v>22.928957197806774</v>
      </c>
      <c r="AS360">
        <f t="shared" si="267"/>
        <v>22.930116007304505</v>
      </c>
      <c r="AT360">
        <f t="shared" si="267"/>
        <v>22.917954143793516</v>
      </c>
      <c r="AU360">
        <f t="shared" si="264"/>
        <v>23.058068985625653</v>
      </c>
    </row>
    <row r="361" spans="1:47" ht="12.95" customHeight="1">
      <c r="A361" s="155" t="s">
        <v>1622</v>
      </c>
      <c r="B361" s="156" t="s">
        <v>65</v>
      </c>
      <c r="C361" s="157">
        <v>59118.671199999997</v>
      </c>
      <c r="D361" s="157">
        <v>1E-4</v>
      </c>
      <c r="E361" s="48">
        <f t="shared" si="250"/>
        <v>39027.780135358429</v>
      </c>
      <c r="F361" s="48">
        <f t="shared" si="268"/>
        <v>39028</v>
      </c>
      <c r="G361" s="48">
        <f t="shared" si="244"/>
        <v>-6.165428800159134E-2</v>
      </c>
      <c r="H361" s="34"/>
      <c r="I361" s="34"/>
      <c r="J361" s="34"/>
      <c r="K361" s="34">
        <f t="shared" si="249"/>
        <v>-6.165428800159134E-2</v>
      </c>
      <c r="L361" s="48"/>
      <c r="M361" s="34"/>
      <c r="N361" s="34"/>
      <c r="O361" s="34">
        <f t="shared" ca="1" si="251"/>
        <v>-6.1101792398099597E-2</v>
      </c>
      <c r="P361" s="34">
        <f t="shared" si="252"/>
        <v>-3.5667777642667972E-2</v>
      </c>
      <c r="Q361" s="214">
        <f t="shared" si="253"/>
        <v>44100.171199999997</v>
      </c>
      <c r="R361" s="34">
        <f t="shared" si="266"/>
        <v>1.2721903619668051E-3</v>
      </c>
      <c r="S361" s="52">
        <f t="shared" si="245"/>
        <v>1</v>
      </c>
      <c r="T361" s="34">
        <f t="shared" si="265"/>
        <v>1.2721903619668051E-3</v>
      </c>
      <c r="U361" s="59"/>
      <c r="W361" s="1">
        <v>307</v>
      </c>
      <c r="Y361" s="50"/>
      <c r="Z361">
        <f t="shared" si="254"/>
        <v>39028</v>
      </c>
      <c r="AA361">
        <f t="shared" si="255"/>
        <v>-6.5799592169705184E-2</v>
      </c>
      <c r="AB361">
        <f t="shared" si="246"/>
        <v>4.1453041681138447E-3</v>
      </c>
      <c r="AC361">
        <f t="shared" si="247"/>
        <v>4.1453041681138447E-3</v>
      </c>
      <c r="AE361">
        <f t="shared" si="248"/>
        <v>1.7183546646182013E-5</v>
      </c>
      <c r="AF361" s="145">
        <f t="shared" si="256"/>
        <v>44100.171199999997</v>
      </c>
      <c r="AG361" s="146"/>
      <c r="AH361">
        <f t="shared" si="257"/>
        <v>4.4270831102948081E-3</v>
      </c>
      <c r="AI361">
        <f t="shared" si="258"/>
        <v>0.89036444566459561</v>
      </c>
      <c r="AJ361">
        <f t="shared" si="259"/>
        <v>0.38121447024290356</v>
      </c>
      <c r="AK361">
        <f t="shared" si="260"/>
        <v>-0.116533451101255</v>
      </c>
      <c r="AL361">
        <f t="shared" si="261"/>
        <v>-2.3257050816966243</v>
      </c>
      <c r="AM361">
        <f t="shared" si="262"/>
        <v>-2.3138039059799249</v>
      </c>
      <c r="AN361">
        <f t="shared" ref="AN361:AT367" si="269">$AU361+$AB$7*SIN(AO361)</f>
        <v>22.93101515579696</v>
      </c>
      <c r="AO361">
        <f t="shared" si="269"/>
        <v>22.931015247272232</v>
      </c>
      <c r="AP361">
        <f t="shared" si="269"/>
        <v>22.931014278083808</v>
      </c>
      <c r="AQ361">
        <f t="shared" si="269"/>
        <v>22.931024546784329</v>
      </c>
      <c r="AR361">
        <f t="shared" si="269"/>
        <v>22.930915755657477</v>
      </c>
      <c r="AS361">
        <f t="shared" si="269"/>
        <v>22.932069161456518</v>
      </c>
      <c r="AT361">
        <f t="shared" si="269"/>
        <v>22.919931807607615</v>
      </c>
      <c r="AU361">
        <f t="shared" si="264"/>
        <v>23.060211869085691</v>
      </c>
    </row>
    <row r="362" spans="1:47" ht="12.95" customHeight="1">
      <c r="A362" s="155" t="s">
        <v>1622</v>
      </c>
      <c r="B362" s="156" t="s">
        <v>65</v>
      </c>
      <c r="C362" s="157">
        <v>59159.611400000002</v>
      </c>
      <c r="D362" s="157">
        <v>1E-4</v>
      </c>
      <c r="E362" s="48">
        <f t="shared" si="250"/>
        <v>39173.77650787626</v>
      </c>
      <c r="F362" s="48">
        <f t="shared" si="268"/>
        <v>39174</v>
      </c>
      <c r="G362" s="48">
        <f t="shared" si="244"/>
        <v>-6.267150399798993E-2</v>
      </c>
      <c r="H362" s="34"/>
      <c r="I362" s="34"/>
      <c r="J362" s="34"/>
      <c r="K362" s="34">
        <f t="shared" si="249"/>
        <v>-6.267150399798993E-2</v>
      </c>
      <c r="L362" s="48"/>
      <c r="M362" s="34"/>
      <c r="N362" s="34"/>
      <c r="O362" s="34">
        <f t="shared" ca="1" si="251"/>
        <v>-6.1354889262505014E-2</v>
      </c>
      <c r="P362" s="34">
        <f t="shared" si="252"/>
        <v>-3.5939619327260343E-2</v>
      </c>
      <c r="Q362" s="214">
        <f t="shared" si="253"/>
        <v>44141.111400000002</v>
      </c>
      <c r="R362" s="34">
        <f t="shared" si="266"/>
        <v>1.2916562373883852E-3</v>
      </c>
      <c r="S362" s="52">
        <f t="shared" si="245"/>
        <v>1</v>
      </c>
      <c r="T362" s="34">
        <f t="shared" si="265"/>
        <v>1.2916562373883852E-3</v>
      </c>
      <c r="U362" s="59"/>
      <c r="W362" s="1">
        <v>307</v>
      </c>
      <c r="Y362" s="50"/>
      <c r="Z362">
        <f t="shared" si="254"/>
        <v>39174</v>
      </c>
      <c r="AA362">
        <f t="shared" si="255"/>
        <v>-6.6205703770804633E-2</v>
      </c>
      <c r="AB362">
        <f t="shared" si="246"/>
        <v>3.5341997728147029E-3</v>
      </c>
      <c r="AC362">
        <f t="shared" si="247"/>
        <v>3.5341997728147029E-3</v>
      </c>
      <c r="AE362">
        <f t="shared" si="248"/>
        <v>1.2490568034163498E-5</v>
      </c>
      <c r="AF362" s="145">
        <f t="shared" si="256"/>
        <v>44141.111400000002</v>
      </c>
      <c r="AG362" s="146"/>
      <c r="AH362">
        <f t="shared" si="257"/>
        <v>4.5522786491953675E-3</v>
      </c>
      <c r="AI362">
        <f t="shared" si="258"/>
        <v>0.89204822572468179</v>
      </c>
      <c r="AJ362">
        <f t="shared" si="259"/>
        <v>0.39444343928111136</v>
      </c>
      <c r="AK362">
        <f t="shared" si="260"/>
        <v>-0.11809493820994506</v>
      </c>
      <c r="AL362">
        <f t="shared" si="261"/>
        <v>-2.3113525887108173</v>
      </c>
      <c r="AM362">
        <f t="shared" si="262"/>
        <v>-2.2689522373851698</v>
      </c>
      <c r="AN362">
        <f t="shared" si="269"/>
        <v>22.946912286866453</v>
      </c>
      <c r="AO362">
        <f t="shared" si="269"/>
        <v>22.94691236737949</v>
      </c>
      <c r="AP362">
        <f t="shared" si="269"/>
        <v>22.946911495249221</v>
      </c>
      <c r="AQ362">
        <f t="shared" si="269"/>
        <v>22.946920942363061</v>
      </c>
      <c r="AR362">
        <f t="shared" si="269"/>
        <v>22.946818615799167</v>
      </c>
      <c r="AS362">
        <f t="shared" si="269"/>
        <v>22.947927758106967</v>
      </c>
      <c r="AT362">
        <f t="shared" si="269"/>
        <v>22.935996726400759</v>
      </c>
      <c r="AU362">
        <f t="shared" si="264"/>
        <v>23.077593034928235</v>
      </c>
    </row>
    <row r="363" spans="1:47" ht="12.95" customHeight="1">
      <c r="A363" s="215" t="s">
        <v>1624</v>
      </c>
      <c r="B363" s="216" t="s">
        <v>65</v>
      </c>
      <c r="C363" s="221">
        <v>59452.229999999981</v>
      </c>
      <c r="D363" s="217" t="s">
        <v>1626</v>
      </c>
      <c r="E363" s="48">
        <f t="shared" si="250"/>
        <v>40217.280304419495</v>
      </c>
      <c r="F363" s="48">
        <f t="shared" si="268"/>
        <v>40217.5</v>
      </c>
      <c r="G363" s="48">
        <f t="shared" si="244"/>
        <v>-6.1606880022736732E-2</v>
      </c>
      <c r="H363" s="34"/>
      <c r="I363" s="34"/>
      <c r="J363" s="34"/>
      <c r="K363" s="34">
        <f t="shared" si="249"/>
        <v>-6.1606880022736732E-2</v>
      </c>
      <c r="L363" s="48"/>
      <c r="M363" s="34"/>
      <c r="N363" s="34"/>
      <c r="O363" s="34">
        <f t="shared" ca="1" si="251"/>
        <v>-6.3163838426936861E-2</v>
      </c>
      <c r="P363" s="34">
        <f t="shared" si="252"/>
        <v>-3.7913573681607145E-2</v>
      </c>
      <c r="Q363" s="214">
        <f t="shared" si="253"/>
        <v>44433.729999999981</v>
      </c>
      <c r="R363" s="34">
        <f t="shared" si="266"/>
        <v>1.437439069310654E-3</v>
      </c>
      <c r="S363" s="52">
        <f t="shared" si="245"/>
        <v>1</v>
      </c>
      <c r="T363" s="34">
        <f t="shared" si="265"/>
        <v>1.437439069310654E-3</v>
      </c>
      <c r="U363" s="59"/>
      <c r="W363" s="1">
        <v>307</v>
      </c>
      <c r="Y363" s="50"/>
      <c r="Z363">
        <f t="shared" si="254"/>
        <v>40217.5</v>
      </c>
      <c r="AA363">
        <f t="shared" si="255"/>
        <v>-6.919285162436041E-2</v>
      </c>
      <c r="AB363">
        <f t="shared" si="246"/>
        <v>7.5859716016236783E-3</v>
      </c>
      <c r="AC363">
        <f t="shared" si="247"/>
        <v>7.5859716016236783E-3</v>
      </c>
      <c r="AE363">
        <f t="shared" si="248"/>
        <v>5.7546965140640918E-5</v>
      </c>
      <c r="AF363" s="145">
        <f t="shared" si="256"/>
        <v>44433.729999999981</v>
      </c>
      <c r="AG363" s="146"/>
      <c r="AH363">
        <f t="shared" si="257"/>
        <v>5.4183771568895919E-3</v>
      </c>
      <c r="AI363">
        <f t="shared" si="258"/>
        <v>0.90492177843406407</v>
      </c>
      <c r="AJ363">
        <f t="shared" si="259"/>
        <v>0.48791485125268719</v>
      </c>
      <c r="AK363">
        <f t="shared" si="260"/>
        <v>-0.12868617557398621</v>
      </c>
      <c r="AL363">
        <f t="shared" si="261"/>
        <v>-2.2071153232700693</v>
      </c>
      <c r="AM363">
        <f t="shared" si="262"/>
        <v>-1.982172680384634</v>
      </c>
      <c r="AN363">
        <f t="shared" si="269"/>
        <v>23.061445838751393</v>
      </c>
      <c r="AO363">
        <f t="shared" si="269"/>
        <v>23.061445865858982</v>
      </c>
      <c r="AP363">
        <f t="shared" si="269"/>
        <v>23.061445512795231</v>
      </c>
      <c r="AQ363">
        <f t="shared" si="269"/>
        <v>23.061450111304271</v>
      </c>
      <c r="AR363">
        <f t="shared" si="269"/>
        <v>23.061390220656886</v>
      </c>
      <c r="AS363">
        <f t="shared" si="269"/>
        <v>23.062170746323446</v>
      </c>
      <c r="AT363">
        <f t="shared" si="269"/>
        <v>23.052084258058979</v>
      </c>
      <c r="AU363">
        <f t="shared" si="264"/>
        <v>23.20182075106996</v>
      </c>
    </row>
    <row r="364" spans="1:47" ht="12.95" customHeight="1">
      <c r="A364" s="217" t="s">
        <v>1625</v>
      </c>
      <c r="B364" s="216" t="s">
        <v>65</v>
      </c>
      <c r="C364" s="221">
        <v>59498.355799999998</v>
      </c>
      <c r="D364" s="217">
        <v>1E-4</v>
      </c>
      <c r="E364" s="48">
        <f t="shared" si="250"/>
        <v>40381.768984970266</v>
      </c>
      <c r="F364" s="48">
        <f t="shared" si="268"/>
        <v>40382</v>
      </c>
      <c r="G364" s="48">
        <f t="shared" si="244"/>
        <v>-6.4781072003825102E-2</v>
      </c>
      <c r="H364" s="34"/>
      <c r="I364" s="34"/>
      <c r="J364" s="34"/>
      <c r="K364" s="34">
        <f t="shared" si="249"/>
        <v>-6.4781072003825102E-2</v>
      </c>
      <c r="L364" s="48"/>
      <c r="M364" s="34"/>
      <c r="N364" s="34"/>
      <c r="O364" s="34">
        <f t="shared" ca="1" si="251"/>
        <v>-6.3449005784434742E-2</v>
      </c>
      <c r="P364" s="34">
        <f t="shared" si="252"/>
        <v>-3.8229720777860188E-2</v>
      </c>
      <c r="Q364" s="214">
        <f t="shared" si="253"/>
        <v>44479.855799999998</v>
      </c>
      <c r="R364" s="34">
        <f t="shared" si="266"/>
        <v>1.4615115507531549E-3</v>
      </c>
      <c r="S364" s="52">
        <f t="shared" si="245"/>
        <v>1</v>
      </c>
      <c r="T364" s="34">
        <f t="shared" si="265"/>
        <v>1.4615115507531549E-3</v>
      </c>
      <c r="U364" s="59"/>
      <c r="W364" s="1">
        <v>307</v>
      </c>
      <c r="Y364" s="50"/>
      <c r="Z364">
        <f t="shared" si="254"/>
        <v>40382</v>
      </c>
      <c r="AA364">
        <f t="shared" si="255"/>
        <v>-6.9677794874673002E-2</v>
      </c>
      <c r="AB364">
        <f t="shared" si="246"/>
        <v>4.8967228708478999E-3</v>
      </c>
      <c r="AC364">
        <f t="shared" si="247"/>
        <v>4.8967228708478999E-3</v>
      </c>
      <c r="AE364">
        <f t="shared" si="248"/>
        <v>2.3977894873884898E-5</v>
      </c>
      <c r="AF364" s="145">
        <f t="shared" si="256"/>
        <v>44479.855799999998</v>
      </c>
      <c r="AG364" s="146"/>
      <c r="AH364">
        <f t="shared" si="257"/>
        <v>5.5498117053269947E-3</v>
      </c>
      <c r="AI364">
        <f t="shared" si="258"/>
        <v>0.90708563306885726</v>
      </c>
      <c r="AJ364">
        <f t="shared" si="259"/>
        <v>0.50243429104946957</v>
      </c>
      <c r="AK364">
        <f t="shared" si="260"/>
        <v>-0.13025713192675853</v>
      </c>
      <c r="AL364">
        <f t="shared" si="261"/>
        <v>-2.1904027517816216</v>
      </c>
      <c r="AM364">
        <f t="shared" si="262"/>
        <v>-1.9416546579065808</v>
      </c>
      <c r="AN364">
        <f t="shared" si="269"/>
        <v>23.079654717198888</v>
      </c>
      <c r="AO364">
        <f t="shared" si="269"/>
        <v>23.079654739283932</v>
      </c>
      <c r="AP364">
        <f t="shared" si="269"/>
        <v>23.079654441679988</v>
      </c>
      <c r="AQ364">
        <f t="shared" si="269"/>
        <v>23.079658452014897</v>
      </c>
      <c r="AR364">
        <f t="shared" si="269"/>
        <v>23.079604413693481</v>
      </c>
      <c r="AS364">
        <f t="shared" si="269"/>
        <v>23.080333036850504</v>
      </c>
      <c r="AT364">
        <f t="shared" si="269"/>
        <v>23.070592444539606</v>
      </c>
      <c r="AU364">
        <f t="shared" si="264"/>
        <v>23.221404324913099</v>
      </c>
    </row>
    <row r="365" spans="1:47" ht="12.95" customHeight="1">
      <c r="A365" s="217" t="s">
        <v>1625</v>
      </c>
      <c r="B365" s="216" t="s">
        <v>62</v>
      </c>
      <c r="C365" s="221">
        <v>59498.497100000001</v>
      </c>
      <c r="D365" s="217">
        <v>2.0000000000000001E-4</v>
      </c>
      <c r="E365" s="48">
        <f t="shared" si="250"/>
        <v>40382.2728732619</v>
      </c>
      <c r="F365" s="48">
        <f t="shared" si="268"/>
        <v>40382.5</v>
      </c>
      <c r="G365" s="48">
        <f t="shared" si="244"/>
        <v>-6.369072000234155E-2</v>
      </c>
      <c r="H365" s="34"/>
      <c r="I365" s="34"/>
      <c r="J365" s="34"/>
      <c r="K365" s="34">
        <f t="shared" si="249"/>
        <v>-6.369072000234155E-2</v>
      </c>
      <c r="L365" s="48"/>
      <c r="M365" s="34"/>
      <c r="N365" s="34"/>
      <c r="O365" s="34">
        <f t="shared" ca="1" si="251"/>
        <v>-6.3449872554518325E-2</v>
      </c>
      <c r="P365" s="34">
        <f t="shared" si="252"/>
        <v>-3.8230683773783448E-2</v>
      </c>
      <c r="Q365" s="214">
        <f t="shared" si="253"/>
        <v>44479.997100000001</v>
      </c>
      <c r="R365" s="34">
        <f t="shared" si="266"/>
        <v>1.461585181811029E-3</v>
      </c>
      <c r="S365" s="52">
        <f t="shared" si="245"/>
        <v>1</v>
      </c>
      <c r="T365" s="34">
        <f t="shared" si="265"/>
        <v>1.461585181811029E-3</v>
      </c>
      <c r="U365" s="59"/>
      <c r="W365" s="1">
        <v>307</v>
      </c>
      <c r="Y365" s="50"/>
      <c r="Z365">
        <f t="shared" si="254"/>
        <v>40382.5</v>
      </c>
      <c r="AA365">
        <f t="shared" si="255"/>
        <v>-6.967927488531675E-2</v>
      </c>
      <c r="AB365">
        <f t="shared" si="246"/>
        <v>5.9885548829752E-3</v>
      </c>
      <c r="AC365">
        <f t="shared" si="247"/>
        <v>5.9885548829752E-3</v>
      </c>
      <c r="AE365">
        <f t="shared" si="248"/>
        <v>3.5862789586406108E-5</v>
      </c>
      <c r="AF365" s="145">
        <f t="shared" si="256"/>
        <v>44479.997100000001</v>
      </c>
      <c r="AG365" s="146"/>
      <c r="AH365">
        <f t="shared" si="257"/>
        <v>5.5502088959332513E-3</v>
      </c>
      <c r="AI365">
        <f t="shared" si="258"/>
        <v>0.90709226590546033</v>
      </c>
      <c r="AJ365">
        <f t="shared" si="259"/>
        <v>0.50247831676665677</v>
      </c>
      <c r="AK365">
        <f t="shared" si="260"/>
        <v>-0.13026186297385089</v>
      </c>
      <c r="AL365">
        <f t="shared" si="261"/>
        <v>-2.1903518316051169</v>
      </c>
      <c r="AM365">
        <f t="shared" si="262"/>
        <v>-1.9415332187081418</v>
      </c>
      <c r="AN365">
        <f t="shared" si="269"/>
        <v>23.079710129815954</v>
      </c>
      <c r="AO365">
        <f t="shared" si="269"/>
        <v>23.079710151886889</v>
      </c>
      <c r="AP365">
        <f t="shared" si="269"/>
        <v>23.079709854441575</v>
      </c>
      <c r="AQ365">
        <f t="shared" si="269"/>
        <v>23.079713863063166</v>
      </c>
      <c r="AR365">
        <f t="shared" si="269"/>
        <v>23.079659842109923</v>
      </c>
      <c r="AS365">
        <f t="shared" si="269"/>
        <v>23.080388308161339</v>
      </c>
      <c r="AT365">
        <f t="shared" si="269"/>
        <v>23.070648788387562</v>
      </c>
      <c r="AU365">
        <f t="shared" si="264"/>
        <v>23.221463849453656</v>
      </c>
    </row>
    <row r="366" spans="1:47" ht="12.95" customHeight="1">
      <c r="A366" s="217" t="s">
        <v>1625</v>
      </c>
      <c r="B366" s="216" t="s">
        <v>65</v>
      </c>
      <c r="C366" s="221">
        <v>59507.329299999998</v>
      </c>
      <c r="D366" s="217">
        <v>1E-4</v>
      </c>
      <c r="E366" s="48">
        <f t="shared" si="250"/>
        <v>40413.769279272405</v>
      </c>
      <c r="F366" s="48">
        <f t="shared" si="268"/>
        <v>40414</v>
      </c>
      <c r="G366" s="48">
        <f t="shared" si="244"/>
        <v>-6.4698544003476854E-2</v>
      </c>
      <c r="H366" s="34"/>
      <c r="I366" s="34"/>
      <c r="J366" s="34"/>
      <c r="K366" s="34">
        <f t="shared" si="249"/>
        <v>-6.4698544003476854E-2</v>
      </c>
      <c r="L366" s="48"/>
      <c r="M366" s="34"/>
      <c r="N366" s="34"/>
      <c r="O366" s="34">
        <f t="shared" ca="1" si="251"/>
        <v>-6.3504479069783876E-2</v>
      </c>
      <c r="P366" s="34">
        <f t="shared" si="252"/>
        <v>-3.8291377716948925E-2</v>
      </c>
      <c r="Q366" s="214">
        <f t="shared" si="253"/>
        <v>44488.829299999998</v>
      </c>
      <c r="R366" s="34">
        <f t="shared" si="266"/>
        <v>1.4662296074620528E-3</v>
      </c>
      <c r="S366" s="52">
        <f t="shared" si="245"/>
        <v>1</v>
      </c>
      <c r="T366" s="34">
        <f t="shared" si="265"/>
        <v>1.4662296074620528E-3</v>
      </c>
      <c r="U366" s="59"/>
      <c r="W366" s="1">
        <v>307</v>
      </c>
      <c r="Y366" s="50"/>
      <c r="Z366">
        <f t="shared" si="254"/>
        <v>40414</v>
      </c>
      <c r="AA366">
        <f t="shared" si="255"/>
        <v>-6.9772589478346456E-2</v>
      </c>
      <c r="AB366">
        <f t="shared" si="246"/>
        <v>5.0740454748696012E-3</v>
      </c>
      <c r="AC366">
        <f t="shared" si="247"/>
        <v>5.0740454748696012E-3</v>
      </c>
      <c r="AE366">
        <f t="shared" si="248"/>
        <v>2.5745937481044676E-5</v>
      </c>
      <c r="AF366" s="145">
        <f t="shared" si="256"/>
        <v>44488.829299999998</v>
      </c>
      <c r="AG366" s="146"/>
      <c r="AH366">
        <f t="shared" si="257"/>
        <v>5.5752033416535483E-3</v>
      </c>
      <c r="AI366">
        <f t="shared" si="258"/>
        <v>0.90751081578997939</v>
      </c>
      <c r="AJ366">
        <f t="shared" si="259"/>
        <v>0.50525060278920675</v>
      </c>
      <c r="AK366">
        <f t="shared" si="260"/>
        <v>-0.13055937654632419</v>
      </c>
      <c r="AL366">
        <f t="shared" si="261"/>
        <v>-2.187142357361314</v>
      </c>
      <c r="AM366">
        <f t="shared" si="262"/>
        <v>-1.9339031089845486</v>
      </c>
      <c r="AN366">
        <f t="shared" si="269"/>
        <v>23.083201942432318</v>
      </c>
      <c r="AO366">
        <f t="shared" si="269"/>
        <v>23.083201963628049</v>
      </c>
      <c r="AP366">
        <f t="shared" si="269"/>
        <v>23.08320167605762</v>
      </c>
      <c r="AQ366">
        <f t="shared" si="269"/>
        <v>23.083205577646865</v>
      </c>
      <c r="AR366">
        <f t="shared" si="269"/>
        <v>23.083152645640947</v>
      </c>
      <c r="AS366">
        <f t="shared" si="269"/>
        <v>23.083871223385035</v>
      </c>
      <c r="AT366">
        <f t="shared" si="269"/>
        <v>23.074199528553908</v>
      </c>
      <c r="AU366">
        <f t="shared" si="264"/>
        <v>23.225213895508723</v>
      </c>
    </row>
    <row r="367" spans="1:47" ht="12.95" customHeight="1">
      <c r="A367" s="217" t="s">
        <v>1625</v>
      </c>
      <c r="B367" s="216" t="s">
        <v>65</v>
      </c>
      <c r="C367" s="221">
        <v>59512.377</v>
      </c>
      <c r="D367" s="217">
        <v>2.0000000000000001E-4</v>
      </c>
      <c r="E367" s="48">
        <f t="shared" si="250"/>
        <v>40431.769823714269</v>
      </c>
      <c r="F367" s="48">
        <f t="shared" si="268"/>
        <v>40432</v>
      </c>
      <c r="G367" s="48">
        <f t="shared" si="244"/>
        <v>-6.4545872002781834E-2</v>
      </c>
      <c r="H367" s="34"/>
      <c r="I367" s="34"/>
      <c r="J367" s="34"/>
      <c r="K367" s="34">
        <f t="shared" si="249"/>
        <v>-6.4545872002781834E-2</v>
      </c>
      <c r="L367" s="48"/>
      <c r="M367" s="34"/>
      <c r="N367" s="34"/>
      <c r="O367" s="34">
        <f t="shared" ca="1" si="251"/>
        <v>-6.3535682792792772E-2</v>
      </c>
      <c r="P367" s="34">
        <f t="shared" si="252"/>
        <v>-3.8326082245186341E-2</v>
      </c>
      <c r="Q367" s="214">
        <f t="shared" si="253"/>
        <v>44493.877</v>
      </c>
      <c r="R367" s="34">
        <f t="shared" si="266"/>
        <v>1.4688885802647876E-3</v>
      </c>
      <c r="S367" s="52">
        <f t="shared" si="245"/>
        <v>1</v>
      </c>
      <c r="T367" s="34">
        <f t="shared" si="265"/>
        <v>1.4688885802647876E-3</v>
      </c>
      <c r="U367" s="59"/>
      <c r="W367" s="1">
        <v>307</v>
      </c>
      <c r="Y367" s="50"/>
      <c r="Z367">
        <f t="shared" si="254"/>
        <v>40432</v>
      </c>
      <c r="AA367">
        <f t="shared" si="255"/>
        <v>-6.9825977531054031E-2</v>
      </c>
      <c r="AB367">
        <f t="shared" si="246"/>
        <v>5.280105528272197E-3</v>
      </c>
      <c r="AC367">
        <f t="shared" si="247"/>
        <v>5.280105528272197E-3</v>
      </c>
      <c r="AE367">
        <f t="shared" si="248"/>
        <v>2.7879514389690617E-5</v>
      </c>
      <c r="AF367" s="145">
        <f t="shared" si="256"/>
        <v>44493.877</v>
      </c>
      <c r="AG367" s="146"/>
      <c r="AH367">
        <f t="shared" si="257"/>
        <v>5.5894605489459669E-3</v>
      </c>
      <c r="AI367">
        <f t="shared" si="258"/>
        <v>0.90775058920507146</v>
      </c>
      <c r="AJ367">
        <f t="shared" si="259"/>
        <v>0.50683357895314463</v>
      </c>
      <c r="AK367">
        <f t="shared" si="260"/>
        <v>-0.13072890349111213</v>
      </c>
      <c r="AL367">
        <f t="shared" si="261"/>
        <v>-2.1853070408461335</v>
      </c>
      <c r="AM367">
        <f t="shared" si="262"/>
        <v>-1.9295611303897937</v>
      </c>
      <c r="AN367">
        <f t="shared" si="269"/>
        <v>23.085197987978308</v>
      </c>
      <c r="AO367">
        <f t="shared" si="269"/>
        <v>23.08519800868584</v>
      </c>
      <c r="AP367">
        <f t="shared" si="269"/>
        <v>23.085197726653767</v>
      </c>
      <c r="AQ367">
        <f t="shared" si="269"/>
        <v>23.085201567882056</v>
      </c>
      <c r="AR367">
        <f t="shared" si="269"/>
        <v>23.085149253468735</v>
      </c>
      <c r="AS367">
        <f t="shared" si="269"/>
        <v>23.085862189320153</v>
      </c>
      <c r="AT367">
        <f t="shared" si="269"/>
        <v>23.076229476249253</v>
      </c>
      <c r="AU367">
        <f t="shared" si="264"/>
        <v>23.227356778968762</v>
      </c>
    </row>
    <row r="368" spans="1:47" ht="12.95" customHeight="1">
      <c r="A368" s="218" t="s">
        <v>1627</v>
      </c>
      <c r="B368" s="219" t="s">
        <v>62</v>
      </c>
      <c r="C368" s="221">
        <v>59801.629000000001</v>
      </c>
      <c r="D368" s="217">
        <v>2.0000000000000001E-4</v>
      </c>
      <c r="E368" s="48">
        <f t="shared" ref="E368:E372" si="270">+(C368-C$7)/C$8</f>
        <v>41463.268027033344</v>
      </c>
      <c r="F368" s="48">
        <f t="shared" ref="F368:F372" si="271">ROUND(2*E368,0)/2</f>
        <v>41463.5</v>
      </c>
      <c r="G368" s="48">
        <f t="shared" ref="G368:G372" si="272">+C368-(C$7+F368*C$8)</f>
        <v>-6.5049696000642143E-2</v>
      </c>
      <c r="H368" s="34"/>
      <c r="I368" s="34"/>
      <c r="J368" s="34"/>
      <c r="K368" s="34">
        <f t="shared" ref="K368:K372" si="273">G368</f>
        <v>-6.5049696000642143E-2</v>
      </c>
      <c r="L368" s="48"/>
      <c r="M368" s="34"/>
      <c r="N368" s="34"/>
      <c r="O368" s="34">
        <f t="shared" ref="O368:O372" ca="1" si="274">+C$11+C$12*F368</f>
        <v>-6.5323829475218698E-2</v>
      </c>
      <c r="P368" s="34">
        <f t="shared" ref="P368:P372" si="275">E$11*F$11+E$12*F$12*F368+E$13*F$13*F368^2</f>
        <v>-4.0341908497374873E-2</v>
      </c>
      <c r="Q368" s="214">
        <f t="shared" ref="Q368:Q372" si="276">C368-15018.5</f>
        <v>44783.129000000001</v>
      </c>
      <c r="R368" s="34">
        <f t="shared" ref="R368:R372" si="277">(P368-L368)^2</f>
        <v>1.627469581210567E-3</v>
      </c>
      <c r="S368" s="52">
        <f t="shared" si="245"/>
        <v>1</v>
      </c>
      <c r="T368" s="34">
        <f t="shared" ref="T368:T372" si="278">R368*S368</f>
        <v>1.627469581210567E-3</v>
      </c>
      <c r="U368" s="59"/>
      <c r="W368" s="1">
        <v>307</v>
      </c>
      <c r="Y368" s="50"/>
      <c r="Z368">
        <f t="shared" ref="Z368:Z372" si="279">F368</f>
        <v>41463.5</v>
      </c>
      <c r="AA368">
        <f t="shared" ref="AA368:AA372" si="280">AB$3+AB$4*Z368+AB$5*Z368^2+AH368</f>
        <v>-7.2967186118122682E-2</v>
      </c>
      <c r="AB368">
        <f t="shared" ref="AB368:AB372" si="281">+G368-AA368</f>
        <v>7.9174901174805384E-3</v>
      </c>
      <c r="AC368">
        <f t="shared" ref="AC368:AC372" si="282">+G368-AA368</f>
        <v>7.9174901174805384E-3</v>
      </c>
      <c r="AE368">
        <f t="shared" ref="AE368:AE372" si="283">+(G368-AA368)^2*S368</f>
        <v>6.2686649760401993E-5</v>
      </c>
      <c r="AF368" s="145">
        <f t="shared" ref="AF368:AF372" si="284">+C368-15018.5</f>
        <v>44783.129000000001</v>
      </c>
      <c r="AG368" s="146"/>
      <c r="AH368">
        <f t="shared" ref="AH368:AH372" si="285">$AB$6*($AB$11/AI368*AJ368+$AB$12)</f>
        <v>6.3734163331273103E-3</v>
      </c>
      <c r="AI368">
        <f t="shared" ref="AI368:AI372" si="286">1+$AB$7*COS(AL368)</f>
        <v>0.92221984968717208</v>
      </c>
      <c r="AJ368">
        <f t="shared" ref="AJ368:AJ372" si="287">SIN(AL368+$AB$9)</f>
        <v>0.59588501214983947</v>
      </c>
      <c r="AK368">
        <f t="shared" ref="AK368:AK372" si="288">$AB$7*SIN(AL368)</f>
        <v>-0.13982220216158056</v>
      </c>
      <c r="AL368">
        <f t="shared" ref="AL368:AL372" si="289">2*ATAN(AM368)</f>
        <v>-2.0784474576665128</v>
      </c>
      <c r="AM368">
        <f t="shared" ref="AM368:AM372" si="290">SQRT((1+$AB$7)/(1-$AB$7))*TAN(AN368/2)</f>
        <v>-1.7005893673312751</v>
      </c>
      <c r="AN368">
        <f t="shared" ref="AN368:AN372" si="291">$AU368+$AB$7*SIN(AO368)</f>
        <v>23.200494331404059</v>
      </c>
      <c r="AO368">
        <f t="shared" ref="AO368:AO372" si="292">$AU368+$AB$7*SIN(AP368)</f>
        <v>23.200494335583127</v>
      </c>
      <c r="AP368">
        <f t="shared" ref="AP368:AP372" si="293">$AU368+$AB$7*SIN(AQ368)</f>
        <v>23.200494261723208</v>
      </c>
      <c r="AQ368">
        <f t="shared" ref="AQ368:AQ372" si="294">$AU368+$AB$7*SIN(AR368)</f>
        <v>23.200495567108295</v>
      </c>
      <c r="AR368">
        <f t="shared" ref="AR368:AR372" si="295">$AU368+$AB$7*SIN(AS368)</f>
        <v>23.200472496664155</v>
      </c>
      <c r="AS368">
        <f t="shared" ref="AS368:AS372" si="296">$AU368+$AB$7*SIN(AT368)</f>
        <v>23.200880434870378</v>
      </c>
      <c r="AT368">
        <f t="shared" ref="AT368:AT372" si="297">$AU368+$AB$7*SIN(AU368)</f>
        <v>23.193730879586063</v>
      </c>
      <c r="AU368">
        <f t="shared" ref="AU368:AU372" si="298">$AB$9+$AB$18*(F368-AB$15)</f>
        <v>23.350155906137132</v>
      </c>
    </row>
    <row r="369" spans="1:47" ht="12.95" customHeight="1">
      <c r="A369" s="218" t="s">
        <v>1627</v>
      </c>
      <c r="B369" s="219" t="s">
        <v>65</v>
      </c>
      <c r="C369" s="221">
        <v>59801.767699999997</v>
      </c>
      <c r="D369" s="217">
        <v>1E-4</v>
      </c>
      <c r="E369" s="48">
        <f t="shared" si="270"/>
        <v>41463.762643495102</v>
      </c>
      <c r="F369" s="48">
        <f t="shared" si="271"/>
        <v>41464</v>
      </c>
      <c r="G369" s="48">
        <f t="shared" si="272"/>
        <v>-6.6559344006236643E-2</v>
      </c>
      <c r="H369" s="34"/>
      <c r="I369" s="34"/>
      <c r="J369" s="34"/>
      <c r="K369" s="34">
        <f t="shared" si="273"/>
        <v>-6.6559344006236643E-2</v>
      </c>
      <c r="L369" s="48"/>
      <c r="M369" s="34"/>
      <c r="N369" s="34"/>
      <c r="O369" s="34">
        <f t="shared" ca="1" si="274"/>
        <v>-6.532469624530228E-2</v>
      </c>
      <c r="P369" s="34">
        <f t="shared" si="275"/>
        <v>-4.034289853079813E-2</v>
      </c>
      <c r="Q369" s="214">
        <f t="shared" si="276"/>
        <v>44783.267699999997</v>
      </c>
      <c r="R369" s="34">
        <f t="shared" si="277"/>
        <v>1.6275494618662738E-3</v>
      </c>
      <c r="S369" s="52">
        <f t="shared" si="245"/>
        <v>1</v>
      </c>
      <c r="T369" s="34">
        <f t="shared" si="278"/>
        <v>1.6275494618662738E-3</v>
      </c>
      <c r="U369" s="59"/>
      <c r="W369" s="1">
        <v>307</v>
      </c>
      <c r="Y369" s="50"/>
      <c r="Z369">
        <f t="shared" si="279"/>
        <v>41464</v>
      </c>
      <c r="AA369">
        <f t="shared" si="280"/>
        <v>-7.2968748805388922E-2</v>
      </c>
      <c r="AB369">
        <f t="shared" si="281"/>
        <v>6.4094047991522796E-3</v>
      </c>
      <c r="AC369">
        <f t="shared" si="282"/>
        <v>6.4094047991522796E-3</v>
      </c>
      <c r="AE369">
        <f t="shared" si="283"/>
        <v>4.1080469879396276E-5</v>
      </c>
      <c r="AF369" s="145">
        <f t="shared" si="284"/>
        <v>44783.267699999997</v>
      </c>
      <c r="AG369" s="146"/>
      <c r="AH369">
        <f t="shared" si="285"/>
        <v>6.3737795146110729E-3</v>
      </c>
      <c r="AI369">
        <f t="shared" si="286"/>
        <v>0.92222720913165279</v>
      </c>
      <c r="AJ369">
        <f t="shared" si="287"/>
        <v>0.59592727972503878</v>
      </c>
      <c r="AK369">
        <f t="shared" si="288"/>
        <v>-0.13982629581215522</v>
      </c>
      <c r="AL369">
        <f t="shared" si="289"/>
        <v>-2.0783948241316836</v>
      </c>
      <c r="AM369">
        <f t="shared" si="290"/>
        <v>-1.7004869469457642</v>
      </c>
      <c r="AN369">
        <f t="shared" si="291"/>
        <v>23.200550668567555</v>
      </c>
      <c r="AO369">
        <f t="shared" si="292"/>
        <v>23.200550672742747</v>
      </c>
      <c r="AP369">
        <f t="shared" si="293"/>
        <v>23.200550598940371</v>
      </c>
      <c r="AQ369">
        <f t="shared" si="294"/>
        <v>23.200551903502859</v>
      </c>
      <c r="AR369">
        <f t="shared" si="295"/>
        <v>23.200528844160267</v>
      </c>
      <c r="AS369">
        <f t="shared" si="296"/>
        <v>23.20093664680719</v>
      </c>
      <c r="AT369">
        <f t="shared" si="297"/>
        <v>23.193788402386215</v>
      </c>
      <c r="AU369">
        <f t="shared" si="298"/>
        <v>23.350215430677689</v>
      </c>
    </row>
    <row r="370" spans="1:47" ht="12.95" customHeight="1">
      <c r="A370" s="218" t="s">
        <v>1627</v>
      </c>
      <c r="B370" s="219" t="s">
        <v>65</v>
      </c>
      <c r="C370" s="221">
        <v>59849.438699999999</v>
      </c>
      <c r="D370" s="217">
        <v>1E-4</v>
      </c>
      <c r="E370" s="48">
        <f t="shared" si="270"/>
        <v>41633.761643849204</v>
      </c>
      <c r="F370" s="48">
        <f t="shared" si="271"/>
        <v>41634</v>
      </c>
      <c r="G370" s="48">
        <f t="shared" si="272"/>
        <v>-6.6839664003055077E-2</v>
      </c>
      <c r="H370" s="34"/>
      <c r="I370" s="34"/>
      <c r="J370" s="34"/>
      <c r="K370" s="34">
        <f t="shared" si="273"/>
        <v>-6.6839664003055077E-2</v>
      </c>
      <c r="L370" s="48"/>
      <c r="M370" s="34"/>
      <c r="N370" s="34"/>
      <c r="O370" s="34">
        <f t="shared" ca="1" si="274"/>
        <v>-6.561939807371954E-2</v>
      </c>
      <c r="P370" s="34">
        <f t="shared" si="275"/>
        <v>-4.0680234519707051E-2</v>
      </c>
      <c r="Q370" s="214">
        <f t="shared" si="276"/>
        <v>44830.938699999999</v>
      </c>
      <c r="R370" s="34">
        <f t="shared" si="277"/>
        <v>1.6548814805783651E-3</v>
      </c>
      <c r="S370" s="52">
        <f t="shared" si="245"/>
        <v>1</v>
      </c>
      <c r="T370" s="34">
        <f t="shared" si="278"/>
        <v>1.6548814805783651E-3</v>
      </c>
      <c r="U370" s="59"/>
      <c r="W370" s="1">
        <v>307</v>
      </c>
      <c r="Y370" s="50"/>
      <c r="Z370">
        <f t="shared" si="279"/>
        <v>41634</v>
      </c>
      <c r="AA370">
        <f t="shared" si="280"/>
        <v>-7.3502381388641611E-2</v>
      </c>
      <c r="AB370">
        <f t="shared" si="281"/>
        <v>6.6627173855865335E-3</v>
      </c>
      <c r="AC370">
        <f t="shared" si="282"/>
        <v>6.6627173855865335E-3</v>
      </c>
      <c r="AE370">
        <f t="shared" si="283"/>
        <v>4.4391802960197053E-5</v>
      </c>
      <c r="AF370" s="145">
        <f t="shared" si="284"/>
        <v>44830.938699999999</v>
      </c>
      <c r="AG370" s="146"/>
      <c r="AH370">
        <f t="shared" si="285"/>
        <v>6.496246631358382E-3</v>
      </c>
      <c r="AI370">
        <f t="shared" si="286"/>
        <v>0.92474869368535884</v>
      </c>
      <c r="AJ370">
        <f t="shared" si="287"/>
        <v>0.61024060141479641</v>
      </c>
      <c r="AK370">
        <f t="shared" si="288"/>
        <v>-0.14119929496261677</v>
      </c>
      <c r="AL370">
        <f t="shared" si="289"/>
        <v>-2.0604504306243765</v>
      </c>
      <c r="AM370">
        <f t="shared" si="290"/>
        <v>-1.6660940578841075</v>
      </c>
      <c r="AN370">
        <f t="shared" si="291"/>
        <v>23.219731499786526</v>
      </c>
      <c r="AO370">
        <f t="shared" si="292"/>
        <v>23.219731502798787</v>
      </c>
      <c r="AP370">
        <f t="shared" si="293"/>
        <v>23.219731446695885</v>
      </c>
      <c r="AQ370">
        <f t="shared" si="294"/>
        <v>23.219732491605999</v>
      </c>
      <c r="AR370">
        <f t="shared" si="295"/>
        <v>23.219713030777459</v>
      </c>
      <c r="AS370">
        <f t="shared" si="296"/>
        <v>23.220075651779993</v>
      </c>
      <c r="AT370">
        <f t="shared" si="297"/>
        <v>23.21337832953671</v>
      </c>
      <c r="AU370">
        <f t="shared" si="298"/>
        <v>23.370453774466952</v>
      </c>
    </row>
    <row r="371" spans="1:47" ht="12.95" customHeight="1">
      <c r="A371" s="218" t="s">
        <v>1627</v>
      </c>
      <c r="B371" s="219" t="s">
        <v>65</v>
      </c>
      <c r="C371" s="221">
        <v>59858.412900000003</v>
      </c>
      <c r="D371" s="217">
        <v>2.0000000000000001E-4</v>
      </c>
      <c r="E371" s="48">
        <f t="shared" si="270"/>
        <v>41665.76443441325</v>
      </c>
      <c r="F371" s="48">
        <f t="shared" si="271"/>
        <v>41666</v>
      </c>
      <c r="G371" s="48">
        <f t="shared" si="272"/>
        <v>-6.6057135998562444E-2</v>
      </c>
      <c r="H371" s="34"/>
      <c r="I371" s="34"/>
      <c r="J371" s="34"/>
      <c r="K371" s="34">
        <f t="shared" si="273"/>
        <v>-6.6057135998562444E-2</v>
      </c>
      <c r="L371" s="48"/>
      <c r="M371" s="34"/>
      <c r="N371" s="34"/>
      <c r="O371" s="34">
        <f t="shared" ca="1" si="274"/>
        <v>-6.5674871359068673E-2</v>
      </c>
      <c r="P371" s="34">
        <f t="shared" si="275"/>
        <v>-4.0743894658795791E-2</v>
      </c>
      <c r="Q371" s="214">
        <f t="shared" si="276"/>
        <v>44839.912900000003</v>
      </c>
      <c r="R371" s="34">
        <f t="shared" si="277"/>
        <v>1.6600649519670483E-3</v>
      </c>
      <c r="S371" s="52">
        <f t="shared" si="245"/>
        <v>1</v>
      </c>
      <c r="T371" s="34">
        <f t="shared" si="278"/>
        <v>1.6600649519670483E-3</v>
      </c>
      <c r="U371" s="59"/>
      <c r="W371" s="1">
        <v>307</v>
      </c>
      <c r="Y371" s="50"/>
      <c r="Z371">
        <f t="shared" si="279"/>
        <v>41666</v>
      </c>
      <c r="AA371">
        <f t="shared" si="280"/>
        <v>-7.36033496564205E-2</v>
      </c>
      <c r="AB371">
        <f t="shared" si="281"/>
        <v>7.5462136578580558E-3</v>
      </c>
      <c r="AC371">
        <f t="shared" si="282"/>
        <v>7.5462136578580558E-3</v>
      </c>
      <c r="AE371">
        <f t="shared" si="283"/>
        <v>5.6945340570043458E-5</v>
      </c>
      <c r="AF371" s="145">
        <f t="shared" si="284"/>
        <v>44839.912900000003</v>
      </c>
      <c r="AG371" s="146"/>
      <c r="AH371">
        <f t="shared" si="285"/>
        <v>6.5190703635794956E-3</v>
      </c>
      <c r="AI371">
        <f t="shared" si="286"/>
        <v>0.92522761708291412</v>
      </c>
      <c r="AJ371">
        <f t="shared" si="287"/>
        <v>0.61292173227842273</v>
      </c>
      <c r="AK371">
        <f t="shared" si="288"/>
        <v>-0.14145349325096457</v>
      </c>
      <c r="AL371">
        <f t="shared" si="289"/>
        <v>-2.0570616585392947</v>
      </c>
      <c r="AM371">
        <f t="shared" si="290"/>
        <v>-1.6597142815028005</v>
      </c>
      <c r="AN371">
        <f t="shared" si="291"/>
        <v>23.22334788654539</v>
      </c>
      <c r="AO371">
        <f t="shared" si="292"/>
        <v>23.223347889370974</v>
      </c>
      <c r="AP371">
        <f t="shared" si="293"/>
        <v>23.223347836204834</v>
      </c>
      <c r="AQ371">
        <f t="shared" si="294"/>
        <v>23.223348836580257</v>
      </c>
      <c r="AR371">
        <f t="shared" si="295"/>
        <v>23.223330013967306</v>
      </c>
      <c r="AS371">
        <f t="shared" si="296"/>
        <v>23.223684340553071</v>
      </c>
      <c r="AT371">
        <f t="shared" si="297"/>
        <v>23.217073032404745</v>
      </c>
      <c r="AU371">
        <f t="shared" si="298"/>
        <v>23.374263345062577</v>
      </c>
    </row>
    <row r="372" spans="1:47" ht="12.95" customHeight="1">
      <c r="A372" s="218" t="s">
        <v>1627</v>
      </c>
      <c r="B372" s="219" t="s">
        <v>62</v>
      </c>
      <c r="C372" s="221">
        <v>59858.552300000003</v>
      </c>
      <c r="D372" s="217">
        <v>2.9999999999999997E-4</v>
      </c>
      <c r="E372" s="48">
        <f t="shared" si="270"/>
        <v>41666.261547136906</v>
      </c>
      <c r="F372" s="48">
        <f t="shared" si="271"/>
        <v>41666.5</v>
      </c>
      <c r="G372" s="48">
        <f t="shared" si="272"/>
        <v>-6.6866784000012558E-2</v>
      </c>
      <c r="H372" s="34"/>
      <c r="I372" s="34"/>
      <c r="J372" s="34"/>
      <c r="K372" s="34">
        <f t="shared" si="273"/>
        <v>-6.6866784000012558E-2</v>
      </c>
      <c r="L372" s="48"/>
      <c r="M372" s="34"/>
      <c r="N372" s="34"/>
      <c r="O372" s="34">
        <f t="shared" ca="1" si="274"/>
        <v>-6.5675738129152256E-2</v>
      </c>
      <c r="P372" s="34">
        <f t="shared" si="275"/>
        <v>-4.0744889754719051E-2</v>
      </c>
      <c r="Q372" s="214">
        <f t="shared" si="276"/>
        <v>44840.052300000003</v>
      </c>
      <c r="R372" s="34">
        <f t="shared" si="277"/>
        <v>1.6601460411242094E-3</v>
      </c>
      <c r="S372" s="52">
        <f t="shared" si="245"/>
        <v>1</v>
      </c>
      <c r="T372" s="34">
        <f t="shared" si="278"/>
        <v>1.6601460411242094E-3</v>
      </c>
      <c r="U372" s="59"/>
      <c r="W372" s="1">
        <v>307</v>
      </c>
      <c r="Y372" s="50"/>
      <c r="Z372">
        <f t="shared" si="279"/>
        <v>41666.5</v>
      </c>
      <c r="AA372">
        <f t="shared" si="280"/>
        <v>-7.3604928598934138E-2</v>
      </c>
      <c r="AB372">
        <f t="shared" si="281"/>
        <v>6.7381445989215805E-3</v>
      </c>
      <c r="AC372">
        <f t="shared" si="282"/>
        <v>6.7381445989215805E-3</v>
      </c>
      <c r="AE372">
        <f t="shared" si="283"/>
        <v>4.5402592635976063E-5</v>
      </c>
      <c r="AF372" s="145">
        <f t="shared" si="284"/>
        <v>44840.052300000003</v>
      </c>
      <c r="AG372" s="146"/>
      <c r="AH372">
        <f t="shared" si="285"/>
        <v>6.5194264023158517E-3</v>
      </c>
      <c r="AI372">
        <f t="shared" si="286"/>
        <v>0.92523511102945488</v>
      </c>
      <c r="AJ372">
        <f t="shared" si="287"/>
        <v>0.61296359119179333</v>
      </c>
      <c r="AK372">
        <f t="shared" si="288"/>
        <v>-0.14145745430065559</v>
      </c>
      <c r="AL372">
        <f t="shared" si="289"/>
        <v>-2.0570086811158057</v>
      </c>
      <c r="AM372">
        <f t="shared" si="290"/>
        <v>-1.6596148299938482</v>
      </c>
      <c r="AN372">
        <f t="shared" si="291"/>
        <v>23.22340440745263</v>
      </c>
      <c r="AO372">
        <f t="shared" si="292"/>
        <v>23.223404410275371</v>
      </c>
      <c r="AP372">
        <f t="shared" si="293"/>
        <v>23.223404357154177</v>
      </c>
      <c r="AQ372">
        <f t="shared" si="294"/>
        <v>23.223405356844339</v>
      </c>
      <c r="AR372">
        <f t="shared" si="295"/>
        <v>23.223386544105427</v>
      </c>
      <c r="AS372">
        <f t="shared" si="296"/>
        <v>23.223740741639034</v>
      </c>
      <c r="AT372">
        <f t="shared" si="297"/>
        <v>23.217130780233685</v>
      </c>
      <c r="AU372">
        <f t="shared" si="298"/>
        <v>23.374322869603134</v>
      </c>
    </row>
    <row r="373" spans="1:47" ht="12.95" customHeight="1">
      <c r="A373" s="218" t="s">
        <v>1628</v>
      </c>
      <c r="B373" s="333" t="s">
        <v>65</v>
      </c>
      <c r="C373" s="334">
        <v>60149.768499999998</v>
      </c>
      <c r="D373" s="334">
        <v>2.9999999999999997E-4</v>
      </c>
      <c r="E373" s="48">
        <f t="shared" ref="E373:E377" si="299">+(C373-C$7)/C$8</f>
        <v>42704.764261301039</v>
      </c>
      <c r="F373" s="48">
        <f t="shared" ref="F373:F377" si="300">ROUND(2*E373,0)/2</f>
        <v>42705</v>
      </c>
      <c r="G373" s="48">
        <f t="shared" ref="G373:G377" si="301">+C373-(C$7+F373*C$8)</f>
        <v>-6.6105680001783185E-2</v>
      </c>
      <c r="H373" s="34"/>
      <c r="I373" s="34"/>
      <c r="J373" s="34"/>
      <c r="K373" s="34">
        <f t="shared" ref="K373:K377" si="302">G373</f>
        <v>-6.6105680001783185E-2</v>
      </c>
      <c r="L373" s="48"/>
      <c r="M373" s="34"/>
      <c r="N373" s="34"/>
      <c r="O373" s="34">
        <f t="shared" ref="O373:O377" ca="1" si="303">+C$11+C$12*F373</f>
        <v>-6.7476019592748307E-2</v>
      </c>
      <c r="P373" s="34">
        <f t="shared" ref="P373:P377" si="304">E$11*F$11+E$12*F$12*F373+E$13*F$13*F373^2</f>
        <v>-4.2838679024833237E-2</v>
      </c>
      <c r="Q373" s="214">
        <f t="shared" ref="Q373:Q377" si="305">C373-15018.5</f>
        <v>45131.268499999998</v>
      </c>
      <c r="R373" s="34">
        <f t="shared" ref="R373:R377" si="306">(P373-L373)^2</f>
        <v>1.8351524205926872E-3</v>
      </c>
      <c r="S373" s="52">
        <f t="shared" si="245"/>
        <v>1</v>
      </c>
      <c r="T373" s="34">
        <f t="shared" ref="T373:T377" si="307">R373*S373</f>
        <v>1.8351524205926872E-3</v>
      </c>
      <c r="U373" s="59"/>
      <c r="W373" s="1">
        <v>307</v>
      </c>
      <c r="Y373" s="50"/>
      <c r="Z373">
        <f t="shared" ref="Z373:Z377" si="308">F373</f>
        <v>42705</v>
      </c>
      <c r="AA373">
        <f t="shared" ref="AA373:AA377" si="309">AB$3+AB$4*Z373+AB$5*Z373^2+AH373</f>
        <v>-7.6973951090442375E-2</v>
      </c>
      <c r="AB373">
        <f t="shared" ref="AB373:AB377" si="310">+G373-AA373</f>
        <v>1.086827108865919E-2</v>
      </c>
      <c r="AC373">
        <f t="shared" ref="AC373:AC377" si="311">+G373-AA373</f>
        <v>1.086827108865919E-2</v>
      </c>
      <c r="AE373">
        <f t="shared" ref="AE373:AE377" si="312">+(G373-AA373)^2*S373</f>
        <v>1.1811931645658522E-4</v>
      </c>
      <c r="AF373" s="145">
        <f t="shared" ref="AF373:AF377" si="313">+C373-15018.5</f>
        <v>45131.268499999998</v>
      </c>
      <c r="AG373" s="146"/>
      <c r="AH373">
        <f t="shared" ref="AH373:AH377" si="314">$AB$6*($AB$11/AI373*AJ373+$AB$12)</f>
        <v>7.2179150345576242E-3</v>
      </c>
      <c r="AI373">
        <f t="shared" ref="AI373:AI377" si="315">1+$AB$7*COS(AL373)</f>
        <v>0.94150674019545699</v>
      </c>
      <c r="AJ373">
        <f t="shared" ref="AJ373:AJ377" si="316">SIN(AL373+$AB$9)</f>
        <v>0.69739726569209659</v>
      </c>
      <c r="AK373">
        <f t="shared" ref="AK373:AK377" si="317">$AB$7*SIN(AL373)</f>
        <v>-0.14892460695747439</v>
      </c>
      <c r="AL373">
        <f t="shared" ref="AL373:AL377" si="318">2*ATAN(AM373)</f>
        <v>-1.9450552745093503</v>
      </c>
      <c r="AM373">
        <f t="shared" ref="AM373:AM377" si="319">SQRT((1+$AB$7)/(1-$AB$7))*TAN(AN373/2)</f>
        <v>-1.4671400802617798</v>
      </c>
      <c r="AN373">
        <f t="shared" ref="AN373:AN377" si="320">$AU373+$AB$7*SIN(AO373)</f>
        <v>23.34181624211314</v>
      </c>
      <c r="AO373">
        <f t="shared" ref="AO373:AO377" si="321">$AU373+$AB$7*SIN(AP373)</f>
        <v>23.34181624230493</v>
      </c>
      <c r="AP373">
        <f t="shared" ref="AP373:AP377" si="322">$AU373+$AB$7*SIN(AQ373)</f>
        <v>23.341816236815294</v>
      </c>
      <c r="AQ373">
        <f t="shared" ref="AQ373:AQ377" si="323">$AU373+$AB$7*SIN(AR373)</f>
        <v>23.341816393945702</v>
      </c>
      <c r="AR373">
        <f t="shared" ref="AR373:AR377" si="324">$AU373+$AB$7*SIN(AS373)</f>
        <v>23.341811896429991</v>
      </c>
      <c r="AS373">
        <f t="shared" ref="AS373:AS377" si="325">$AU373+$AB$7*SIN(AT373)</f>
        <v>23.341940663778839</v>
      </c>
      <c r="AT373">
        <f t="shared" ref="AT373:AT377" si="326">$AU373+$AB$7*SIN(AU373)</f>
        <v>23.338282801698735</v>
      </c>
      <c r="AU373">
        <f t="shared" ref="AU373:AU377" si="327">$AB$9+$AB$18*(F373-AB$15)</f>
        <v>23.497955340339296</v>
      </c>
    </row>
    <row r="374" spans="1:47" ht="12.95" customHeight="1">
      <c r="A374" s="218" t="s">
        <v>1628</v>
      </c>
      <c r="B374" s="333" t="s">
        <v>65</v>
      </c>
      <c r="C374" s="334">
        <v>60165.752699999997</v>
      </c>
      <c r="D374" s="334">
        <v>1E-4</v>
      </c>
      <c r="E374" s="48">
        <f t="shared" si="299"/>
        <v>42761.765331584014</v>
      </c>
      <c r="F374" s="48">
        <f t="shared" si="300"/>
        <v>42762</v>
      </c>
      <c r="G374" s="48">
        <f t="shared" si="301"/>
        <v>-6.5805552003439516E-2</v>
      </c>
      <c r="H374" s="34"/>
      <c r="I374" s="34"/>
      <c r="J374" s="34"/>
      <c r="K374" s="34">
        <f t="shared" si="302"/>
        <v>-6.5805552003439516E-2</v>
      </c>
      <c r="L374" s="48"/>
      <c r="M374" s="34"/>
      <c r="N374" s="34"/>
      <c r="O374" s="34">
        <f t="shared" ca="1" si="303"/>
        <v>-6.7574831382276448E-2</v>
      </c>
      <c r="P374" s="34">
        <f t="shared" si="304"/>
        <v>-4.2955161622585059E-2</v>
      </c>
      <c r="Q374" s="214">
        <f t="shared" si="305"/>
        <v>45147.252699999997</v>
      </c>
      <c r="R374" s="34">
        <f t="shared" si="306"/>
        <v>1.8451459100224043E-3</v>
      </c>
      <c r="S374" s="52">
        <f t="shared" si="245"/>
        <v>1</v>
      </c>
      <c r="T374" s="34">
        <f t="shared" si="307"/>
        <v>1.8451459100224043E-3</v>
      </c>
      <c r="U374" s="59"/>
      <c r="W374" s="1">
        <v>307</v>
      </c>
      <c r="Y374" s="50"/>
      <c r="Z374">
        <f t="shared" si="308"/>
        <v>42762</v>
      </c>
      <c r="AA374">
        <f t="shared" si="309"/>
        <v>-7.7164189547075906E-2</v>
      </c>
      <c r="AB374">
        <f t="shared" si="310"/>
        <v>1.1358637543636391E-2</v>
      </c>
      <c r="AC374">
        <f t="shared" si="311"/>
        <v>1.1358637543636391E-2</v>
      </c>
      <c r="AE374">
        <f t="shared" si="312"/>
        <v>1.2901864684770613E-4</v>
      </c>
      <c r="AF374" s="145">
        <f t="shared" si="313"/>
        <v>45147.252699999997</v>
      </c>
      <c r="AG374" s="146"/>
      <c r="AH374">
        <f t="shared" si="314"/>
        <v>7.2537394329240876E-3</v>
      </c>
      <c r="AI374">
        <f t="shared" si="315"/>
        <v>0.94244014328242809</v>
      </c>
      <c r="AJ374">
        <f t="shared" si="316"/>
        <v>0.70186999471646783</v>
      </c>
      <c r="AK374">
        <f t="shared" si="317"/>
        <v>-0.14928785246848653</v>
      </c>
      <c r="AL374">
        <f t="shared" si="318"/>
        <v>-1.9387953077685507</v>
      </c>
      <c r="AM374">
        <f t="shared" si="319"/>
        <v>-1.4573178803245028</v>
      </c>
      <c r="AN374">
        <f t="shared" si="320"/>
        <v>23.34837621626307</v>
      </c>
      <c r="AO374">
        <f t="shared" si="321"/>
        <v>23.348376216420668</v>
      </c>
      <c r="AP374">
        <f t="shared" si="322"/>
        <v>23.348376211773338</v>
      </c>
      <c r="AQ374">
        <f t="shared" si="323"/>
        <v>23.348376348814973</v>
      </c>
      <c r="AR374">
        <f t="shared" si="324"/>
        <v>23.348372307732649</v>
      </c>
      <c r="AS374">
        <f t="shared" si="325"/>
        <v>23.348491502772507</v>
      </c>
      <c r="AT374">
        <f t="shared" si="326"/>
        <v>23.345002848234408</v>
      </c>
      <c r="AU374">
        <f t="shared" si="327"/>
        <v>23.504741137962753</v>
      </c>
    </row>
    <row r="375" spans="1:47" ht="12.95" customHeight="1">
      <c r="A375" s="218" t="s">
        <v>1628</v>
      </c>
      <c r="B375" s="333" t="s">
        <v>62</v>
      </c>
      <c r="C375" s="334">
        <v>60165.892200000002</v>
      </c>
      <c r="D375" s="334">
        <v>2.9999999999999997E-4</v>
      </c>
      <c r="E375" s="48">
        <f t="shared" si="299"/>
        <v>42762.262800916527</v>
      </c>
      <c r="F375" s="48">
        <f t="shared" si="300"/>
        <v>42762.5</v>
      </c>
      <c r="G375" s="48">
        <f t="shared" si="301"/>
        <v>-6.6515200000139885E-2</v>
      </c>
      <c r="H375" s="34"/>
      <c r="I375" s="34"/>
      <c r="J375" s="34"/>
      <c r="K375" s="34">
        <f t="shared" si="302"/>
        <v>-6.6515200000139885E-2</v>
      </c>
      <c r="L375" s="48"/>
      <c r="M375" s="34"/>
      <c r="N375" s="34"/>
      <c r="O375" s="34">
        <f t="shared" ca="1" si="303"/>
        <v>-6.7575698152360031E-2</v>
      </c>
      <c r="P375" s="34">
        <f t="shared" si="304"/>
        <v>-4.2956184118508316E-2</v>
      </c>
      <c r="Q375" s="214">
        <f t="shared" si="305"/>
        <v>45147.392200000002</v>
      </c>
      <c r="R375" s="34">
        <f t="shared" si="306"/>
        <v>1.8452337540231861E-3</v>
      </c>
      <c r="S375" s="52">
        <f t="shared" si="245"/>
        <v>1</v>
      </c>
      <c r="T375" s="34">
        <f t="shared" si="307"/>
        <v>1.8452337540231861E-3</v>
      </c>
      <c r="U375" s="59"/>
      <c r="W375" s="1">
        <v>307</v>
      </c>
      <c r="Y375" s="50"/>
      <c r="Z375">
        <f t="shared" si="308"/>
        <v>42762.5</v>
      </c>
      <c r="AA375">
        <f t="shared" si="309"/>
        <v>-7.7165860821583387E-2</v>
      </c>
      <c r="AB375">
        <f t="shared" si="310"/>
        <v>1.0650660821443503E-2</v>
      </c>
      <c r="AC375">
        <f t="shared" si="311"/>
        <v>1.0650660821443503E-2</v>
      </c>
      <c r="AE375">
        <f t="shared" si="312"/>
        <v>1.1343657593343159E-4</v>
      </c>
      <c r="AF375" s="145">
        <f t="shared" si="313"/>
        <v>45147.392200000002</v>
      </c>
      <c r="AG375" s="146"/>
      <c r="AH375">
        <f t="shared" si="314"/>
        <v>7.2540524596666081E-3</v>
      </c>
      <c r="AI375">
        <f t="shared" si="315"/>
        <v>0.94244834926416909</v>
      </c>
      <c r="AJ375">
        <f t="shared" si="316"/>
        <v>0.70190914687828498</v>
      </c>
      <c r="AK375">
        <f t="shared" si="317"/>
        <v>-0.14929101613151721</v>
      </c>
      <c r="AL375">
        <f t="shared" si="318"/>
        <v>-1.9387403408395287</v>
      </c>
      <c r="AM375">
        <f t="shared" si="319"/>
        <v>-1.4572320315924425</v>
      </c>
      <c r="AN375">
        <f t="shared" si="320"/>
        <v>23.348433788677649</v>
      </c>
      <c r="AO375">
        <f t="shared" si="321"/>
        <v>23.348433788834974</v>
      </c>
      <c r="AP375">
        <f t="shared" si="322"/>
        <v>23.348433784194558</v>
      </c>
      <c r="AQ375">
        <f t="shared" si="323"/>
        <v>23.348433921068608</v>
      </c>
      <c r="AR375">
        <f t="shared" si="324"/>
        <v>23.348429883856262</v>
      </c>
      <c r="AS375">
        <f t="shared" si="325"/>
        <v>23.34854899635592</v>
      </c>
      <c r="AT375">
        <f t="shared" si="326"/>
        <v>23.345061828550588</v>
      </c>
      <c r="AU375">
        <f t="shared" si="327"/>
        <v>23.50480066250331</v>
      </c>
    </row>
    <row r="376" spans="1:47" ht="12.95" customHeight="1">
      <c r="A376" s="218" t="s">
        <v>1628</v>
      </c>
      <c r="B376" s="333" t="s">
        <v>65</v>
      </c>
      <c r="C376" s="334">
        <v>60258.571799999998</v>
      </c>
      <c r="D376" s="334">
        <v>1E-4</v>
      </c>
      <c r="E376" s="48">
        <f t="shared" si="299"/>
        <v>43092.766447855276</v>
      </c>
      <c r="F376" s="48">
        <f t="shared" si="300"/>
        <v>43093</v>
      </c>
      <c r="G376" s="48">
        <f t="shared" si="301"/>
        <v>-6.5492528003233019E-2</v>
      </c>
      <c r="H376" s="34"/>
      <c r="I376" s="34"/>
      <c r="J376" s="34"/>
      <c r="K376" s="34">
        <f t="shared" si="302"/>
        <v>-6.5492528003233019E-2</v>
      </c>
      <c r="L376" s="48"/>
      <c r="M376" s="34"/>
      <c r="N376" s="34"/>
      <c r="O376" s="34">
        <f t="shared" ca="1" si="303"/>
        <v>-6.8148633177606527E-2</v>
      </c>
      <c r="P376" s="34">
        <f t="shared" si="304"/>
        <v>-4.3634788811284186E-2</v>
      </c>
      <c r="Q376" s="214">
        <f t="shared" si="305"/>
        <v>45240.071799999998</v>
      </c>
      <c r="R376" s="34">
        <f t="shared" si="306"/>
        <v>1.9039947946053715E-3</v>
      </c>
      <c r="S376" s="52">
        <f t="shared" si="245"/>
        <v>1</v>
      </c>
      <c r="T376" s="34">
        <f t="shared" si="307"/>
        <v>1.9039947946053715E-3</v>
      </c>
      <c r="U376" s="59"/>
      <c r="W376" s="1">
        <v>307</v>
      </c>
      <c r="Y376" s="50"/>
      <c r="Z376">
        <f t="shared" si="308"/>
        <v>43093</v>
      </c>
      <c r="AA376">
        <f t="shared" si="309"/>
        <v>-7.8280235666061723E-2</v>
      </c>
      <c r="AB376">
        <f t="shared" si="310"/>
        <v>1.2787707662828704E-2</v>
      </c>
      <c r="AC376">
        <f t="shared" si="311"/>
        <v>1.2787707662828704E-2</v>
      </c>
      <c r="AE376">
        <f t="shared" si="312"/>
        <v>1.6352546726996795E-4</v>
      </c>
      <c r="AF376" s="145">
        <f t="shared" si="313"/>
        <v>45240.071799999998</v>
      </c>
      <c r="AG376" s="146"/>
      <c r="AH376">
        <f t="shared" si="314"/>
        <v>7.4562235389382756E-3</v>
      </c>
      <c r="AI376">
        <f t="shared" si="315"/>
        <v>0.94794136457867051</v>
      </c>
      <c r="AJ376">
        <f t="shared" si="316"/>
        <v>0.72746430163526943</v>
      </c>
      <c r="AK376">
        <f t="shared" si="317"/>
        <v>-0.15129407945477938</v>
      </c>
      <c r="AL376">
        <f t="shared" si="318"/>
        <v>-1.9021955883149062</v>
      </c>
      <c r="AM376">
        <f t="shared" si="319"/>
        <v>-1.4016320809480995</v>
      </c>
      <c r="AN376">
        <f t="shared" si="320"/>
        <v>23.38659976164622</v>
      </c>
      <c r="AO376">
        <f t="shared" si="321"/>
        <v>23.386599761688782</v>
      </c>
      <c r="AP376">
        <f t="shared" si="322"/>
        <v>23.386599760163893</v>
      </c>
      <c r="AQ376">
        <f t="shared" si="323"/>
        <v>23.386599814796615</v>
      </c>
      <c r="AR376">
        <f t="shared" si="324"/>
        <v>23.386597857464082</v>
      </c>
      <c r="AS376">
        <f t="shared" si="325"/>
        <v>23.386667996526374</v>
      </c>
      <c r="AT376">
        <f t="shared" si="326"/>
        <v>23.384171726121995</v>
      </c>
      <c r="AU376">
        <f t="shared" si="327"/>
        <v>23.544146383811256</v>
      </c>
    </row>
    <row r="377" spans="1:47" ht="12.95" customHeight="1">
      <c r="A377" s="218" t="s">
        <v>1628</v>
      </c>
      <c r="B377" s="333" t="s">
        <v>65</v>
      </c>
      <c r="C377" s="334">
        <v>60279.602599999998</v>
      </c>
      <c r="D377" s="334">
        <v>1E-4</v>
      </c>
      <c r="E377" s="48">
        <f t="shared" si="299"/>
        <v>43167.764139882856</v>
      </c>
      <c r="F377" s="48">
        <f t="shared" si="300"/>
        <v>43168</v>
      </c>
      <c r="G377" s="48">
        <f t="shared" si="301"/>
        <v>-6.6139728005509824E-2</v>
      </c>
      <c r="H377" s="34"/>
      <c r="I377" s="34"/>
      <c r="J377" s="34"/>
      <c r="K377" s="34">
        <f t="shared" si="302"/>
        <v>-6.6139728005509824E-2</v>
      </c>
      <c r="L377" s="48"/>
      <c r="M377" s="34"/>
      <c r="N377" s="34"/>
      <c r="O377" s="34">
        <f t="shared" ca="1" si="303"/>
        <v>-6.8278648690143565E-2</v>
      </c>
      <c r="P377" s="34">
        <f t="shared" si="304"/>
        <v>-4.3789544137273415E-2</v>
      </c>
      <c r="Q377" s="214">
        <f t="shared" si="305"/>
        <v>45261.102599999998</v>
      </c>
      <c r="R377" s="34">
        <f t="shared" si="306"/>
        <v>1.9175241757502166E-3</v>
      </c>
      <c r="S377" s="52">
        <f t="shared" si="245"/>
        <v>1</v>
      </c>
      <c r="T377" s="34">
        <f t="shared" si="307"/>
        <v>1.9175241757502166E-3</v>
      </c>
      <c r="U377" s="59"/>
      <c r="W377" s="1">
        <v>307</v>
      </c>
      <c r="Y377" s="50"/>
      <c r="Z377">
        <f t="shared" si="308"/>
        <v>43168</v>
      </c>
      <c r="AA377">
        <f t="shared" si="309"/>
        <v>-7.8535831487535873E-2</v>
      </c>
      <c r="AB377">
        <f t="shared" si="310"/>
        <v>1.239610348202605E-2</v>
      </c>
      <c r="AC377">
        <f t="shared" si="311"/>
        <v>1.239610348202605E-2</v>
      </c>
      <c r="AE377">
        <f t="shared" si="312"/>
        <v>1.5366338153709837E-4</v>
      </c>
      <c r="AF377" s="145">
        <f t="shared" si="313"/>
        <v>45261.102599999998</v>
      </c>
      <c r="AG377" s="146"/>
      <c r="AH377">
        <f t="shared" si="314"/>
        <v>7.5007585924641261E-3</v>
      </c>
      <c r="AI377">
        <f t="shared" si="315"/>
        <v>0.94920686997910231</v>
      </c>
      <c r="AJ377">
        <f t="shared" si="316"/>
        <v>0.73316998158072932</v>
      </c>
      <c r="AK377">
        <f t="shared" si="317"/>
        <v>-0.15172362354847774</v>
      </c>
      <c r="AL377">
        <f t="shared" si="318"/>
        <v>-1.8938429539282653</v>
      </c>
      <c r="AM377">
        <f t="shared" si="319"/>
        <v>-1.3893230671065961</v>
      </c>
      <c r="AN377">
        <f t="shared" si="320"/>
        <v>23.395291788119575</v>
      </c>
      <c r="AO377">
        <f t="shared" si="321"/>
        <v>23.395291788149652</v>
      </c>
      <c r="AP377">
        <f t="shared" si="322"/>
        <v>23.395291787016451</v>
      </c>
      <c r="AQ377">
        <f t="shared" si="323"/>
        <v>23.39529182971237</v>
      </c>
      <c r="AR377">
        <f t="shared" si="324"/>
        <v>23.395290221056559</v>
      </c>
      <c r="AS377">
        <f t="shared" si="325"/>
        <v>23.395350841078809</v>
      </c>
      <c r="AT377">
        <f t="shared" si="326"/>
        <v>23.393081358774204</v>
      </c>
      <c r="AU377">
        <f t="shared" si="327"/>
        <v>23.553075064894756</v>
      </c>
    </row>
    <row r="378" spans="1:47" ht="12.95" customHeight="1">
      <c r="A378" s="34"/>
      <c r="B378" s="34"/>
      <c r="C378" s="53"/>
      <c r="D378" s="54"/>
      <c r="E378" s="48"/>
      <c r="F378" s="48"/>
      <c r="G378" s="48"/>
      <c r="H378" s="34"/>
      <c r="I378" s="34"/>
      <c r="J378" s="48"/>
      <c r="L378" s="34"/>
      <c r="O378" s="34"/>
      <c r="P378" s="34"/>
      <c r="Q378" s="59"/>
      <c r="R378" s="34"/>
      <c r="T378" s="34"/>
      <c r="U378" s="59"/>
      <c r="Y378" s="50"/>
      <c r="AF378" s="145"/>
      <c r="AG378" s="146"/>
    </row>
    <row r="379" spans="1:47" ht="12.95" customHeight="1">
      <c r="A379" s="34"/>
      <c r="B379" s="34"/>
      <c r="C379" s="53"/>
      <c r="D379" s="54"/>
      <c r="E379" s="48"/>
      <c r="F379" s="48"/>
      <c r="G379" s="48"/>
      <c r="H379" s="34"/>
      <c r="I379" s="34"/>
      <c r="J379" s="34"/>
      <c r="L379" s="48"/>
      <c r="M379" s="34"/>
      <c r="N379" s="34"/>
      <c r="O379" s="34"/>
      <c r="P379" s="34"/>
      <c r="Q379" s="59"/>
      <c r="R379" s="34"/>
      <c r="T379" s="34"/>
      <c r="U379" s="59"/>
      <c r="Y379" s="50"/>
      <c r="AF379" s="145"/>
      <c r="AG379" s="146"/>
    </row>
    <row r="380" spans="1:47" ht="12.95" customHeight="1">
      <c r="A380" s="34"/>
      <c r="B380" s="34"/>
      <c r="C380" s="53"/>
      <c r="D380" s="54"/>
      <c r="E380" s="48"/>
      <c r="F380" s="48"/>
      <c r="G380" s="48"/>
      <c r="H380" s="34"/>
      <c r="I380" s="34"/>
      <c r="J380" s="48"/>
      <c r="L380" s="34"/>
      <c r="O380" s="34"/>
      <c r="P380" s="34"/>
      <c r="Q380" s="59"/>
      <c r="R380" s="34"/>
      <c r="T380" s="34"/>
      <c r="U380" s="59"/>
      <c r="Y380" s="50"/>
      <c r="AF380" s="145"/>
      <c r="AG380" s="146"/>
    </row>
    <row r="381" spans="1:47" ht="12.95" customHeight="1">
      <c r="A381" s="34"/>
      <c r="B381" s="34"/>
      <c r="C381" s="53"/>
      <c r="D381" s="54"/>
      <c r="E381" s="48"/>
      <c r="F381" s="48"/>
      <c r="G381" s="48"/>
      <c r="H381" s="34"/>
      <c r="I381" s="34"/>
      <c r="J381" s="34"/>
      <c r="L381" s="48"/>
      <c r="M381" s="34"/>
      <c r="N381" s="34"/>
      <c r="O381" s="34"/>
      <c r="P381" s="34"/>
      <c r="Q381" s="59"/>
      <c r="R381" s="34"/>
      <c r="T381" s="34"/>
      <c r="U381" s="59"/>
      <c r="Y381" s="50"/>
      <c r="AF381" s="145"/>
      <c r="AG381" s="146"/>
    </row>
    <row r="382" spans="1:47" ht="12.95" customHeight="1">
      <c r="A382" s="34"/>
      <c r="B382" s="34"/>
      <c r="C382" s="53"/>
      <c r="D382" s="54"/>
      <c r="E382" s="48"/>
      <c r="F382" s="48"/>
      <c r="G382" s="48"/>
      <c r="H382" s="34"/>
      <c r="I382" s="34"/>
      <c r="J382" s="48"/>
      <c r="L382" s="34"/>
      <c r="O382" s="34"/>
      <c r="P382" s="34"/>
      <c r="Q382" s="59"/>
      <c r="R382" s="34"/>
      <c r="T382" s="34"/>
      <c r="U382" s="59"/>
      <c r="Y382" s="50"/>
      <c r="AF382" s="145"/>
      <c r="AG382" s="146"/>
    </row>
    <row r="383" spans="1:47" ht="12.95" customHeight="1">
      <c r="A383" s="34"/>
      <c r="B383" s="34"/>
      <c r="C383" s="53"/>
      <c r="D383" s="54"/>
      <c r="E383" s="48"/>
      <c r="F383" s="48"/>
      <c r="G383" s="48"/>
      <c r="H383" s="34"/>
      <c r="I383" s="34"/>
      <c r="J383" s="34"/>
      <c r="L383" s="48"/>
      <c r="M383" s="34"/>
      <c r="N383" s="34"/>
      <c r="O383" s="34"/>
      <c r="P383" s="34"/>
      <c r="Q383" s="59"/>
      <c r="R383" s="34"/>
      <c r="T383" s="34"/>
      <c r="U383" s="59"/>
      <c r="Y383" s="50"/>
      <c r="AF383" s="145"/>
      <c r="AG383" s="146"/>
    </row>
    <row r="384" spans="1:47" ht="12.95" customHeight="1">
      <c r="A384" s="34"/>
      <c r="B384" s="34"/>
      <c r="C384" s="53"/>
      <c r="D384" s="54"/>
      <c r="E384" s="48"/>
      <c r="F384" s="48"/>
      <c r="G384" s="48"/>
      <c r="H384" s="34"/>
      <c r="I384" s="34"/>
      <c r="J384" s="48"/>
      <c r="L384" s="34"/>
      <c r="O384" s="34"/>
      <c r="P384" s="34"/>
      <c r="Q384" s="59"/>
      <c r="R384" s="34"/>
      <c r="T384" s="34"/>
      <c r="U384" s="59"/>
      <c r="Y384" s="50"/>
      <c r="AF384" s="145"/>
      <c r="AG384" s="146"/>
    </row>
    <row r="385" spans="1:33" ht="12.95" customHeight="1">
      <c r="A385" s="34"/>
      <c r="B385" s="34"/>
      <c r="C385" s="53"/>
      <c r="D385" s="54"/>
      <c r="E385" s="48"/>
      <c r="F385" s="48"/>
      <c r="G385" s="48"/>
      <c r="H385" s="34"/>
      <c r="I385" s="34"/>
      <c r="J385" s="34"/>
      <c r="L385" s="48"/>
      <c r="M385" s="34"/>
      <c r="N385" s="34"/>
      <c r="O385" s="34"/>
      <c r="P385" s="34"/>
      <c r="Q385" s="59"/>
      <c r="R385" s="34"/>
      <c r="T385" s="34"/>
      <c r="U385" s="59"/>
      <c r="Y385" s="50"/>
      <c r="AF385" s="145"/>
      <c r="AG385" s="146"/>
    </row>
    <row r="386" spans="1:33" ht="12.95" customHeight="1">
      <c r="A386" s="34"/>
      <c r="B386" s="52"/>
      <c r="C386" s="53"/>
      <c r="D386" s="54"/>
      <c r="E386" s="48"/>
      <c r="F386" s="48"/>
      <c r="G386" s="48"/>
      <c r="H386" s="34"/>
      <c r="I386" s="34"/>
      <c r="J386" s="48"/>
      <c r="K386" s="34"/>
      <c r="L386" s="34"/>
      <c r="O386" s="34"/>
      <c r="P386" s="34"/>
      <c r="Q386" s="59"/>
      <c r="R386" s="34"/>
      <c r="T386" s="34"/>
      <c r="U386" s="59"/>
      <c r="Y386" s="50"/>
      <c r="AF386" s="145"/>
      <c r="AG386" s="146"/>
    </row>
    <row r="387" spans="1:33" ht="12.95" customHeight="1">
      <c r="A387" s="34"/>
      <c r="B387" s="34"/>
      <c r="C387" s="53"/>
      <c r="D387" s="54"/>
      <c r="E387" s="48"/>
      <c r="F387" s="48"/>
      <c r="G387" s="48"/>
      <c r="H387" s="34"/>
      <c r="I387" s="34"/>
      <c r="J387" s="48"/>
      <c r="L387" s="34"/>
      <c r="O387" s="34"/>
      <c r="P387" s="34"/>
      <c r="Q387" s="59"/>
      <c r="R387" s="34"/>
      <c r="T387" s="34"/>
      <c r="U387" s="59"/>
      <c r="Y387" s="50"/>
      <c r="AF387" s="145"/>
      <c r="AG387" s="146"/>
    </row>
    <row r="388" spans="1:33" ht="12.95" customHeight="1">
      <c r="A388" s="34"/>
      <c r="B388" s="34"/>
      <c r="C388" s="53"/>
      <c r="D388" s="54"/>
      <c r="E388" s="48"/>
      <c r="F388" s="48"/>
      <c r="G388" s="48"/>
      <c r="H388" s="34"/>
      <c r="I388" s="34"/>
      <c r="J388" s="34"/>
      <c r="L388" s="48"/>
      <c r="M388" s="34"/>
      <c r="N388" s="34"/>
      <c r="O388" s="34"/>
      <c r="P388" s="34"/>
      <c r="Q388" s="59"/>
      <c r="R388" s="34"/>
      <c r="T388" s="34"/>
      <c r="U388" s="59"/>
      <c r="Y388" s="50"/>
      <c r="AF388" s="145"/>
      <c r="AG388" s="146"/>
    </row>
    <row r="389" spans="1:33" ht="12.95" customHeight="1">
      <c r="A389" s="34"/>
      <c r="B389" s="34"/>
      <c r="C389" s="53"/>
      <c r="D389" s="54"/>
      <c r="E389" s="48"/>
      <c r="F389" s="48"/>
      <c r="G389" s="48"/>
      <c r="H389" s="34"/>
      <c r="I389" s="34"/>
      <c r="J389" s="48"/>
      <c r="L389" s="34"/>
      <c r="O389" s="34"/>
      <c r="P389" s="34"/>
      <c r="Q389" s="59"/>
      <c r="R389" s="34"/>
      <c r="T389" s="34"/>
      <c r="U389" s="59"/>
      <c r="Y389" s="50"/>
      <c r="AF389" s="145"/>
      <c r="AG389" s="146"/>
    </row>
    <row r="390" spans="1:33" ht="12.95" customHeight="1">
      <c r="A390" s="34"/>
      <c r="B390" s="34"/>
      <c r="C390" s="53"/>
      <c r="D390" s="54"/>
      <c r="E390" s="48"/>
      <c r="F390" s="48"/>
      <c r="G390" s="48"/>
      <c r="H390" s="34"/>
      <c r="I390" s="34"/>
      <c r="J390" s="34"/>
      <c r="L390" s="48"/>
      <c r="M390" s="34"/>
      <c r="N390" s="34"/>
      <c r="O390" s="34"/>
      <c r="P390" s="34"/>
      <c r="Q390" s="59"/>
      <c r="R390" s="34"/>
      <c r="T390" s="34"/>
      <c r="U390" s="59"/>
      <c r="Y390" s="50"/>
      <c r="AF390" s="145"/>
      <c r="AG390" s="146"/>
    </row>
    <row r="391" spans="1:33" ht="12.95" customHeight="1">
      <c r="A391" s="34"/>
      <c r="B391" s="34"/>
      <c r="C391" s="53"/>
      <c r="D391" s="54"/>
      <c r="E391" s="48"/>
      <c r="F391" s="48"/>
      <c r="G391" s="48"/>
      <c r="H391" s="34"/>
      <c r="I391" s="34"/>
      <c r="J391" s="48"/>
      <c r="L391" s="34"/>
      <c r="O391" s="34"/>
      <c r="P391" s="34"/>
      <c r="Q391" s="59"/>
      <c r="R391" s="34"/>
      <c r="T391" s="34"/>
      <c r="U391" s="59"/>
      <c r="Y391" s="50"/>
      <c r="AF391" s="145"/>
      <c r="AG391" s="146"/>
    </row>
    <row r="392" spans="1:33" ht="12.95" customHeight="1">
      <c r="A392" s="34"/>
      <c r="B392" s="52"/>
      <c r="C392" s="53"/>
      <c r="D392" s="54"/>
      <c r="E392" s="48"/>
      <c r="F392" s="48"/>
      <c r="G392" s="48"/>
      <c r="H392" s="34"/>
      <c r="I392" s="34"/>
      <c r="J392" s="34"/>
      <c r="K392" s="34"/>
      <c r="L392" s="48"/>
      <c r="M392" s="34"/>
      <c r="N392" s="34"/>
      <c r="O392" s="34"/>
      <c r="P392" s="34"/>
      <c r="Q392" s="59"/>
      <c r="R392" s="34"/>
      <c r="T392" s="34"/>
      <c r="U392" s="59"/>
      <c r="Y392" s="50"/>
      <c r="AF392" s="145"/>
      <c r="AG392" s="146"/>
    </row>
    <row r="393" spans="1:33" ht="12.95" customHeight="1">
      <c r="A393" s="34"/>
      <c r="B393" s="52"/>
      <c r="C393" s="53"/>
      <c r="D393" s="54"/>
      <c r="E393" s="48"/>
      <c r="F393" s="48"/>
      <c r="G393" s="48"/>
      <c r="H393" s="34"/>
      <c r="I393" s="34"/>
      <c r="J393" s="48"/>
      <c r="K393" s="34"/>
      <c r="L393" s="34"/>
      <c r="O393" s="34"/>
      <c r="P393" s="34"/>
      <c r="Q393" s="59"/>
      <c r="R393" s="34"/>
      <c r="T393" s="34"/>
      <c r="U393" s="59"/>
      <c r="Y393" s="50"/>
      <c r="AF393" s="145"/>
      <c r="AG393" s="146"/>
    </row>
    <row r="394" spans="1:33" ht="12.95" customHeight="1">
      <c r="A394" s="34"/>
      <c r="B394" s="34"/>
      <c r="C394" s="53"/>
      <c r="D394" s="54"/>
      <c r="E394" s="48"/>
      <c r="F394" s="48"/>
      <c r="G394" s="48"/>
      <c r="H394" s="34"/>
      <c r="I394" s="34"/>
      <c r="J394" s="34"/>
      <c r="L394" s="48"/>
      <c r="M394" s="34"/>
      <c r="N394" s="34"/>
      <c r="O394" s="34"/>
      <c r="P394" s="34"/>
      <c r="Q394" s="59"/>
      <c r="R394" s="34"/>
      <c r="T394" s="34"/>
      <c r="U394" s="59"/>
      <c r="Y394" s="50"/>
      <c r="AF394" s="145"/>
      <c r="AG394" s="146"/>
    </row>
    <row r="395" spans="1:33" ht="12.95" customHeight="1">
      <c r="A395" s="34"/>
      <c r="B395" s="34"/>
      <c r="C395" s="53"/>
      <c r="D395" s="54"/>
      <c r="E395" s="48"/>
      <c r="F395" s="48"/>
      <c r="G395" s="48"/>
      <c r="H395" s="34"/>
      <c r="I395" s="34"/>
      <c r="J395" s="48"/>
      <c r="L395" s="34"/>
      <c r="O395" s="34"/>
      <c r="P395" s="34"/>
      <c r="Q395" s="59"/>
      <c r="R395" s="34"/>
      <c r="T395" s="34"/>
      <c r="U395" s="59"/>
      <c r="Y395" s="50"/>
      <c r="AF395" s="145"/>
      <c r="AG395" s="146"/>
    </row>
    <row r="396" spans="1:33" ht="12.95" customHeight="1">
      <c r="A396" s="34"/>
      <c r="B396" s="34"/>
      <c r="C396" s="53"/>
      <c r="D396" s="54"/>
      <c r="E396" s="48"/>
      <c r="F396" s="48"/>
      <c r="G396" s="48"/>
      <c r="H396" s="34"/>
      <c r="I396" s="34"/>
      <c r="J396" s="34"/>
      <c r="L396" s="48"/>
      <c r="M396" s="34"/>
      <c r="N396" s="34"/>
      <c r="O396" s="34"/>
      <c r="P396" s="34"/>
      <c r="Q396" s="59"/>
      <c r="R396" s="34"/>
      <c r="T396" s="34"/>
      <c r="U396" s="59"/>
      <c r="Y396" s="50"/>
      <c r="AF396" s="145"/>
      <c r="AG396" s="146"/>
    </row>
    <row r="397" spans="1:33" ht="12.95" customHeight="1">
      <c r="A397" s="34"/>
      <c r="B397" s="34"/>
      <c r="C397" s="53"/>
      <c r="D397" s="54"/>
      <c r="E397" s="48"/>
      <c r="F397" s="48"/>
      <c r="G397" s="48"/>
      <c r="H397" s="34"/>
      <c r="I397" s="34"/>
      <c r="J397" s="48"/>
      <c r="L397" s="34"/>
      <c r="O397" s="34"/>
      <c r="P397" s="34"/>
      <c r="Q397" s="59"/>
      <c r="R397" s="34"/>
      <c r="T397" s="34"/>
      <c r="U397" s="59"/>
      <c r="Y397" s="50"/>
      <c r="AF397" s="145"/>
      <c r="AG397" s="146"/>
    </row>
    <row r="398" spans="1:33" ht="12.95" customHeight="1">
      <c r="A398" s="34"/>
      <c r="B398" s="34"/>
      <c r="C398" s="53"/>
      <c r="D398" s="54"/>
      <c r="E398" s="48"/>
      <c r="F398" s="48"/>
      <c r="G398" s="48"/>
      <c r="H398" s="34"/>
      <c r="I398" s="34"/>
      <c r="J398" s="34"/>
      <c r="L398" s="48"/>
      <c r="M398" s="34"/>
      <c r="N398" s="34"/>
      <c r="O398" s="34"/>
      <c r="P398" s="34"/>
      <c r="Q398" s="59"/>
      <c r="R398" s="34"/>
      <c r="T398" s="34"/>
      <c r="U398" s="59"/>
      <c r="Y398" s="50"/>
      <c r="AF398" s="145"/>
      <c r="AG398" s="146"/>
    </row>
    <row r="399" spans="1:33" ht="12.95" customHeight="1">
      <c r="A399" s="34"/>
      <c r="B399" s="34"/>
      <c r="C399" s="53"/>
      <c r="D399" s="54"/>
      <c r="E399" s="48"/>
      <c r="F399" s="48"/>
      <c r="G399" s="48"/>
      <c r="H399" s="34"/>
      <c r="I399" s="34"/>
      <c r="J399" s="48"/>
      <c r="L399" s="34"/>
      <c r="O399" s="34"/>
      <c r="P399" s="34"/>
      <c r="Q399" s="59"/>
      <c r="R399" s="34"/>
      <c r="T399" s="34"/>
      <c r="U399" s="59"/>
      <c r="Y399" s="50"/>
      <c r="AF399" s="145"/>
      <c r="AG399" s="146"/>
    </row>
    <row r="400" spans="1:33" ht="12.95" customHeight="1">
      <c r="A400" s="34"/>
      <c r="B400" s="34"/>
      <c r="C400" s="53"/>
      <c r="D400" s="54"/>
      <c r="E400" s="48"/>
      <c r="F400" s="48"/>
      <c r="G400" s="48"/>
      <c r="H400" s="34"/>
      <c r="I400" s="34"/>
      <c r="J400" s="34"/>
      <c r="L400" s="48"/>
      <c r="M400" s="34"/>
      <c r="N400" s="34"/>
      <c r="O400" s="34"/>
      <c r="P400" s="34"/>
      <c r="Q400" s="59"/>
      <c r="R400" s="34"/>
      <c r="T400" s="34"/>
      <c r="U400" s="59"/>
      <c r="Y400" s="50"/>
      <c r="AF400" s="145"/>
      <c r="AG400" s="146"/>
    </row>
    <row r="401" spans="1:33" ht="12.95" customHeight="1">
      <c r="A401" s="34"/>
      <c r="B401" s="34"/>
      <c r="C401" s="53"/>
      <c r="D401" s="54"/>
      <c r="E401" s="48"/>
      <c r="F401" s="48"/>
      <c r="G401" s="48"/>
      <c r="H401" s="34"/>
      <c r="I401" s="34"/>
      <c r="J401" s="48"/>
      <c r="L401" s="34"/>
      <c r="O401" s="34"/>
      <c r="P401" s="34"/>
      <c r="Q401" s="59"/>
      <c r="R401" s="34"/>
      <c r="T401" s="34"/>
      <c r="U401" s="59"/>
      <c r="Y401" s="50"/>
      <c r="AF401" s="145"/>
      <c r="AG401" s="146"/>
    </row>
    <row r="402" spans="1:33" ht="12.95" customHeight="1">
      <c r="A402" s="34"/>
      <c r="B402" s="34"/>
      <c r="C402" s="53"/>
      <c r="D402" s="54"/>
      <c r="E402" s="48"/>
      <c r="F402" s="48"/>
      <c r="G402" s="48"/>
      <c r="H402" s="34"/>
      <c r="I402" s="34"/>
      <c r="J402" s="34"/>
      <c r="L402" s="48"/>
      <c r="M402" s="34"/>
      <c r="N402" s="34"/>
      <c r="O402" s="34"/>
      <c r="P402" s="34"/>
      <c r="Q402" s="59"/>
      <c r="R402" s="34"/>
      <c r="T402" s="34"/>
      <c r="U402" s="59"/>
      <c r="Y402" s="50"/>
      <c r="AF402" s="145"/>
      <c r="AG402" s="146"/>
    </row>
    <row r="403" spans="1:33" ht="12.95" customHeight="1">
      <c r="A403" s="34"/>
      <c r="B403" s="34"/>
      <c r="C403" s="53"/>
      <c r="D403" s="54"/>
      <c r="E403" s="48"/>
      <c r="F403" s="48"/>
      <c r="G403" s="48"/>
      <c r="H403" s="34"/>
      <c r="I403" s="34"/>
      <c r="J403" s="48"/>
      <c r="L403" s="34"/>
      <c r="O403" s="34"/>
      <c r="P403" s="34"/>
      <c r="Q403" s="59"/>
      <c r="R403" s="34"/>
      <c r="T403" s="34"/>
      <c r="U403" s="59"/>
      <c r="Y403" s="50"/>
      <c r="AF403" s="145"/>
      <c r="AG403" s="146"/>
    </row>
    <row r="404" spans="1:33" ht="12.95" customHeight="1">
      <c r="A404" s="34"/>
      <c r="B404" s="34"/>
      <c r="C404" s="53"/>
      <c r="D404" s="54"/>
      <c r="E404" s="48"/>
      <c r="F404" s="48"/>
      <c r="G404" s="48"/>
      <c r="H404" s="34"/>
      <c r="I404" s="34"/>
      <c r="J404" s="34"/>
      <c r="L404" s="48"/>
      <c r="M404" s="34"/>
      <c r="N404" s="34"/>
      <c r="O404" s="34"/>
      <c r="P404" s="34"/>
      <c r="Q404" s="59"/>
      <c r="R404" s="34"/>
      <c r="T404" s="34"/>
      <c r="U404" s="59"/>
      <c r="Y404" s="50"/>
      <c r="AF404" s="145"/>
      <c r="AG404" s="146"/>
    </row>
    <row r="405" spans="1:33" ht="12.95" customHeight="1">
      <c r="A405" s="34"/>
      <c r="B405" s="34"/>
      <c r="C405" s="53"/>
      <c r="D405" s="54"/>
      <c r="E405" s="48"/>
      <c r="F405" s="48"/>
      <c r="G405" s="48"/>
      <c r="H405" s="34"/>
      <c r="I405" s="34"/>
      <c r="J405" s="48"/>
      <c r="L405" s="34"/>
      <c r="O405" s="34"/>
      <c r="P405" s="34"/>
      <c r="Q405" s="59"/>
      <c r="R405" s="34"/>
      <c r="T405" s="34"/>
      <c r="U405" s="59"/>
      <c r="Y405" s="50"/>
      <c r="AF405" s="145"/>
      <c r="AG405" s="146"/>
    </row>
    <row r="406" spans="1:33" ht="12.95" customHeight="1">
      <c r="A406" s="34"/>
      <c r="B406" s="34"/>
      <c r="C406" s="53"/>
      <c r="D406" s="54"/>
      <c r="E406" s="48"/>
      <c r="F406" s="48"/>
      <c r="G406" s="48"/>
      <c r="H406" s="34"/>
      <c r="I406" s="34"/>
      <c r="J406" s="34"/>
      <c r="L406" s="48"/>
      <c r="M406" s="34"/>
      <c r="N406" s="34"/>
      <c r="O406" s="34"/>
      <c r="P406" s="34"/>
      <c r="Q406" s="59"/>
      <c r="R406" s="34"/>
      <c r="T406" s="34"/>
      <c r="U406" s="59"/>
      <c r="Y406" s="50"/>
      <c r="AF406" s="145"/>
      <c r="AG406" s="146"/>
    </row>
    <row r="407" spans="1:33" ht="12.95" customHeight="1">
      <c r="A407" s="34"/>
      <c r="B407" s="34"/>
      <c r="C407" s="53"/>
      <c r="D407" s="54"/>
      <c r="E407" s="48"/>
      <c r="F407" s="48"/>
      <c r="G407" s="48"/>
      <c r="H407" s="34"/>
      <c r="I407" s="34"/>
      <c r="J407" s="48"/>
      <c r="L407" s="34"/>
      <c r="O407" s="34"/>
      <c r="P407" s="34"/>
      <c r="Q407" s="59"/>
      <c r="R407" s="34"/>
      <c r="T407" s="34"/>
      <c r="U407" s="59"/>
      <c r="Y407" s="50"/>
      <c r="AF407" s="145"/>
      <c r="AG407" s="146"/>
    </row>
    <row r="408" spans="1:33" ht="12.95" customHeight="1">
      <c r="A408" s="34"/>
      <c r="B408" s="34"/>
      <c r="C408" s="53"/>
      <c r="D408" s="54"/>
      <c r="E408" s="48"/>
      <c r="F408" s="48"/>
      <c r="G408" s="48"/>
      <c r="H408" s="34"/>
      <c r="I408" s="34"/>
      <c r="J408" s="34"/>
      <c r="L408" s="48"/>
      <c r="M408" s="34"/>
      <c r="N408" s="34"/>
      <c r="O408" s="34"/>
      <c r="P408" s="34"/>
      <c r="Q408" s="59"/>
      <c r="R408" s="34"/>
      <c r="T408" s="34"/>
      <c r="U408" s="59"/>
      <c r="Y408" s="50"/>
      <c r="AF408" s="145"/>
      <c r="AG408" s="146"/>
    </row>
    <row r="409" spans="1:33" ht="12.95" customHeight="1">
      <c r="A409" s="34"/>
      <c r="B409" s="52"/>
      <c r="C409" s="53"/>
      <c r="D409" s="54"/>
      <c r="E409" s="48"/>
      <c r="F409" s="48"/>
      <c r="G409" s="48"/>
      <c r="H409" s="34"/>
      <c r="I409" s="34"/>
      <c r="J409" s="34"/>
      <c r="K409" s="34"/>
      <c r="L409" s="48"/>
      <c r="M409" s="34"/>
      <c r="N409" s="34"/>
      <c r="O409" s="34"/>
      <c r="P409" s="34"/>
      <c r="Q409" s="59"/>
      <c r="R409" s="34"/>
      <c r="T409" s="34"/>
      <c r="U409" s="59"/>
      <c r="Y409" s="50"/>
      <c r="AF409" s="145"/>
      <c r="AG409" s="146"/>
    </row>
    <row r="410" spans="1:33" ht="12.95" customHeight="1">
      <c r="A410" s="34"/>
      <c r="B410" s="34"/>
      <c r="C410" s="53"/>
      <c r="D410" s="54"/>
      <c r="E410" s="48"/>
      <c r="F410" s="48"/>
      <c r="G410" s="48"/>
      <c r="H410" s="34"/>
      <c r="I410" s="34"/>
      <c r="J410" s="48"/>
      <c r="L410" s="34"/>
      <c r="O410" s="34"/>
      <c r="P410" s="34"/>
      <c r="Q410" s="59"/>
      <c r="R410" s="34"/>
      <c r="T410" s="34"/>
      <c r="U410" s="59"/>
      <c r="Y410" s="50"/>
      <c r="AF410" s="145"/>
      <c r="AG410" s="146"/>
    </row>
    <row r="411" spans="1:33" ht="12.95" customHeight="1">
      <c r="A411" s="34"/>
      <c r="B411" s="52"/>
      <c r="C411" s="53"/>
      <c r="D411" s="54"/>
      <c r="E411" s="48"/>
      <c r="F411" s="48"/>
      <c r="G411" s="48"/>
      <c r="H411" s="34"/>
      <c r="I411" s="34"/>
      <c r="J411" s="34"/>
      <c r="K411" s="34"/>
      <c r="L411" s="48"/>
      <c r="M411" s="34"/>
      <c r="N411" s="34"/>
      <c r="O411" s="34"/>
      <c r="P411" s="34"/>
      <c r="Q411" s="59"/>
      <c r="R411" s="34"/>
      <c r="T411" s="34"/>
      <c r="U411" s="59"/>
      <c r="Y411" s="50"/>
      <c r="AF411" s="145"/>
      <c r="AG411" s="146"/>
    </row>
    <row r="412" spans="1:33" ht="12.95" customHeight="1">
      <c r="A412" s="34"/>
      <c r="B412" s="52"/>
      <c r="C412" s="53"/>
      <c r="D412" s="54"/>
      <c r="E412" s="48"/>
      <c r="F412" s="48"/>
      <c r="G412" s="48"/>
      <c r="H412" s="34"/>
      <c r="I412" s="34"/>
      <c r="J412" s="48"/>
      <c r="K412" s="34"/>
      <c r="L412" s="34"/>
      <c r="O412" s="34"/>
      <c r="P412" s="34"/>
      <c r="Q412" s="59"/>
      <c r="R412" s="34"/>
      <c r="T412" s="34"/>
      <c r="U412" s="59"/>
      <c r="Y412" s="50"/>
      <c r="AF412" s="145"/>
      <c r="AG412" s="146"/>
    </row>
    <row r="413" spans="1:33" ht="12.95" customHeight="1">
      <c r="A413" s="34"/>
      <c r="B413" s="52"/>
      <c r="C413" s="53"/>
      <c r="D413" s="54"/>
      <c r="E413" s="48"/>
      <c r="F413" s="48"/>
      <c r="G413" s="48"/>
      <c r="H413" s="34"/>
      <c r="I413" s="34"/>
      <c r="J413" s="34"/>
      <c r="K413" s="34"/>
      <c r="L413" s="48"/>
      <c r="M413" s="34"/>
      <c r="N413" s="34"/>
      <c r="O413" s="34"/>
      <c r="P413" s="34"/>
      <c r="Q413" s="59"/>
      <c r="R413" s="34"/>
      <c r="T413" s="34"/>
      <c r="U413" s="59"/>
      <c r="Y413" s="50"/>
      <c r="AF413" s="145"/>
      <c r="AG413" s="146"/>
    </row>
    <row r="414" spans="1:33" ht="12.95" customHeight="1">
      <c r="A414" s="34"/>
      <c r="B414" s="34"/>
      <c r="C414" s="53"/>
      <c r="D414" s="54"/>
      <c r="E414" s="48"/>
      <c r="F414" s="48"/>
      <c r="G414" s="48"/>
      <c r="H414" s="34"/>
      <c r="I414" s="34"/>
      <c r="J414" s="34"/>
      <c r="L414" s="48"/>
      <c r="M414" s="34"/>
      <c r="N414" s="34"/>
      <c r="O414" s="34"/>
      <c r="P414" s="34"/>
      <c r="Q414" s="59"/>
      <c r="R414" s="34"/>
      <c r="T414" s="34"/>
      <c r="U414" s="59"/>
      <c r="Y414" s="50"/>
      <c r="AF414" s="145"/>
      <c r="AG414" s="146"/>
    </row>
    <row r="415" spans="1:33" ht="12.95" customHeight="1">
      <c r="A415" s="34"/>
      <c r="B415" s="52"/>
      <c r="C415" s="53"/>
      <c r="D415" s="54"/>
      <c r="E415" s="48"/>
      <c r="F415" s="48"/>
      <c r="G415" s="48"/>
      <c r="H415" s="34"/>
      <c r="I415" s="34"/>
      <c r="J415" s="48"/>
      <c r="K415" s="34"/>
      <c r="L415" s="34"/>
      <c r="O415" s="34"/>
      <c r="P415" s="34"/>
      <c r="Q415" s="59"/>
      <c r="R415" s="34"/>
      <c r="T415" s="34"/>
      <c r="U415" s="59"/>
      <c r="Y415" s="50"/>
      <c r="AF415" s="145"/>
      <c r="AG415" s="146"/>
    </row>
    <row r="416" spans="1:33" ht="12.95" customHeight="1">
      <c r="A416" s="34"/>
      <c r="B416" s="52"/>
      <c r="C416" s="53"/>
      <c r="D416" s="54"/>
      <c r="E416" s="48"/>
      <c r="F416" s="48"/>
      <c r="G416" s="48"/>
      <c r="H416" s="34"/>
      <c r="I416" s="34"/>
      <c r="J416" s="34"/>
      <c r="K416" s="34"/>
      <c r="L416" s="48"/>
      <c r="M416" s="34"/>
      <c r="N416" s="34"/>
      <c r="O416" s="34"/>
      <c r="P416" s="34"/>
      <c r="Q416" s="59"/>
      <c r="R416" s="34"/>
      <c r="T416" s="34"/>
      <c r="U416" s="59"/>
      <c r="Y416" s="50"/>
      <c r="AF416" s="145"/>
      <c r="AG416" s="146"/>
    </row>
    <row r="417" spans="1:33" ht="12.95" customHeight="1">
      <c r="A417" s="34"/>
      <c r="B417" s="52"/>
      <c r="C417" s="53"/>
      <c r="D417" s="54"/>
      <c r="E417" s="48"/>
      <c r="F417" s="48"/>
      <c r="G417" s="48"/>
      <c r="H417" s="34"/>
      <c r="I417" s="34"/>
      <c r="J417" s="48"/>
      <c r="K417" s="34"/>
      <c r="L417" s="34"/>
      <c r="O417" s="34"/>
      <c r="P417" s="34"/>
      <c r="Q417" s="59"/>
      <c r="R417" s="34"/>
      <c r="T417" s="34"/>
      <c r="U417" s="59"/>
      <c r="Y417" s="50"/>
      <c r="AF417" s="145"/>
      <c r="AG417" s="146"/>
    </row>
    <row r="418" spans="1:33" ht="12.95" customHeight="1">
      <c r="A418" s="34"/>
      <c r="B418" s="52"/>
      <c r="C418" s="53"/>
      <c r="D418" s="54"/>
      <c r="E418" s="48"/>
      <c r="F418" s="48"/>
      <c r="G418" s="48"/>
      <c r="H418" s="34"/>
      <c r="I418" s="34"/>
      <c r="J418" s="34"/>
      <c r="K418" s="34"/>
      <c r="L418" s="48"/>
      <c r="M418" s="34"/>
      <c r="N418" s="34"/>
      <c r="O418" s="34"/>
      <c r="P418" s="34"/>
      <c r="Q418" s="59"/>
      <c r="R418" s="34"/>
      <c r="T418" s="34"/>
      <c r="U418" s="59"/>
      <c r="Y418" s="50"/>
      <c r="AF418" s="145"/>
      <c r="AG418" s="146"/>
    </row>
    <row r="419" spans="1:33" ht="12.95" customHeight="1">
      <c r="A419" s="34"/>
      <c r="B419" s="52"/>
      <c r="C419" s="53"/>
      <c r="D419" s="54"/>
      <c r="E419" s="48"/>
      <c r="F419" s="48"/>
      <c r="G419" s="48"/>
      <c r="H419" s="34"/>
      <c r="I419" s="34"/>
      <c r="J419" s="34"/>
      <c r="K419" s="34"/>
      <c r="L419" s="48"/>
      <c r="M419" s="34"/>
      <c r="N419" s="34"/>
      <c r="O419" s="34"/>
      <c r="P419" s="34"/>
      <c r="Q419" s="59"/>
      <c r="R419" s="34"/>
      <c r="T419" s="34"/>
      <c r="U419" s="59"/>
      <c r="Y419" s="50"/>
      <c r="AF419" s="145"/>
      <c r="AG419" s="146"/>
    </row>
    <row r="420" spans="1:33" ht="12.95" customHeight="1">
      <c r="A420" s="34"/>
      <c r="B420" s="34"/>
      <c r="C420" s="53"/>
      <c r="D420" s="54"/>
      <c r="E420" s="48"/>
      <c r="F420" s="48"/>
      <c r="G420" s="48"/>
      <c r="H420" s="34"/>
      <c r="I420" s="34"/>
      <c r="J420" s="48"/>
      <c r="L420" s="34"/>
      <c r="O420" s="34"/>
      <c r="P420" s="34"/>
      <c r="Q420" s="59"/>
      <c r="R420" s="34"/>
      <c r="T420" s="34"/>
      <c r="U420" s="59"/>
      <c r="Y420" s="50"/>
      <c r="AF420" s="145"/>
      <c r="AG420" s="146"/>
    </row>
    <row r="421" spans="1:33" ht="12.95" customHeight="1">
      <c r="A421" s="34"/>
      <c r="B421" s="52"/>
      <c r="C421" s="53"/>
      <c r="D421" s="54"/>
      <c r="E421" s="48"/>
      <c r="F421" s="48"/>
      <c r="G421" s="48"/>
      <c r="H421" s="34"/>
      <c r="I421" s="34"/>
      <c r="J421" s="48"/>
      <c r="K421" s="34"/>
      <c r="L421" s="34"/>
      <c r="O421" s="34"/>
      <c r="P421" s="34"/>
      <c r="Q421" s="59"/>
      <c r="R421" s="34"/>
      <c r="T421" s="34"/>
      <c r="U421" s="59"/>
      <c r="Y421" s="50"/>
      <c r="AF421" s="145"/>
      <c r="AG421" s="146"/>
    </row>
    <row r="422" spans="1:33" ht="12.95" customHeight="1">
      <c r="A422" s="34"/>
      <c r="B422" s="34"/>
      <c r="C422" s="53"/>
      <c r="D422" s="54"/>
      <c r="E422" s="48"/>
      <c r="F422" s="48"/>
      <c r="G422" s="48"/>
      <c r="H422" s="34"/>
      <c r="I422" s="34"/>
      <c r="J422" s="34"/>
      <c r="L422" s="48"/>
      <c r="M422" s="34"/>
      <c r="N422" s="34"/>
      <c r="O422" s="34"/>
      <c r="P422" s="34"/>
      <c r="Q422" s="59"/>
      <c r="R422" s="34"/>
      <c r="T422" s="34"/>
      <c r="U422" s="59"/>
      <c r="Y422" s="50"/>
      <c r="AF422" s="145"/>
      <c r="AG422" s="146"/>
    </row>
    <row r="423" spans="1:33" ht="12.95" customHeight="1">
      <c r="A423" s="34"/>
      <c r="B423" s="34"/>
      <c r="C423" s="53"/>
      <c r="D423" s="54"/>
      <c r="E423" s="48"/>
      <c r="F423" s="48"/>
      <c r="G423" s="48"/>
      <c r="H423" s="34"/>
      <c r="I423" s="34"/>
      <c r="J423" s="48"/>
      <c r="L423" s="34"/>
      <c r="O423" s="34"/>
      <c r="P423" s="34"/>
      <c r="Q423" s="59"/>
      <c r="R423" s="34"/>
      <c r="T423" s="34"/>
      <c r="U423" s="59"/>
      <c r="Y423" s="50"/>
      <c r="AF423" s="145"/>
      <c r="AG423" s="146"/>
    </row>
    <row r="424" spans="1:33" ht="12.95" customHeight="1">
      <c r="A424" s="34"/>
      <c r="B424" s="52"/>
      <c r="C424" s="53"/>
      <c r="D424" s="54"/>
      <c r="E424" s="48"/>
      <c r="F424" s="48"/>
      <c r="G424" s="48"/>
      <c r="H424" s="34"/>
      <c r="I424" s="34"/>
      <c r="J424" s="34"/>
      <c r="K424" s="34"/>
      <c r="L424" s="48"/>
      <c r="M424" s="34"/>
      <c r="N424" s="34"/>
      <c r="O424" s="34"/>
      <c r="P424" s="34"/>
      <c r="Q424" s="59"/>
      <c r="R424" s="34"/>
      <c r="T424" s="34"/>
      <c r="U424" s="59"/>
      <c r="Y424" s="50"/>
      <c r="AF424" s="145"/>
      <c r="AG424" s="146"/>
    </row>
    <row r="425" spans="1:33" ht="12.95" customHeight="1">
      <c r="A425" s="34"/>
      <c r="B425" s="52"/>
      <c r="C425" s="53"/>
      <c r="D425" s="54"/>
      <c r="E425" s="48"/>
      <c r="F425" s="48"/>
      <c r="G425" s="48"/>
      <c r="H425" s="34"/>
      <c r="I425" s="34"/>
      <c r="J425" s="48"/>
      <c r="K425" s="34"/>
      <c r="L425" s="34"/>
      <c r="O425" s="34"/>
      <c r="P425" s="34"/>
      <c r="Q425" s="59"/>
      <c r="R425" s="34"/>
      <c r="T425" s="34"/>
      <c r="U425" s="59"/>
      <c r="Y425" s="50"/>
      <c r="AF425" s="145"/>
      <c r="AG425" s="146"/>
    </row>
    <row r="426" spans="1:33" ht="12.95" customHeight="1">
      <c r="A426" s="34"/>
      <c r="B426" s="52"/>
      <c r="C426" s="53"/>
      <c r="D426" s="54"/>
      <c r="E426" s="48"/>
      <c r="F426" s="48"/>
      <c r="G426" s="48"/>
      <c r="H426" s="34"/>
      <c r="I426" s="34"/>
      <c r="J426" s="34"/>
      <c r="K426" s="34"/>
      <c r="L426" s="48"/>
      <c r="M426" s="34"/>
      <c r="N426" s="34"/>
      <c r="O426" s="34"/>
      <c r="P426" s="34"/>
      <c r="Q426" s="59"/>
      <c r="R426" s="34"/>
      <c r="T426" s="34"/>
      <c r="U426" s="59"/>
      <c r="Y426" s="50"/>
      <c r="AF426" s="145"/>
      <c r="AG426" s="146"/>
    </row>
    <row r="427" spans="1:33" ht="12.95" customHeight="1">
      <c r="A427" s="34"/>
      <c r="B427" s="34"/>
      <c r="C427" s="53"/>
      <c r="D427" s="54"/>
      <c r="E427" s="48"/>
      <c r="F427" s="48"/>
      <c r="G427" s="48"/>
      <c r="H427" s="34"/>
      <c r="I427" s="34"/>
      <c r="J427" s="48"/>
      <c r="K427" s="34"/>
      <c r="L427" s="34"/>
      <c r="O427" s="34"/>
      <c r="P427" s="34"/>
      <c r="Q427" s="59"/>
      <c r="R427" s="34"/>
      <c r="T427" s="34"/>
      <c r="U427" s="59"/>
      <c r="Y427" s="50"/>
      <c r="AF427" s="145"/>
      <c r="AG427" s="146"/>
    </row>
    <row r="428" spans="1:33" ht="12.95" customHeight="1">
      <c r="A428" s="34"/>
      <c r="B428" s="34"/>
      <c r="C428" s="53"/>
      <c r="D428" s="54"/>
      <c r="E428" s="48"/>
      <c r="F428" s="48"/>
      <c r="G428" s="48"/>
      <c r="H428" s="34"/>
      <c r="I428" s="34"/>
      <c r="J428" s="34"/>
      <c r="L428" s="48"/>
      <c r="M428" s="34"/>
      <c r="N428" s="34"/>
      <c r="O428" s="34"/>
      <c r="P428" s="34"/>
      <c r="Q428" s="59"/>
      <c r="R428" s="34"/>
      <c r="T428" s="34"/>
      <c r="U428" s="59"/>
      <c r="Y428" s="50"/>
      <c r="AF428" s="145"/>
      <c r="AG428" s="146"/>
    </row>
    <row r="429" spans="1:33" ht="12.95" customHeight="1">
      <c r="A429" s="34"/>
      <c r="B429" s="34"/>
      <c r="C429" s="53"/>
      <c r="D429" s="54"/>
      <c r="E429" s="48"/>
      <c r="F429" s="48"/>
      <c r="G429" s="48"/>
      <c r="H429" s="34"/>
      <c r="I429" s="34"/>
      <c r="J429" s="34"/>
      <c r="K429" s="34"/>
      <c r="L429" s="48"/>
      <c r="M429" s="34"/>
      <c r="N429" s="34"/>
      <c r="O429" s="34"/>
      <c r="P429" s="34"/>
      <c r="Q429" s="59"/>
      <c r="R429" s="34"/>
      <c r="T429" s="34"/>
      <c r="U429" s="59"/>
      <c r="Y429" s="50"/>
      <c r="AF429" s="145"/>
      <c r="AG429" s="146"/>
    </row>
    <row r="430" spans="1:33" ht="12.95" customHeight="1">
      <c r="A430" s="34"/>
      <c r="B430" s="34"/>
      <c r="C430" s="53"/>
      <c r="D430" s="54"/>
      <c r="E430" s="48"/>
      <c r="F430" s="48"/>
      <c r="G430" s="48"/>
      <c r="H430" s="34"/>
      <c r="I430" s="34"/>
      <c r="J430" s="48"/>
      <c r="K430" s="34"/>
      <c r="L430" s="34"/>
      <c r="O430" s="34"/>
      <c r="P430" s="34"/>
      <c r="Q430" s="59"/>
      <c r="R430" s="34"/>
      <c r="T430" s="34"/>
      <c r="U430" s="59"/>
      <c r="Y430" s="50"/>
      <c r="AF430" s="145"/>
      <c r="AG430" s="146"/>
    </row>
    <row r="431" spans="1:33" ht="12.95" customHeight="1">
      <c r="A431" s="34"/>
      <c r="B431" s="34"/>
      <c r="C431" s="53"/>
      <c r="D431" s="54"/>
      <c r="E431" s="48"/>
      <c r="F431" s="48"/>
      <c r="G431" s="48"/>
      <c r="H431" s="34"/>
      <c r="I431" s="34"/>
      <c r="J431" s="34"/>
      <c r="K431" s="34"/>
      <c r="L431" s="48"/>
      <c r="M431" s="34"/>
      <c r="N431" s="34"/>
      <c r="O431" s="34"/>
      <c r="P431" s="34"/>
      <c r="Q431" s="59"/>
      <c r="R431" s="34"/>
      <c r="T431" s="34"/>
      <c r="U431" s="59"/>
      <c r="Y431" s="50"/>
      <c r="AF431" s="145"/>
      <c r="AG431" s="146"/>
    </row>
    <row r="432" spans="1:33" ht="12.95" customHeight="1">
      <c r="A432" s="34"/>
      <c r="B432" s="34"/>
      <c r="C432" s="53"/>
      <c r="D432" s="54"/>
      <c r="E432" s="48"/>
      <c r="F432" s="48"/>
      <c r="G432" s="48"/>
      <c r="H432" s="34"/>
      <c r="I432" s="34"/>
      <c r="J432" s="48"/>
      <c r="K432" s="34"/>
      <c r="L432" s="34"/>
      <c r="O432" s="34"/>
      <c r="P432" s="34"/>
      <c r="Q432" s="59"/>
      <c r="R432" s="34"/>
      <c r="T432" s="34"/>
      <c r="U432" s="59"/>
      <c r="Y432" s="50"/>
      <c r="AF432" s="145"/>
      <c r="AG432" s="146"/>
    </row>
    <row r="433" spans="1:33" ht="12.95" customHeight="1">
      <c r="A433" s="34"/>
      <c r="B433" s="34"/>
      <c r="C433" s="53"/>
      <c r="D433" s="54"/>
      <c r="E433" s="48"/>
      <c r="F433" s="48"/>
      <c r="G433" s="48"/>
      <c r="H433" s="34"/>
      <c r="I433" s="34"/>
      <c r="J433" s="48"/>
      <c r="L433" s="34"/>
      <c r="O433" s="34"/>
      <c r="P433" s="34"/>
      <c r="Q433" s="59"/>
      <c r="R433" s="34"/>
      <c r="T433" s="34"/>
      <c r="U433" s="59"/>
      <c r="Y433" s="50"/>
      <c r="AF433" s="145"/>
      <c r="AG433" s="146"/>
    </row>
    <row r="434" spans="1:33" ht="12.95" customHeight="1">
      <c r="A434" s="34"/>
      <c r="B434" s="34"/>
      <c r="C434" s="53"/>
      <c r="D434" s="54"/>
      <c r="E434" s="48"/>
      <c r="F434" s="48"/>
      <c r="G434" s="48"/>
      <c r="H434" s="34"/>
      <c r="I434" s="34"/>
      <c r="J434" s="34"/>
      <c r="K434" s="34"/>
      <c r="L434" s="48"/>
      <c r="M434" s="34"/>
      <c r="N434" s="34"/>
      <c r="O434" s="34"/>
      <c r="P434" s="34"/>
      <c r="Q434" s="59"/>
      <c r="R434" s="34"/>
      <c r="T434" s="34"/>
      <c r="U434" s="59"/>
      <c r="Y434" s="50"/>
      <c r="AF434" s="145"/>
      <c r="AG434" s="146"/>
    </row>
    <row r="435" spans="1:33" ht="12.95" customHeight="1">
      <c r="A435" s="34"/>
      <c r="B435" s="34"/>
      <c r="C435" s="53"/>
      <c r="D435" s="54"/>
      <c r="E435" s="48"/>
      <c r="F435" s="48"/>
      <c r="G435" s="48"/>
      <c r="H435" s="34"/>
      <c r="I435" s="34"/>
      <c r="J435" s="48"/>
      <c r="K435" s="34"/>
      <c r="L435" s="34"/>
      <c r="O435" s="34"/>
      <c r="P435" s="34"/>
      <c r="Q435" s="59"/>
      <c r="R435" s="34"/>
      <c r="T435" s="34"/>
      <c r="U435" s="59"/>
      <c r="Y435" s="50"/>
      <c r="AF435" s="145"/>
      <c r="AG435" s="146"/>
    </row>
    <row r="436" spans="1:33" ht="12.95" customHeight="1">
      <c r="A436" s="34"/>
      <c r="B436" s="34"/>
      <c r="C436" s="53"/>
      <c r="D436" s="54"/>
      <c r="E436" s="48"/>
      <c r="F436" s="48"/>
      <c r="G436" s="48"/>
      <c r="H436" s="34"/>
      <c r="I436" s="34"/>
      <c r="J436" s="34"/>
      <c r="K436" s="34"/>
      <c r="L436" s="48"/>
      <c r="M436" s="34"/>
      <c r="N436" s="34"/>
      <c r="O436" s="34"/>
      <c r="P436" s="34"/>
      <c r="Q436" s="59"/>
      <c r="R436" s="34"/>
      <c r="T436" s="34"/>
      <c r="U436" s="59"/>
      <c r="Y436" s="50"/>
      <c r="AF436" s="145"/>
      <c r="AG436" s="146"/>
    </row>
    <row r="437" spans="1:33" ht="12.95" customHeight="1">
      <c r="A437" s="34"/>
      <c r="B437" s="34"/>
      <c r="C437" s="53"/>
      <c r="D437" s="54"/>
      <c r="E437" s="48"/>
      <c r="F437" s="48"/>
      <c r="G437" s="48"/>
      <c r="H437" s="34"/>
      <c r="I437" s="34"/>
      <c r="J437" s="48"/>
      <c r="K437" s="34"/>
      <c r="L437" s="34"/>
      <c r="O437" s="34"/>
      <c r="P437" s="34"/>
      <c r="Q437" s="59"/>
      <c r="R437" s="34"/>
      <c r="T437" s="34"/>
      <c r="U437" s="59"/>
      <c r="Y437" s="50"/>
      <c r="AF437" s="145"/>
      <c r="AG437" s="146"/>
    </row>
    <row r="438" spans="1:33" ht="12.95" customHeight="1">
      <c r="A438" s="34"/>
      <c r="B438" s="34"/>
      <c r="C438" s="53"/>
      <c r="D438" s="54"/>
      <c r="E438" s="48"/>
      <c r="F438" s="48"/>
      <c r="G438" s="48"/>
      <c r="H438" s="34"/>
      <c r="I438" s="34"/>
      <c r="J438" s="34"/>
      <c r="K438" s="34"/>
      <c r="L438" s="48"/>
      <c r="M438" s="34"/>
      <c r="N438" s="34"/>
      <c r="O438" s="34"/>
      <c r="P438" s="34"/>
      <c r="Q438" s="59"/>
      <c r="R438" s="34"/>
      <c r="T438" s="34"/>
      <c r="U438" s="59"/>
      <c r="Y438" s="50"/>
      <c r="AF438" s="145"/>
      <c r="AG438" s="146"/>
    </row>
    <row r="439" spans="1:33" ht="12.95" customHeight="1">
      <c r="A439" s="34"/>
      <c r="B439" s="52"/>
      <c r="C439" s="53"/>
      <c r="D439" s="54"/>
      <c r="E439" s="48"/>
      <c r="F439" s="48"/>
      <c r="G439" s="48"/>
      <c r="H439" s="34"/>
      <c r="I439" s="34"/>
      <c r="J439" s="48"/>
      <c r="K439" s="34"/>
      <c r="L439" s="34"/>
      <c r="O439" s="34"/>
      <c r="P439" s="34"/>
      <c r="Q439" s="59"/>
      <c r="R439" s="34"/>
      <c r="T439" s="34"/>
      <c r="U439" s="59"/>
      <c r="Y439" s="50"/>
      <c r="AF439" s="145"/>
      <c r="AG439" s="146"/>
    </row>
    <row r="440" spans="1:33" ht="12.95" customHeight="1">
      <c r="A440" s="34"/>
      <c r="B440" s="52"/>
      <c r="C440" s="53"/>
      <c r="D440" s="54"/>
      <c r="E440" s="48"/>
      <c r="F440" s="48"/>
      <c r="G440" s="48"/>
      <c r="H440" s="34"/>
      <c r="I440" s="34"/>
      <c r="J440" s="34"/>
      <c r="K440" s="34"/>
      <c r="L440" s="48"/>
      <c r="M440" s="34"/>
      <c r="N440" s="34"/>
      <c r="O440" s="34"/>
      <c r="P440" s="34"/>
      <c r="Q440" s="59"/>
      <c r="R440" s="34"/>
      <c r="T440" s="34"/>
      <c r="U440" s="59"/>
      <c r="Y440" s="50"/>
      <c r="AF440" s="145"/>
      <c r="AG440" s="146"/>
    </row>
    <row r="441" spans="1:33" ht="12.95" customHeight="1">
      <c r="A441" s="34"/>
      <c r="B441" s="52"/>
      <c r="C441" s="53"/>
      <c r="D441" s="54"/>
      <c r="E441" s="48"/>
      <c r="F441" s="48"/>
      <c r="G441" s="48"/>
      <c r="H441" s="34"/>
      <c r="I441" s="34"/>
      <c r="J441" s="48"/>
      <c r="K441" s="34"/>
      <c r="L441" s="34"/>
      <c r="O441" s="34"/>
      <c r="P441" s="34"/>
      <c r="Q441" s="59"/>
      <c r="R441" s="34"/>
      <c r="T441" s="34"/>
      <c r="U441" s="59"/>
      <c r="Y441" s="50"/>
      <c r="AF441" s="145"/>
      <c r="AG441" s="146"/>
    </row>
    <row r="442" spans="1:33" ht="12.95" customHeight="1">
      <c r="A442" s="34"/>
      <c r="B442" s="34"/>
      <c r="C442" s="53"/>
      <c r="D442" s="54"/>
      <c r="E442" s="48"/>
      <c r="F442" s="48"/>
      <c r="G442" s="48"/>
      <c r="H442" s="34"/>
      <c r="I442" s="34"/>
      <c r="J442" s="48"/>
      <c r="K442" s="34"/>
      <c r="L442" s="34"/>
      <c r="O442" s="34"/>
      <c r="P442" s="34"/>
      <c r="Q442" s="59"/>
      <c r="R442" s="34"/>
      <c r="T442" s="34"/>
      <c r="U442" s="59"/>
      <c r="Y442" s="50"/>
      <c r="AF442" s="145"/>
      <c r="AG442" s="146"/>
    </row>
    <row r="443" spans="1:33" ht="12.95" customHeight="1">
      <c r="A443" s="34"/>
      <c r="B443" s="34"/>
      <c r="C443" s="53"/>
      <c r="D443" s="54"/>
      <c r="E443" s="48"/>
      <c r="F443" s="48"/>
      <c r="G443" s="48"/>
      <c r="H443" s="34"/>
      <c r="I443" s="34"/>
      <c r="J443" s="34"/>
      <c r="K443" s="34"/>
      <c r="L443" s="48"/>
      <c r="M443" s="34"/>
      <c r="N443" s="34"/>
      <c r="O443" s="34"/>
      <c r="P443" s="34"/>
      <c r="Q443" s="59"/>
      <c r="R443" s="34"/>
      <c r="T443" s="34"/>
      <c r="U443" s="59"/>
      <c r="Y443" s="50"/>
      <c r="AF443" s="145"/>
      <c r="AG443" s="146"/>
    </row>
    <row r="444" spans="1:33" ht="12.95" customHeight="1">
      <c r="A444" s="34"/>
      <c r="B444" s="52"/>
      <c r="C444" s="53"/>
      <c r="D444" s="54"/>
      <c r="E444" s="48"/>
      <c r="F444" s="48"/>
      <c r="G444" s="48"/>
      <c r="H444" s="34"/>
      <c r="I444" s="34"/>
      <c r="J444" s="34"/>
      <c r="K444" s="34"/>
      <c r="L444" s="48"/>
      <c r="M444" s="34"/>
      <c r="N444" s="34"/>
      <c r="O444" s="34"/>
      <c r="P444" s="34"/>
      <c r="Q444" s="59"/>
      <c r="R444" s="34"/>
      <c r="T444" s="34"/>
      <c r="U444" s="59"/>
      <c r="Y444" s="50"/>
      <c r="AF444" s="145"/>
      <c r="AG444" s="146"/>
    </row>
    <row r="445" spans="1:33" ht="12.95" customHeight="1">
      <c r="A445" s="34"/>
      <c r="B445" s="34"/>
      <c r="C445" s="53"/>
      <c r="D445" s="54"/>
      <c r="E445" s="48"/>
      <c r="F445" s="48"/>
      <c r="G445" s="48"/>
      <c r="H445" s="34"/>
      <c r="I445" s="34"/>
      <c r="J445" s="48"/>
      <c r="K445" s="34"/>
      <c r="L445" s="34"/>
      <c r="O445" s="34"/>
      <c r="P445" s="34"/>
      <c r="Q445" s="59"/>
      <c r="R445" s="34"/>
      <c r="T445" s="34"/>
      <c r="U445" s="59"/>
      <c r="Y445" s="50"/>
      <c r="AF445" s="145"/>
      <c r="AG445" s="146"/>
    </row>
    <row r="446" spans="1:33" ht="12.95" customHeight="1">
      <c r="A446" s="34"/>
      <c r="B446" s="34"/>
      <c r="C446" s="53"/>
      <c r="D446" s="54"/>
      <c r="E446" s="48"/>
      <c r="F446" s="48"/>
      <c r="G446" s="48"/>
      <c r="H446" s="34"/>
      <c r="I446" s="34"/>
      <c r="J446" s="34"/>
      <c r="K446" s="34"/>
      <c r="L446" s="48"/>
      <c r="M446" s="34"/>
      <c r="N446" s="34"/>
      <c r="O446" s="34"/>
      <c r="P446" s="34"/>
      <c r="Q446" s="59"/>
      <c r="R446" s="34"/>
      <c r="T446" s="34"/>
      <c r="U446" s="59"/>
      <c r="Y446" s="50"/>
      <c r="AF446" s="145"/>
      <c r="AG446" s="146"/>
    </row>
    <row r="447" spans="1:33" ht="12.95" customHeight="1">
      <c r="A447" s="34"/>
      <c r="B447" s="34"/>
      <c r="C447" s="53"/>
      <c r="D447" s="54"/>
      <c r="E447" s="48"/>
      <c r="F447" s="48"/>
      <c r="G447" s="48"/>
      <c r="H447" s="34"/>
      <c r="I447" s="34"/>
      <c r="J447" s="48"/>
      <c r="K447" s="34"/>
      <c r="L447" s="34"/>
      <c r="O447" s="34"/>
      <c r="P447" s="34"/>
      <c r="Q447" s="59"/>
      <c r="R447" s="34"/>
      <c r="T447" s="34"/>
      <c r="U447" s="59"/>
      <c r="Y447" s="50"/>
      <c r="AF447" s="145"/>
      <c r="AG447" s="146"/>
    </row>
    <row r="448" spans="1:33" ht="12.95" customHeight="1">
      <c r="A448" s="34"/>
      <c r="B448" s="34"/>
      <c r="C448" s="53"/>
      <c r="D448" s="54"/>
      <c r="E448" s="48"/>
      <c r="F448" s="48"/>
      <c r="G448" s="48"/>
      <c r="H448" s="34"/>
      <c r="I448" s="34"/>
      <c r="J448" s="34"/>
      <c r="K448" s="34"/>
      <c r="L448" s="48"/>
      <c r="M448" s="34"/>
      <c r="N448" s="34"/>
      <c r="O448" s="34"/>
      <c r="P448" s="34"/>
      <c r="Q448" s="59"/>
      <c r="R448" s="34"/>
      <c r="T448" s="34"/>
      <c r="U448" s="59"/>
      <c r="Y448" s="50"/>
      <c r="AF448" s="145"/>
      <c r="AG448" s="146"/>
    </row>
    <row r="449" spans="1:33" ht="12.95" customHeight="1">
      <c r="A449" s="34"/>
      <c r="B449" s="34"/>
      <c r="C449" s="53"/>
      <c r="D449" s="54"/>
      <c r="E449" s="48"/>
      <c r="F449" s="48"/>
      <c r="G449" s="48"/>
      <c r="H449" s="34"/>
      <c r="I449" s="34"/>
      <c r="J449" s="48"/>
      <c r="K449" s="34"/>
      <c r="L449" s="34"/>
      <c r="O449" s="34"/>
      <c r="P449" s="34"/>
      <c r="Q449" s="59"/>
      <c r="R449" s="34"/>
      <c r="T449" s="34"/>
      <c r="U449" s="59"/>
      <c r="Y449" s="50"/>
      <c r="AF449" s="145"/>
      <c r="AG449" s="146"/>
    </row>
    <row r="450" spans="1:33" ht="12.95" customHeight="1">
      <c r="A450" s="34"/>
      <c r="B450" s="52"/>
      <c r="C450" s="53"/>
      <c r="D450" s="54"/>
      <c r="E450" s="48"/>
      <c r="F450" s="48"/>
      <c r="G450" s="48"/>
      <c r="H450" s="34"/>
      <c r="I450" s="34"/>
      <c r="J450" s="48"/>
      <c r="K450" s="34"/>
      <c r="L450" s="34"/>
      <c r="O450" s="34"/>
      <c r="P450" s="34"/>
      <c r="Q450" s="59"/>
      <c r="R450" s="34"/>
      <c r="T450" s="34"/>
      <c r="U450" s="59"/>
      <c r="Y450" s="50"/>
      <c r="AF450" s="145"/>
      <c r="AG450" s="146"/>
    </row>
    <row r="451" spans="1:33" ht="12.95" customHeight="1">
      <c r="A451" s="34"/>
      <c r="B451" s="34"/>
      <c r="C451" s="53"/>
      <c r="D451" s="54"/>
      <c r="E451" s="48"/>
      <c r="F451" s="48"/>
      <c r="G451" s="48"/>
      <c r="H451" s="34"/>
      <c r="I451" s="34"/>
      <c r="J451" s="34"/>
      <c r="K451" s="34"/>
      <c r="L451" s="48"/>
      <c r="M451" s="34"/>
      <c r="N451" s="34"/>
      <c r="O451" s="34"/>
      <c r="P451" s="34"/>
      <c r="Q451" s="59"/>
      <c r="R451" s="34"/>
      <c r="T451" s="34"/>
      <c r="U451" s="59"/>
      <c r="Y451" s="50"/>
      <c r="AF451" s="145"/>
      <c r="AG451" s="146"/>
    </row>
    <row r="452" spans="1:33" ht="12.95" customHeight="1">
      <c r="A452" s="34"/>
      <c r="B452" s="34"/>
      <c r="C452" s="53"/>
      <c r="D452" s="54"/>
      <c r="E452" s="48"/>
      <c r="F452" s="48"/>
      <c r="G452" s="48"/>
      <c r="H452" s="34"/>
      <c r="I452" s="34"/>
      <c r="J452" s="34"/>
      <c r="L452" s="48"/>
      <c r="M452" s="34"/>
      <c r="N452" s="34"/>
      <c r="O452" s="34"/>
      <c r="P452" s="34"/>
      <c r="Q452" s="59"/>
      <c r="R452" s="34"/>
      <c r="T452" s="34"/>
      <c r="U452" s="59"/>
      <c r="Y452" s="50"/>
      <c r="AF452" s="145"/>
      <c r="AG452" s="146"/>
    </row>
    <row r="453" spans="1:33" ht="12.95" customHeight="1">
      <c r="A453" s="34"/>
      <c r="B453" s="52"/>
      <c r="C453" s="53"/>
      <c r="D453" s="54"/>
      <c r="E453" s="48"/>
      <c r="F453" s="48"/>
      <c r="G453" s="48"/>
      <c r="H453" s="34"/>
      <c r="I453" s="34"/>
      <c r="J453" s="34"/>
      <c r="K453" s="34"/>
      <c r="L453" s="48"/>
      <c r="M453" s="34"/>
      <c r="N453" s="34"/>
      <c r="O453" s="34"/>
      <c r="P453" s="34"/>
      <c r="Q453" s="59"/>
      <c r="R453" s="34"/>
      <c r="T453" s="34"/>
      <c r="U453" s="59"/>
      <c r="Y453" s="50"/>
      <c r="AF453" s="145"/>
      <c r="AG453" s="146"/>
    </row>
    <row r="454" spans="1:33" ht="12.95" customHeight="1">
      <c r="A454" s="34"/>
      <c r="B454" s="34"/>
      <c r="C454" s="53"/>
      <c r="D454" s="54"/>
      <c r="E454" s="48"/>
      <c r="F454" s="48"/>
      <c r="G454" s="48"/>
      <c r="H454" s="34"/>
      <c r="I454" s="34"/>
      <c r="J454" s="48"/>
      <c r="K454" s="34"/>
      <c r="L454" s="34"/>
      <c r="O454" s="34"/>
      <c r="P454" s="34"/>
      <c r="Q454" s="59"/>
      <c r="R454" s="34"/>
      <c r="T454" s="34"/>
      <c r="U454" s="59"/>
      <c r="Y454" s="50"/>
      <c r="AF454" s="145"/>
      <c r="AG454" s="146"/>
    </row>
    <row r="455" spans="1:33" ht="12.95" customHeight="1">
      <c r="A455" s="34"/>
      <c r="B455" s="52"/>
      <c r="C455" s="53"/>
      <c r="D455" s="54"/>
      <c r="E455" s="48"/>
      <c r="F455" s="48"/>
      <c r="G455" s="48"/>
      <c r="H455" s="34"/>
      <c r="I455" s="34"/>
      <c r="J455" s="48"/>
      <c r="K455" s="34"/>
      <c r="L455" s="34"/>
      <c r="O455" s="34"/>
      <c r="P455" s="34"/>
      <c r="Q455" s="59"/>
      <c r="R455" s="34"/>
      <c r="T455" s="34"/>
      <c r="U455" s="59"/>
      <c r="Y455" s="50"/>
      <c r="AF455" s="145"/>
      <c r="AG455" s="146"/>
    </row>
    <row r="456" spans="1:33" ht="12.95" customHeight="1">
      <c r="A456" s="34"/>
      <c r="B456" s="34"/>
      <c r="C456" s="53"/>
      <c r="D456" s="54"/>
      <c r="E456" s="48"/>
      <c r="F456" s="48"/>
      <c r="G456" s="48"/>
      <c r="H456" s="34"/>
      <c r="I456" s="34"/>
      <c r="J456" s="34"/>
      <c r="K456" s="34"/>
      <c r="L456" s="48"/>
      <c r="M456" s="34"/>
      <c r="N456" s="34"/>
      <c r="O456" s="34"/>
      <c r="P456" s="34"/>
      <c r="Q456" s="59"/>
      <c r="R456" s="34"/>
      <c r="T456" s="34"/>
      <c r="U456" s="59"/>
      <c r="Y456" s="50"/>
      <c r="AF456" s="145"/>
      <c r="AG456" s="146"/>
    </row>
    <row r="457" spans="1:33" ht="12.95" customHeight="1">
      <c r="A457" s="34"/>
      <c r="B457" s="34"/>
      <c r="C457" s="53"/>
      <c r="D457" s="54"/>
      <c r="E457" s="48"/>
      <c r="F457" s="48"/>
      <c r="G457" s="48"/>
      <c r="H457" s="34"/>
      <c r="I457" s="34"/>
      <c r="J457" s="48"/>
      <c r="K457" s="34"/>
      <c r="L457" s="34"/>
      <c r="O457" s="34"/>
      <c r="P457" s="34"/>
      <c r="Q457" s="59"/>
      <c r="R457" s="34"/>
      <c r="T457" s="34"/>
      <c r="U457" s="59"/>
      <c r="Y457" s="50"/>
      <c r="AF457" s="145"/>
      <c r="AG457" s="146"/>
    </row>
    <row r="458" spans="1:33" ht="12.95" customHeight="1">
      <c r="A458" s="34"/>
      <c r="B458" s="34"/>
      <c r="C458" s="53"/>
      <c r="D458" s="54"/>
      <c r="E458" s="48"/>
      <c r="F458" s="48"/>
      <c r="G458" s="48"/>
      <c r="H458" s="34"/>
      <c r="I458" s="34"/>
      <c r="J458" s="48"/>
      <c r="L458" s="34"/>
      <c r="O458" s="34"/>
      <c r="P458" s="34"/>
      <c r="Q458" s="59"/>
      <c r="R458" s="34"/>
      <c r="T458" s="34"/>
      <c r="U458" s="59"/>
      <c r="Y458" s="50"/>
      <c r="AF458" s="145"/>
      <c r="AG458" s="146"/>
    </row>
    <row r="459" spans="1:33" ht="12.95" customHeight="1">
      <c r="A459" s="34"/>
      <c r="B459" s="34"/>
      <c r="C459" s="53"/>
      <c r="D459" s="54"/>
      <c r="E459" s="48"/>
      <c r="F459" s="48"/>
      <c r="G459" s="48"/>
      <c r="H459" s="34"/>
      <c r="I459" s="34"/>
      <c r="J459" s="34"/>
      <c r="L459" s="48"/>
      <c r="M459" s="34"/>
      <c r="N459" s="34"/>
      <c r="O459" s="34"/>
      <c r="P459" s="34"/>
      <c r="Q459" s="59"/>
      <c r="R459" s="34"/>
      <c r="T459" s="34"/>
      <c r="U459" s="59"/>
      <c r="Y459" s="50"/>
      <c r="AF459" s="145"/>
      <c r="AG459" s="146"/>
    </row>
    <row r="460" spans="1:33" ht="12.95" customHeight="1">
      <c r="A460" s="34"/>
      <c r="B460" s="52"/>
      <c r="C460" s="53"/>
      <c r="D460" s="54"/>
      <c r="E460" s="48"/>
      <c r="F460" s="48"/>
      <c r="G460" s="48"/>
      <c r="H460" s="34"/>
      <c r="I460" s="34"/>
      <c r="J460" s="48"/>
      <c r="K460" s="34"/>
      <c r="L460" s="34"/>
      <c r="O460" s="34"/>
      <c r="P460" s="34"/>
      <c r="Q460" s="59"/>
      <c r="R460" s="34"/>
      <c r="T460" s="34"/>
      <c r="U460" s="59"/>
      <c r="Y460" s="50"/>
      <c r="AF460" s="145"/>
      <c r="AG460" s="146"/>
    </row>
    <row r="461" spans="1:33" ht="12.95" customHeight="1">
      <c r="A461" s="34"/>
      <c r="B461" s="52"/>
      <c r="C461" s="53"/>
      <c r="D461" s="54"/>
      <c r="E461" s="48"/>
      <c r="F461" s="48"/>
      <c r="G461" s="48"/>
      <c r="H461" s="34"/>
      <c r="I461" s="34"/>
      <c r="J461" s="34"/>
      <c r="K461" s="34"/>
      <c r="L461" s="48"/>
      <c r="M461" s="34"/>
      <c r="N461" s="34"/>
      <c r="O461" s="34"/>
      <c r="P461" s="34"/>
      <c r="Q461" s="59"/>
      <c r="R461" s="34"/>
      <c r="T461" s="34"/>
      <c r="U461" s="59"/>
      <c r="Y461" s="50"/>
      <c r="AF461" s="145"/>
      <c r="AG461" s="146"/>
    </row>
    <row r="462" spans="1:33" ht="12.95" customHeight="1">
      <c r="A462" s="34"/>
      <c r="B462" s="34"/>
      <c r="C462" s="53"/>
      <c r="D462" s="54"/>
      <c r="E462" s="48"/>
      <c r="F462" s="48"/>
      <c r="G462" s="48"/>
      <c r="H462" s="34"/>
      <c r="I462" s="34"/>
      <c r="J462" s="34"/>
      <c r="K462" s="34"/>
      <c r="L462" s="48"/>
      <c r="M462" s="34"/>
      <c r="N462" s="34"/>
      <c r="O462" s="34"/>
      <c r="P462" s="34"/>
      <c r="Q462" s="59"/>
      <c r="R462" s="34"/>
      <c r="T462" s="34"/>
      <c r="U462" s="59"/>
      <c r="Y462" s="50"/>
      <c r="AF462" s="145"/>
      <c r="AG462" s="146"/>
    </row>
    <row r="463" spans="1:33" ht="12.95" customHeight="1">
      <c r="A463" s="34"/>
      <c r="B463" s="34"/>
      <c r="C463" s="53"/>
      <c r="D463" s="54"/>
      <c r="E463" s="48"/>
      <c r="F463" s="48"/>
      <c r="G463" s="48"/>
      <c r="H463" s="34"/>
      <c r="I463" s="34"/>
      <c r="J463" s="48"/>
      <c r="K463" s="34"/>
      <c r="L463" s="34"/>
      <c r="O463" s="34"/>
      <c r="P463" s="34"/>
      <c r="Q463" s="59"/>
      <c r="R463" s="34"/>
      <c r="T463" s="34"/>
      <c r="U463" s="59"/>
      <c r="Y463" s="50"/>
      <c r="AF463" s="145"/>
      <c r="AG463" s="146"/>
    </row>
    <row r="464" spans="1:33" ht="12.95" customHeight="1">
      <c r="A464" s="34"/>
      <c r="B464" s="34"/>
      <c r="C464" s="53"/>
      <c r="D464" s="54"/>
      <c r="E464" s="48"/>
      <c r="F464" s="48"/>
      <c r="G464" s="48"/>
      <c r="H464" s="34"/>
      <c r="I464" s="34"/>
      <c r="J464" s="34"/>
      <c r="K464" s="34"/>
      <c r="L464" s="48"/>
      <c r="M464" s="34"/>
      <c r="N464" s="34"/>
      <c r="O464" s="34"/>
      <c r="P464" s="34"/>
      <c r="Q464" s="59"/>
      <c r="R464" s="34"/>
      <c r="T464" s="34"/>
      <c r="U464" s="59"/>
      <c r="Y464" s="50"/>
      <c r="AF464" s="145"/>
      <c r="AG464" s="146"/>
    </row>
    <row r="465" spans="1:33" ht="12.95" customHeight="1">
      <c r="A465" s="34"/>
      <c r="B465" s="34"/>
      <c r="C465" s="53"/>
      <c r="D465" s="54"/>
      <c r="E465" s="48"/>
      <c r="F465" s="48"/>
      <c r="G465" s="48"/>
      <c r="H465" s="34"/>
      <c r="I465" s="34"/>
      <c r="J465" s="48"/>
      <c r="K465" s="34"/>
      <c r="L465" s="34"/>
      <c r="O465" s="34"/>
      <c r="P465" s="34"/>
      <c r="Q465" s="59"/>
      <c r="R465" s="34"/>
      <c r="T465" s="34"/>
      <c r="U465" s="59"/>
      <c r="Y465" s="50"/>
      <c r="AF465" s="145"/>
      <c r="AG465" s="146"/>
    </row>
    <row r="466" spans="1:33" ht="12.95" customHeight="1">
      <c r="A466" s="34"/>
      <c r="B466" s="34"/>
      <c r="C466" s="53"/>
      <c r="D466" s="54"/>
      <c r="E466" s="48"/>
      <c r="F466" s="48"/>
      <c r="G466" s="48"/>
      <c r="H466" s="34"/>
      <c r="I466" s="34"/>
      <c r="J466" s="34"/>
      <c r="K466" s="34"/>
      <c r="L466" s="48"/>
      <c r="M466" s="34"/>
      <c r="N466" s="34"/>
      <c r="O466" s="34"/>
      <c r="P466" s="34"/>
      <c r="Q466" s="59"/>
      <c r="R466" s="34"/>
      <c r="T466" s="34"/>
      <c r="U466" s="59"/>
      <c r="Y466" s="50"/>
      <c r="AF466" s="145"/>
      <c r="AG466" s="146"/>
    </row>
    <row r="467" spans="1:33" ht="12.95" customHeight="1">
      <c r="A467" s="34"/>
      <c r="B467" s="52"/>
      <c r="C467" s="53"/>
      <c r="D467" s="54"/>
      <c r="E467" s="48"/>
      <c r="F467" s="48"/>
      <c r="G467" s="48"/>
      <c r="H467" s="34"/>
      <c r="I467" s="34"/>
      <c r="J467" s="34"/>
      <c r="K467" s="34"/>
      <c r="L467" s="48"/>
      <c r="M467" s="34"/>
      <c r="N467" s="34"/>
      <c r="O467" s="34"/>
      <c r="P467" s="34"/>
      <c r="Q467" s="59"/>
      <c r="R467" s="34"/>
      <c r="T467" s="34"/>
      <c r="U467" s="59"/>
      <c r="Y467" s="50"/>
      <c r="AF467" s="145"/>
      <c r="AG467" s="146"/>
    </row>
    <row r="468" spans="1:33" ht="12.95" customHeight="1">
      <c r="A468" s="34"/>
      <c r="B468" s="34"/>
      <c r="C468" s="53"/>
      <c r="D468" s="54"/>
      <c r="E468" s="48"/>
      <c r="F468" s="48"/>
      <c r="G468" s="48"/>
      <c r="H468" s="34"/>
      <c r="I468" s="34"/>
      <c r="J468" s="48"/>
      <c r="K468" s="34"/>
      <c r="L468" s="34"/>
      <c r="O468" s="34"/>
      <c r="P468" s="34"/>
      <c r="Q468" s="59"/>
      <c r="R468" s="34"/>
      <c r="T468" s="34"/>
      <c r="U468" s="59"/>
      <c r="Y468" s="50"/>
      <c r="AF468" s="145"/>
      <c r="AG468" s="146"/>
    </row>
    <row r="469" spans="1:33" ht="12.95" customHeight="1">
      <c r="A469" s="34"/>
      <c r="B469" s="34"/>
      <c r="C469" s="53"/>
      <c r="D469" s="54"/>
      <c r="E469" s="48"/>
      <c r="F469" s="48"/>
      <c r="G469" s="48"/>
      <c r="H469" s="34"/>
      <c r="I469" s="34"/>
      <c r="J469" s="34"/>
      <c r="K469" s="34"/>
      <c r="L469" s="48"/>
      <c r="M469" s="34"/>
      <c r="N469" s="34"/>
      <c r="O469" s="34"/>
      <c r="P469" s="34"/>
      <c r="Q469" s="59"/>
      <c r="R469" s="34"/>
      <c r="T469" s="34"/>
      <c r="U469" s="59"/>
      <c r="Y469" s="50"/>
      <c r="AF469" s="145"/>
      <c r="AG469" s="146"/>
    </row>
    <row r="470" spans="1:33" ht="12.95" customHeight="1">
      <c r="A470" s="34"/>
      <c r="B470" s="34"/>
      <c r="C470" s="53"/>
      <c r="D470" s="54"/>
      <c r="E470" s="48"/>
      <c r="F470" s="48"/>
      <c r="G470" s="48"/>
      <c r="H470" s="34"/>
      <c r="I470" s="34"/>
      <c r="J470" s="48"/>
      <c r="K470" s="34"/>
      <c r="L470" s="34"/>
      <c r="O470" s="34"/>
      <c r="P470" s="34"/>
      <c r="Q470" s="59"/>
      <c r="R470" s="34"/>
      <c r="T470" s="34"/>
      <c r="U470" s="59"/>
      <c r="Y470" s="50"/>
      <c r="AF470" s="145"/>
      <c r="AG470" s="146"/>
    </row>
    <row r="471" spans="1:33" ht="12.95" customHeight="1">
      <c r="A471" s="46"/>
      <c r="B471" s="46"/>
      <c r="C471" s="47"/>
      <c r="D471" s="103"/>
      <c r="E471" s="48"/>
      <c r="F471" s="48"/>
      <c r="G471" s="48"/>
      <c r="H471" s="34"/>
      <c r="I471" s="34"/>
      <c r="J471" s="34"/>
      <c r="K471" s="34"/>
      <c r="L471" s="48"/>
      <c r="M471" s="34"/>
      <c r="N471" s="34"/>
      <c r="O471" s="34"/>
      <c r="P471" s="34"/>
      <c r="Q471" s="59"/>
      <c r="R471" s="34"/>
      <c r="T471" s="34"/>
      <c r="U471" s="59"/>
      <c r="Y471" s="50"/>
      <c r="AF471" s="145"/>
      <c r="AG471" s="146"/>
    </row>
    <row r="472" spans="1:33" ht="12.95" customHeight="1">
      <c r="A472" s="46"/>
      <c r="B472" s="46"/>
      <c r="C472" s="47"/>
      <c r="D472" s="103"/>
      <c r="E472" s="48"/>
      <c r="F472" s="48"/>
      <c r="G472" s="48"/>
      <c r="H472" s="34"/>
      <c r="I472" s="34"/>
      <c r="J472" s="48"/>
      <c r="K472" s="34"/>
      <c r="L472" s="34"/>
      <c r="O472" s="34"/>
      <c r="P472" s="34"/>
      <c r="Q472" s="59"/>
      <c r="R472" s="34"/>
      <c r="T472" s="34"/>
      <c r="U472" s="59"/>
      <c r="Y472" s="50"/>
      <c r="AF472" s="145"/>
      <c r="AG472" s="146"/>
    </row>
    <row r="473" spans="1:33" ht="12.95" customHeight="1">
      <c r="A473" s="46"/>
      <c r="B473" s="102"/>
      <c r="C473" s="47"/>
      <c r="D473" s="103"/>
      <c r="E473" s="48"/>
      <c r="F473" s="48"/>
      <c r="G473" s="48"/>
      <c r="H473" s="34"/>
      <c r="I473" s="34"/>
      <c r="J473" s="48"/>
      <c r="K473" s="34"/>
      <c r="L473" s="34"/>
      <c r="O473" s="34"/>
      <c r="P473" s="34"/>
      <c r="Q473" s="59"/>
      <c r="R473" s="34"/>
      <c r="T473" s="34"/>
      <c r="U473" s="59"/>
      <c r="Y473" s="50"/>
      <c r="AF473" s="145"/>
      <c r="AG473" s="146"/>
    </row>
    <row r="474" spans="1:33" ht="12.95" customHeight="1">
      <c r="A474" s="46"/>
      <c r="B474" s="46"/>
      <c r="C474" s="47"/>
      <c r="D474" s="103"/>
      <c r="E474" s="48"/>
      <c r="F474" s="48"/>
      <c r="G474" s="48"/>
      <c r="H474" s="34"/>
      <c r="I474" s="34"/>
      <c r="J474" s="34"/>
      <c r="K474" s="34"/>
      <c r="L474" s="48"/>
      <c r="M474" s="34"/>
      <c r="N474" s="34"/>
      <c r="O474" s="34"/>
      <c r="P474" s="34"/>
      <c r="Q474" s="59"/>
      <c r="R474" s="34"/>
      <c r="T474" s="34"/>
      <c r="U474" s="59"/>
      <c r="Y474" s="50"/>
      <c r="AF474" s="145"/>
      <c r="AG474" s="146"/>
    </row>
    <row r="475" spans="1:33" ht="12.95" customHeight="1">
      <c r="A475" s="46"/>
      <c r="B475" s="46"/>
      <c r="C475" s="47"/>
      <c r="D475" s="103"/>
      <c r="E475" s="48"/>
      <c r="F475" s="48"/>
      <c r="G475" s="48"/>
      <c r="H475" s="34"/>
      <c r="I475" s="34"/>
      <c r="J475" s="48"/>
      <c r="K475" s="34"/>
      <c r="L475" s="34"/>
      <c r="O475" s="34"/>
      <c r="P475" s="34"/>
      <c r="Q475" s="59"/>
      <c r="R475" s="34"/>
      <c r="T475" s="34"/>
      <c r="U475" s="59"/>
      <c r="Y475" s="50"/>
      <c r="AF475" s="145"/>
      <c r="AG475" s="146"/>
    </row>
    <row r="476" spans="1:33" ht="12.95" customHeight="1">
      <c r="A476" s="46"/>
      <c r="B476" s="46"/>
      <c r="C476" s="47"/>
      <c r="D476" s="103"/>
      <c r="E476" s="48"/>
      <c r="F476" s="48"/>
      <c r="G476" s="48"/>
      <c r="H476" s="34"/>
      <c r="I476" s="34"/>
      <c r="J476" s="34"/>
      <c r="K476" s="34"/>
      <c r="L476" s="48"/>
      <c r="M476" s="34"/>
      <c r="N476" s="34"/>
      <c r="O476" s="34"/>
      <c r="P476" s="34"/>
      <c r="Q476" s="59"/>
      <c r="R476" s="34"/>
      <c r="T476" s="34"/>
      <c r="U476" s="59"/>
      <c r="Y476" s="50"/>
      <c r="AF476" s="145"/>
      <c r="AG476" s="146"/>
    </row>
    <row r="477" spans="1:33" ht="12.95" customHeight="1">
      <c r="A477" s="46"/>
      <c r="B477" s="46"/>
      <c r="C477" s="47"/>
      <c r="D477" s="103"/>
      <c r="E477" s="48"/>
      <c r="F477" s="48"/>
      <c r="G477" s="48"/>
      <c r="H477" s="34"/>
      <c r="I477" s="34"/>
      <c r="J477" s="48"/>
      <c r="K477" s="34"/>
      <c r="L477" s="34"/>
      <c r="O477" s="34"/>
      <c r="P477" s="34"/>
      <c r="Q477" s="59"/>
      <c r="R477" s="34"/>
      <c r="T477" s="34"/>
      <c r="U477" s="59"/>
      <c r="Y477" s="50"/>
      <c r="AF477" s="145"/>
      <c r="AG477" s="146"/>
    </row>
    <row r="478" spans="1:33" ht="12.95" customHeight="1">
      <c r="A478" s="46"/>
      <c r="B478" s="102"/>
      <c r="C478" s="47"/>
      <c r="D478" s="103"/>
      <c r="E478" s="48"/>
      <c r="F478" s="48"/>
      <c r="G478" s="48"/>
      <c r="H478" s="34"/>
      <c r="I478" s="34"/>
      <c r="J478" s="34"/>
      <c r="K478" s="34"/>
      <c r="L478" s="48"/>
      <c r="M478" s="34"/>
      <c r="N478" s="34"/>
      <c r="O478" s="34"/>
      <c r="P478" s="34"/>
      <c r="Q478" s="59"/>
      <c r="R478" s="34"/>
      <c r="T478" s="34"/>
      <c r="U478" s="59"/>
      <c r="Y478" s="50"/>
      <c r="AF478" s="145"/>
      <c r="AG478" s="146"/>
    </row>
    <row r="479" spans="1:33" ht="12.95" customHeight="1">
      <c r="A479" s="46"/>
      <c r="B479" s="46"/>
      <c r="C479" s="47"/>
      <c r="D479" s="103"/>
      <c r="E479" s="48"/>
      <c r="F479" s="48"/>
      <c r="G479" s="48"/>
      <c r="H479" s="34"/>
      <c r="I479" s="34"/>
      <c r="J479" s="34"/>
      <c r="K479" s="34"/>
      <c r="L479" s="48"/>
      <c r="M479" s="34"/>
      <c r="N479" s="34"/>
      <c r="O479" s="34"/>
      <c r="P479" s="34"/>
      <c r="Q479" s="59"/>
      <c r="R479" s="34"/>
      <c r="T479" s="34"/>
      <c r="U479" s="59"/>
      <c r="Y479" s="50"/>
      <c r="AF479" s="145"/>
      <c r="AG479" s="146"/>
    </row>
    <row r="480" spans="1:33" ht="12.95" customHeight="1">
      <c r="A480" s="46"/>
      <c r="B480" s="46"/>
      <c r="C480" s="47"/>
      <c r="D480" s="103"/>
      <c r="E480" s="48"/>
      <c r="F480" s="48"/>
      <c r="G480" s="48"/>
      <c r="H480" s="34"/>
      <c r="I480" s="34"/>
      <c r="J480" s="48"/>
      <c r="K480" s="34"/>
      <c r="L480" s="34"/>
      <c r="O480" s="34"/>
      <c r="P480" s="34"/>
      <c r="Q480" s="59"/>
      <c r="R480" s="34"/>
      <c r="T480" s="34"/>
      <c r="U480" s="59"/>
      <c r="Y480" s="50"/>
      <c r="AF480" s="145"/>
      <c r="AG480" s="146"/>
    </row>
    <row r="481" spans="1:33" ht="12.95" customHeight="1">
      <c r="A481" s="46"/>
      <c r="B481" s="46"/>
      <c r="C481" s="47"/>
      <c r="D481" s="103"/>
      <c r="E481" s="48"/>
      <c r="F481" s="48"/>
      <c r="G481" s="48"/>
      <c r="H481" s="34"/>
      <c r="I481" s="34"/>
      <c r="J481" s="34"/>
      <c r="K481" s="34"/>
      <c r="L481" s="48"/>
      <c r="M481" s="34"/>
      <c r="N481" s="34"/>
      <c r="O481" s="34"/>
      <c r="P481" s="34"/>
      <c r="Q481" s="59"/>
      <c r="R481" s="34"/>
      <c r="T481" s="34"/>
      <c r="U481" s="59"/>
      <c r="Y481" s="50"/>
      <c r="AF481" s="145"/>
      <c r="AG481" s="146"/>
    </row>
    <row r="482" spans="1:33" ht="12.95" customHeight="1">
      <c r="A482" s="46"/>
      <c r="B482" s="46"/>
      <c r="C482" s="47"/>
      <c r="D482" s="103"/>
      <c r="E482" s="48"/>
      <c r="F482" s="48"/>
      <c r="G482" s="48"/>
      <c r="H482" s="34"/>
      <c r="I482" s="34"/>
      <c r="J482" s="48"/>
      <c r="K482" s="34"/>
      <c r="L482" s="34"/>
      <c r="O482" s="34"/>
      <c r="P482" s="34"/>
      <c r="Q482" s="59"/>
      <c r="R482" s="34"/>
      <c r="T482" s="34"/>
      <c r="U482" s="59"/>
      <c r="Y482" s="50"/>
      <c r="AF482" s="145"/>
      <c r="AG482" s="146"/>
    </row>
    <row r="483" spans="1:33" ht="12.95" customHeight="1">
      <c r="A483" s="46"/>
      <c r="B483" s="102"/>
      <c r="C483" s="47"/>
      <c r="D483" s="103"/>
      <c r="E483" s="48"/>
      <c r="F483" s="48"/>
      <c r="G483" s="48"/>
      <c r="H483" s="34"/>
      <c r="I483" s="34"/>
      <c r="J483" s="48"/>
      <c r="K483" s="34"/>
      <c r="L483" s="34"/>
      <c r="O483" s="34"/>
      <c r="P483" s="34"/>
      <c r="Q483" s="59"/>
      <c r="R483" s="34"/>
      <c r="T483" s="34"/>
      <c r="U483" s="59"/>
      <c r="Y483" s="50"/>
      <c r="AF483" s="145"/>
      <c r="AG483" s="146"/>
    </row>
    <row r="484" spans="1:33" ht="12.95" customHeight="1">
      <c r="A484" s="46"/>
      <c r="B484" s="102"/>
      <c r="C484" s="47"/>
      <c r="D484" s="103"/>
      <c r="E484" s="48"/>
      <c r="F484" s="48"/>
      <c r="G484" s="48"/>
      <c r="H484" s="34"/>
      <c r="I484" s="34"/>
      <c r="J484" s="34"/>
      <c r="K484" s="34"/>
      <c r="L484" s="48"/>
      <c r="M484" s="34"/>
      <c r="N484" s="34"/>
      <c r="O484" s="34"/>
      <c r="P484" s="34"/>
      <c r="Q484" s="59"/>
      <c r="R484" s="34"/>
      <c r="T484" s="34"/>
      <c r="U484" s="59"/>
      <c r="Y484" s="50"/>
      <c r="AF484" s="145"/>
      <c r="AG484" s="146"/>
    </row>
    <row r="485" spans="1:33" ht="12.95" customHeight="1">
      <c r="A485" s="46"/>
      <c r="B485" s="102"/>
      <c r="C485" s="47"/>
      <c r="D485" s="103"/>
      <c r="E485" s="48"/>
      <c r="F485" s="48"/>
      <c r="G485" s="48"/>
      <c r="H485" s="34"/>
      <c r="I485" s="34"/>
      <c r="J485" s="48"/>
      <c r="K485" s="34"/>
      <c r="L485" s="34"/>
      <c r="O485" s="34"/>
      <c r="P485" s="34"/>
      <c r="Q485" s="59"/>
      <c r="R485" s="34"/>
      <c r="T485" s="34"/>
      <c r="U485" s="59"/>
      <c r="Y485" s="50"/>
      <c r="AF485" s="145"/>
      <c r="AG485" s="146"/>
    </row>
    <row r="486" spans="1:33" ht="12.95" customHeight="1">
      <c r="A486" s="46"/>
      <c r="B486" s="46"/>
      <c r="C486" s="47"/>
      <c r="D486" s="103"/>
      <c r="E486" s="48"/>
      <c r="F486" s="48"/>
      <c r="G486" s="48"/>
      <c r="H486" s="34"/>
      <c r="I486" s="34"/>
      <c r="J486" s="34"/>
      <c r="K486" s="34"/>
      <c r="L486" s="48"/>
      <c r="M486" s="34"/>
      <c r="N486" s="34"/>
      <c r="O486" s="34"/>
      <c r="P486" s="34"/>
      <c r="Q486" s="59"/>
      <c r="R486" s="34"/>
      <c r="T486" s="34"/>
      <c r="U486" s="59"/>
      <c r="Y486" s="50"/>
      <c r="AF486" s="145"/>
      <c r="AG486" s="146"/>
    </row>
    <row r="487" spans="1:33" ht="12.95" customHeight="1">
      <c r="A487" s="46"/>
      <c r="B487" s="102"/>
      <c r="C487" s="47"/>
      <c r="D487" s="103"/>
      <c r="E487" s="48"/>
      <c r="F487" s="48"/>
      <c r="G487" s="48"/>
      <c r="H487" s="34"/>
      <c r="I487" s="34"/>
      <c r="J487" s="34"/>
      <c r="K487" s="34"/>
      <c r="L487" s="48"/>
      <c r="M487" s="34"/>
      <c r="N487" s="34"/>
      <c r="O487" s="34"/>
      <c r="P487" s="34"/>
      <c r="Q487" s="59"/>
      <c r="R487" s="34"/>
      <c r="T487" s="34"/>
      <c r="U487" s="59"/>
      <c r="Y487" s="50"/>
      <c r="AF487" s="145"/>
      <c r="AG487" s="146"/>
    </row>
    <row r="488" spans="1:33" ht="12.95" customHeight="1">
      <c r="A488" s="46"/>
      <c r="B488" s="102"/>
      <c r="C488" s="47"/>
      <c r="D488" s="103"/>
      <c r="E488" s="48"/>
      <c r="F488" s="48"/>
      <c r="G488" s="48"/>
      <c r="H488" s="34"/>
      <c r="I488" s="34"/>
      <c r="J488" s="48"/>
      <c r="K488" s="34"/>
      <c r="L488" s="34"/>
      <c r="O488" s="34"/>
      <c r="P488" s="34"/>
      <c r="Q488" s="59"/>
      <c r="R488" s="34"/>
      <c r="T488" s="34"/>
      <c r="U488" s="59"/>
      <c r="Y488" s="50"/>
      <c r="AF488" s="145"/>
      <c r="AG488" s="146"/>
    </row>
    <row r="489" spans="1:33" ht="12.95" customHeight="1">
      <c r="A489" s="46"/>
      <c r="B489" s="102"/>
      <c r="C489" s="47"/>
      <c r="D489" s="103"/>
      <c r="E489" s="48"/>
      <c r="F489" s="48"/>
      <c r="G489" s="48"/>
      <c r="H489" s="34"/>
      <c r="I489" s="34"/>
      <c r="J489" s="48"/>
      <c r="K489" s="34"/>
      <c r="L489" s="34"/>
      <c r="O489" s="34"/>
      <c r="P489" s="34"/>
      <c r="Q489" s="59"/>
      <c r="R489" s="34"/>
      <c r="T489" s="34"/>
      <c r="U489" s="59"/>
      <c r="Y489" s="50"/>
      <c r="AF489" s="145"/>
      <c r="AG489" s="146"/>
    </row>
    <row r="490" spans="1:33" ht="12.95" customHeight="1">
      <c r="A490" s="46"/>
      <c r="B490" s="102"/>
      <c r="C490" s="47"/>
      <c r="D490" s="103"/>
      <c r="E490" s="48"/>
      <c r="F490" s="48"/>
      <c r="G490" s="48"/>
      <c r="H490" s="34"/>
      <c r="I490" s="34"/>
      <c r="J490" s="34"/>
      <c r="K490" s="34"/>
      <c r="L490" s="48"/>
      <c r="M490" s="34"/>
      <c r="N490" s="34"/>
      <c r="O490" s="34"/>
      <c r="P490" s="34"/>
      <c r="Q490" s="59"/>
      <c r="R490" s="34"/>
      <c r="T490" s="34"/>
      <c r="U490" s="59"/>
      <c r="Y490" s="50"/>
      <c r="AF490" s="145"/>
      <c r="AG490" s="146"/>
    </row>
    <row r="491" spans="1:33" ht="12.95" customHeight="1">
      <c r="A491" s="46"/>
      <c r="B491" s="102"/>
      <c r="C491" s="47"/>
      <c r="D491" s="103"/>
      <c r="E491" s="48"/>
      <c r="F491" s="48"/>
      <c r="G491" s="48"/>
      <c r="H491" s="34"/>
      <c r="I491" s="34"/>
      <c r="J491" s="48"/>
      <c r="K491" s="34"/>
      <c r="L491" s="34"/>
      <c r="O491" s="34"/>
      <c r="P491" s="34"/>
      <c r="Q491" s="59"/>
      <c r="R491" s="34"/>
      <c r="T491" s="34"/>
      <c r="U491" s="59"/>
      <c r="Y491" s="50"/>
      <c r="AF491" s="145"/>
      <c r="AG491" s="146"/>
    </row>
    <row r="492" spans="1:33" ht="12.95" customHeight="1">
      <c r="A492" s="46"/>
      <c r="B492" s="46"/>
      <c r="C492" s="47"/>
      <c r="D492" s="103"/>
      <c r="E492" s="48"/>
      <c r="F492" s="48"/>
      <c r="G492" s="48"/>
      <c r="H492" s="34"/>
      <c r="I492" s="34"/>
      <c r="J492" s="48"/>
      <c r="K492" s="34"/>
      <c r="L492" s="34"/>
      <c r="O492" s="34"/>
      <c r="P492" s="34"/>
      <c r="Q492" s="59"/>
      <c r="R492" s="34"/>
      <c r="T492" s="34"/>
      <c r="U492" s="59"/>
      <c r="Y492" s="50"/>
      <c r="AF492" s="145"/>
      <c r="AG492" s="146"/>
    </row>
    <row r="493" spans="1:33" ht="12.95" customHeight="1">
      <c r="A493" s="46"/>
      <c r="B493" s="46"/>
      <c r="C493" s="47"/>
      <c r="D493" s="103"/>
      <c r="E493" s="48"/>
      <c r="F493" s="48"/>
      <c r="G493" s="48"/>
      <c r="H493" s="34"/>
      <c r="I493" s="34"/>
      <c r="J493" s="34"/>
      <c r="K493" s="34"/>
      <c r="L493" s="48"/>
      <c r="M493" s="34"/>
      <c r="N493" s="34"/>
      <c r="O493" s="34"/>
      <c r="P493" s="34"/>
      <c r="Q493" s="59"/>
      <c r="R493" s="34"/>
      <c r="T493" s="34"/>
      <c r="U493" s="59"/>
      <c r="Y493" s="50"/>
      <c r="AF493" s="145"/>
      <c r="AG493" s="146"/>
    </row>
    <row r="494" spans="1:33" ht="12.95" customHeight="1">
      <c r="A494" s="46"/>
      <c r="B494" s="102"/>
      <c r="C494" s="47"/>
      <c r="D494" s="103"/>
      <c r="E494" s="48"/>
      <c r="F494" s="48"/>
      <c r="G494" s="48"/>
      <c r="H494" s="34"/>
      <c r="I494" s="34"/>
      <c r="J494" s="34"/>
      <c r="K494" s="34"/>
      <c r="L494" s="48"/>
      <c r="M494" s="34"/>
      <c r="N494" s="34"/>
      <c r="O494" s="34"/>
      <c r="P494" s="34"/>
      <c r="Q494" s="59"/>
      <c r="R494" s="34"/>
      <c r="T494" s="34"/>
      <c r="U494" s="59"/>
      <c r="Y494" s="50"/>
      <c r="AF494" s="145"/>
      <c r="AG494" s="146"/>
    </row>
    <row r="495" spans="1:33" ht="12.95" customHeight="1">
      <c r="A495" s="46"/>
      <c r="B495" s="102"/>
      <c r="C495" s="47"/>
      <c r="D495" s="103"/>
      <c r="E495" s="48"/>
      <c r="F495" s="48"/>
      <c r="G495" s="48"/>
      <c r="H495" s="34"/>
      <c r="I495" s="34"/>
      <c r="J495" s="34"/>
      <c r="K495" s="34"/>
      <c r="L495" s="48"/>
      <c r="M495" s="34"/>
      <c r="N495" s="34"/>
      <c r="O495" s="34"/>
      <c r="P495" s="34"/>
      <c r="Q495" s="59"/>
      <c r="R495" s="34"/>
      <c r="T495" s="34"/>
      <c r="U495" s="59"/>
      <c r="Y495" s="50"/>
      <c r="AF495" s="145"/>
      <c r="AG495" s="146"/>
    </row>
    <row r="496" spans="1:33" ht="12.95" customHeight="1">
      <c r="A496" s="46"/>
      <c r="B496" s="102"/>
      <c r="C496" s="47"/>
      <c r="D496" s="103"/>
      <c r="E496" s="48"/>
      <c r="F496" s="48"/>
      <c r="G496" s="48"/>
      <c r="H496" s="34"/>
      <c r="I496" s="34"/>
      <c r="J496" s="48"/>
      <c r="K496" s="34"/>
      <c r="L496" s="34"/>
      <c r="O496" s="34"/>
      <c r="P496" s="34"/>
      <c r="Q496" s="59"/>
      <c r="R496" s="34"/>
      <c r="T496" s="34"/>
      <c r="U496" s="59"/>
      <c r="Y496" s="50"/>
      <c r="AF496" s="145"/>
      <c r="AG496" s="146"/>
    </row>
    <row r="497" spans="1:33" ht="12.95" customHeight="1">
      <c r="A497" s="46"/>
      <c r="B497" s="102"/>
      <c r="C497" s="47"/>
      <c r="D497" s="103"/>
      <c r="E497" s="48"/>
      <c r="F497" s="48"/>
      <c r="G497" s="48"/>
      <c r="H497" s="34"/>
      <c r="I497" s="34"/>
      <c r="J497" s="34"/>
      <c r="K497" s="34"/>
      <c r="L497" s="48"/>
      <c r="M497" s="34"/>
      <c r="N497" s="34"/>
      <c r="O497" s="34"/>
      <c r="P497" s="34"/>
      <c r="Q497" s="59"/>
      <c r="R497" s="34"/>
      <c r="T497" s="34"/>
      <c r="U497" s="59"/>
      <c r="Y497" s="50"/>
      <c r="AF497" s="145"/>
      <c r="AG497" s="146"/>
    </row>
    <row r="498" spans="1:33" ht="12.95" customHeight="1">
      <c r="A498" s="46"/>
      <c r="B498" s="102"/>
      <c r="C498" s="47"/>
      <c r="D498" s="103"/>
      <c r="E498" s="48"/>
      <c r="F498" s="48"/>
      <c r="G498" s="48"/>
      <c r="H498" s="34"/>
      <c r="I498" s="34"/>
      <c r="J498" s="48"/>
      <c r="K498" s="34"/>
      <c r="L498" s="34"/>
      <c r="O498" s="34"/>
      <c r="P498" s="34"/>
      <c r="Q498" s="59"/>
      <c r="R498" s="34"/>
      <c r="T498" s="34"/>
      <c r="U498" s="59"/>
      <c r="Y498" s="50"/>
      <c r="AF498" s="145"/>
      <c r="AG498" s="146"/>
    </row>
    <row r="499" spans="1:33" ht="12.95" customHeight="1">
      <c r="A499" s="46"/>
      <c r="B499" s="102"/>
      <c r="C499" s="47"/>
      <c r="D499" s="103"/>
      <c r="E499" s="48"/>
      <c r="F499" s="48"/>
      <c r="G499" s="48"/>
      <c r="H499" s="34"/>
      <c r="I499" s="34"/>
      <c r="J499" s="34"/>
      <c r="K499" s="34"/>
      <c r="L499" s="48"/>
      <c r="M499" s="34"/>
      <c r="N499" s="34"/>
      <c r="O499" s="34"/>
      <c r="P499" s="34"/>
      <c r="Q499" s="59"/>
      <c r="R499" s="34"/>
      <c r="T499" s="34"/>
      <c r="U499" s="59"/>
      <c r="Y499" s="50"/>
      <c r="AF499" s="145"/>
      <c r="AG499" s="146"/>
    </row>
    <row r="500" spans="1:33" ht="12.95" customHeight="1">
      <c r="A500" s="46"/>
      <c r="B500" s="46"/>
      <c r="C500" s="47"/>
      <c r="D500" s="103"/>
      <c r="E500" s="48"/>
      <c r="F500" s="48"/>
      <c r="G500" s="48"/>
      <c r="H500" s="34"/>
      <c r="I500" s="34"/>
      <c r="J500" s="48"/>
      <c r="K500" s="34"/>
      <c r="L500" s="34"/>
      <c r="O500" s="34"/>
      <c r="P500" s="34"/>
      <c r="Q500" s="59"/>
      <c r="R500" s="34"/>
      <c r="T500" s="34"/>
      <c r="U500" s="59"/>
      <c r="Y500" s="50"/>
      <c r="AF500" s="145"/>
      <c r="AG500" s="146"/>
    </row>
    <row r="501" spans="1:33" ht="12.95" customHeight="1">
      <c r="A501" s="46"/>
      <c r="B501" s="102"/>
      <c r="C501" s="47"/>
      <c r="D501" s="103"/>
      <c r="E501" s="48"/>
      <c r="F501" s="48"/>
      <c r="G501" s="48"/>
      <c r="H501" s="34"/>
      <c r="I501" s="34"/>
      <c r="J501" s="48"/>
      <c r="K501" s="34"/>
      <c r="L501" s="34"/>
      <c r="O501" s="34"/>
      <c r="P501" s="34"/>
      <c r="Q501" s="59"/>
      <c r="R501" s="34"/>
      <c r="T501" s="34"/>
      <c r="U501" s="59"/>
      <c r="Y501" s="50"/>
      <c r="AF501" s="145"/>
      <c r="AG501" s="146"/>
    </row>
    <row r="502" spans="1:33" ht="12.95" customHeight="1">
      <c r="A502" s="46"/>
      <c r="B502" s="46"/>
      <c r="C502" s="47"/>
      <c r="D502" s="103"/>
      <c r="E502" s="48"/>
      <c r="F502" s="48"/>
      <c r="G502" s="48"/>
      <c r="H502" s="34"/>
      <c r="I502" s="34"/>
      <c r="J502" s="34"/>
      <c r="K502" s="34"/>
      <c r="L502" s="48"/>
      <c r="M502" s="34"/>
      <c r="N502" s="34"/>
      <c r="O502" s="34"/>
      <c r="P502" s="34"/>
      <c r="Q502" s="59"/>
      <c r="R502" s="34"/>
      <c r="T502" s="34"/>
      <c r="U502" s="59"/>
      <c r="Y502" s="50"/>
      <c r="AF502" s="145"/>
      <c r="AG502" s="146"/>
    </row>
    <row r="503" spans="1:33" ht="12.95" customHeight="1">
      <c r="A503" s="46"/>
      <c r="B503" s="46"/>
      <c r="C503" s="47"/>
      <c r="D503" s="103"/>
      <c r="E503" s="48"/>
      <c r="F503" s="48"/>
      <c r="G503" s="48"/>
      <c r="H503" s="34"/>
      <c r="I503" s="34"/>
      <c r="J503" s="48"/>
      <c r="K503" s="34"/>
      <c r="L503" s="34"/>
      <c r="O503" s="34"/>
      <c r="P503" s="34"/>
      <c r="Q503" s="59"/>
      <c r="R503" s="34"/>
      <c r="T503" s="34"/>
      <c r="U503" s="59"/>
      <c r="Y503" s="50"/>
      <c r="AF503" s="145"/>
      <c r="AG503" s="146"/>
    </row>
    <row r="504" spans="1:33" ht="12.95" customHeight="1">
      <c r="A504" s="46"/>
      <c r="B504" s="102"/>
      <c r="C504" s="47"/>
      <c r="D504" s="103"/>
      <c r="E504" s="48"/>
      <c r="F504" s="48"/>
      <c r="G504" s="48"/>
      <c r="H504" s="34"/>
      <c r="I504" s="34"/>
      <c r="J504" s="34"/>
      <c r="K504" s="34"/>
      <c r="L504" s="48"/>
      <c r="M504" s="34"/>
      <c r="N504" s="34"/>
      <c r="O504" s="34"/>
      <c r="P504" s="34"/>
      <c r="Q504" s="59"/>
      <c r="R504" s="34"/>
      <c r="T504" s="34"/>
      <c r="U504" s="59"/>
      <c r="Y504" s="50"/>
      <c r="AF504" s="145"/>
      <c r="AG504" s="146"/>
    </row>
    <row r="505" spans="1:33" ht="12.95" customHeight="1">
      <c r="A505" s="46"/>
      <c r="B505" s="102"/>
      <c r="C505" s="47"/>
      <c r="D505" s="103"/>
      <c r="E505" s="48"/>
      <c r="F505" s="48"/>
      <c r="G505" s="48"/>
      <c r="H505" s="34"/>
      <c r="I505" s="34"/>
      <c r="J505" s="48"/>
      <c r="K505" s="34"/>
      <c r="L505" s="34"/>
      <c r="O505" s="34"/>
      <c r="P505" s="34"/>
      <c r="Q505" s="59"/>
      <c r="R505" s="34"/>
      <c r="T505" s="34"/>
      <c r="U505" s="59"/>
      <c r="Y505" s="50"/>
      <c r="AF505" s="145"/>
      <c r="AG505" s="146"/>
    </row>
    <row r="506" spans="1:33" ht="12.95" customHeight="1">
      <c r="A506" s="46"/>
      <c r="B506" s="46"/>
      <c r="C506" s="47"/>
      <c r="D506" s="103"/>
      <c r="E506" s="48"/>
      <c r="F506" s="48"/>
      <c r="G506" s="48"/>
      <c r="H506" s="34"/>
      <c r="I506" s="34"/>
      <c r="J506" s="34"/>
      <c r="L506" s="48"/>
      <c r="M506" s="34"/>
      <c r="N506" s="34"/>
      <c r="O506" s="34"/>
      <c r="P506" s="34"/>
      <c r="Q506" s="59"/>
      <c r="R506" s="34"/>
      <c r="T506" s="34"/>
      <c r="U506" s="59"/>
      <c r="Y506" s="50"/>
      <c r="AF506" s="145"/>
      <c r="AG506" s="146"/>
    </row>
    <row r="507" spans="1:33" ht="12.95" customHeight="1">
      <c r="A507" s="46"/>
      <c r="B507" s="102"/>
      <c r="C507" s="47"/>
      <c r="D507" s="103"/>
      <c r="E507" s="48"/>
      <c r="F507" s="48"/>
      <c r="G507" s="48"/>
      <c r="H507" s="34"/>
      <c r="I507" s="34"/>
      <c r="J507" s="34"/>
      <c r="K507" s="34"/>
      <c r="L507" s="48"/>
      <c r="M507" s="34"/>
      <c r="N507" s="34"/>
      <c r="O507" s="34"/>
      <c r="P507" s="34"/>
      <c r="Q507" s="59"/>
      <c r="R507" s="34"/>
      <c r="T507" s="34"/>
      <c r="U507" s="59"/>
      <c r="Y507" s="50"/>
      <c r="AF507" s="145"/>
      <c r="AG507" s="146"/>
    </row>
    <row r="508" spans="1:33" ht="12.95" customHeight="1">
      <c r="A508" s="46"/>
      <c r="B508" s="102"/>
      <c r="C508" s="47"/>
      <c r="D508" s="103"/>
      <c r="E508" s="48"/>
      <c r="F508" s="48"/>
      <c r="G508" s="48"/>
      <c r="H508" s="34"/>
      <c r="I508" s="34"/>
      <c r="J508" s="48"/>
      <c r="K508" s="34"/>
      <c r="L508" s="34"/>
      <c r="O508" s="34"/>
      <c r="P508" s="34"/>
      <c r="Q508" s="59"/>
      <c r="R508" s="34"/>
      <c r="T508" s="34"/>
      <c r="U508" s="59"/>
      <c r="Y508" s="50"/>
      <c r="AF508" s="145"/>
      <c r="AG508" s="146"/>
    </row>
    <row r="509" spans="1:33" ht="12.95" customHeight="1">
      <c r="A509" s="46"/>
      <c r="B509" s="102"/>
      <c r="C509" s="47"/>
      <c r="D509" s="103"/>
      <c r="E509" s="48"/>
      <c r="F509" s="48"/>
      <c r="G509" s="48"/>
      <c r="H509" s="34"/>
      <c r="I509" s="34"/>
      <c r="J509" s="34"/>
      <c r="K509" s="34"/>
      <c r="L509" s="48"/>
      <c r="M509" s="34"/>
      <c r="N509" s="34"/>
      <c r="O509" s="34"/>
      <c r="P509" s="34"/>
      <c r="Q509" s="59"/>
      <c r="R509" s="34"/>
      <c r="T509" s="34"/>
      <c r="U509" s="59"/>
      <c r="Y509" s="50"/>
      <c r="AF509" s="145"/>
      <c r="AG509" s="146"/>
    </row>
    <row r="510" spans="1:33" ht="12.95" customHeight="1">
      <c r="A510" s="46"/>
      <c r="B510" s="102"/>
      <c r="C510" s="47"/>
      <c r="D510" s="103"/>
      <c r="E510" s="48"/>
      <c r="F510" s="48"/>
      <c r="G510" s="48"/>
      <c r="H510" s="34"/>
      <c r="I510" s="34"/>
      <c r="J510" s="48"/>
      <c r="K510" s="34"/>
      <c r="L510" s="34"/>
      <c r="O510" s="34"/>
      <c r="P510" s="34"/>
      <c r="Q510" s="59"/>
      <c r="R510" s="34"/>
      <c r="T510" s="34"/>
      <c r="U510" s="59"/>
      <c r="Y510" s="50"/>
      <c r="AF510" s="145"/>
      <c r="AG510" s="146"/>
    </row>
    <row r="511" spans="1:33" ht="12.95" customHeight="1">
      <c r="A511" s="46"/>
      <c r="B511" s="102"/>
      <c r="C511" s="47"/>
      <c r="D511" s="103"/>
      <c r="E511" s="48"/>
      <c r="F511" s="48"/>
      <c r="G511" s="48"/>
      <c r="H511" s="34"/>
      <c r="I511" s="34"/>
      <c r="J511" s="34"/>
      <c r="K511" s="34"/>
      <c r="L511" s="48"/>
      <c r="M511" s="34"/>
      <c r="N511" s="34"/>
      <c r="O511" s="34"/>
      <c r="P511" s="34"/>
      <c r="Q511" s="59"/>
      <c r="R511" s="34"/>
      <c r="T511" s="34"/>
      <c r="U511" s="59"/>
      <c r="Y511" s="50"/>
      <c r="AF511" s="145"/>
      <c r="AG511" s="146"/>
    </row>
    <row r="512" spans="1:33" ht="12.95" customHeight="1">
      <c r="A512" s="46"/>
      <c r="B512" s="102"/>
      <c r="C512" s="47"/>
      <c r="D512" s="103"/>
      <c r="E512" s="48"/>
      <c r="F512" s="48"/>
      <c r="G512" s="48"/>
      <c r="H512" s="34"/>
      <c r="I512" s="34"/>
      <c r="J512" s="48"/>
      <c r="K512" s="34"/>
      <c r="L512" s="34"/>
      <c r="O512" s="34"/>
      <c r="P512" s="34"/>
      <c r="Q512" s="59"/>
      <c r="R512" s="34"/>
      <c r="T512" s="34"/>
      <c r="U512" s="59"/>
      <c r="Y512" s="50"/>
      <c r="AF512" s="145"/>
      <c r="AG512" s="146"/>
    </row>
    <row r="513" spans="1:33" ht="12.95" customHeight="1">
      <c r="A513" s="46"/>
      <c r="B513" s="102"/>
      <c r="C513" s="47"/>
      <c r="D513" s="103"/>
      <c r="E513" s="48"/>
      <c r="F513" s="48"/>
      <c r="G513" s="48"/>
      <c r="H513" s="34"/>
      <c r="I513" s="34"/>
      <c r="J513" s="34"/>
      <c r="K513" s="34"/>
      <c r="L513" s="48"/>
      <c r="M513" s="34"/>
      <c r="N513" s="34"/>
      <c r="O513" s="34"/>
      <c r="P513" s="34"/>
      <c r="Q513" s="59"/>
      <c r="R513" s="34"/>
      <c r="T513" s="34"/>
      <c r="U513" s="59"/>
      <c r="Y513" s="50"/>
      <c r="AF513" s="145"/>
      <c r="AG513" s="146"/>
    </row>
    <row r="514" spans="1:33" ht="12.95" customHeight="1">
      <c r="A514" s="46"/>
      <c r="B514" s="102"/>
      <c r="C514" s="47"/>
      <c r="D514" s="103"/>
      <c r="E514" s="48"/>
      <c r="F514" s="48"/>
      <c r="G514" s="48"/>
      <c r="H514" s="34"/>
      <c r="I514" s="34"/>
      <c r="J514" s="34"/>
      <c r="K514" s="34"/>
      <c r="L514" s="48"/>
      <c r="M514" s="34"/>
      <c r="N514" s="34"/>
      <c r="O514" s="34"/>
      <c r="P514" s="34"/>
      <c r="Q514" s="59"/>
      <c r="R514" s="34"/>
      <c r="T514" s="34"/>
      <c r="U514" s="59"/>
      <c r="Y514" s="50"/>
      <c r="AF514" s="145"/>
      <c r="AG514" s="146"/>
    </row>
    <row r="515" spans="1:33" ht="12.95" customHeight="1">
      <c r="A515" s="46"/>
      <c r="B515" s="102"/>
      <c r="C515" s="47"/>
      <c r="D515" s="103"/>
      <c r="E515" s="48"/>
      <c r="F515" s="48"/>
      <c r="G515" s="48"/>
      <c r="H515" s="34"/>
      <c r="I515" s="34"/>
      <c r="J515" s="48"/>
      <c r="K515" s="34"/>
      <c r="L515" s="34"/>
      <c r="O515" s="34"/>
      <c r="P515" s="34"/>
      <c r="Q515" s="59"/>
      <c r="R515" s="34"/>
      <c r="T515" s="34"/>
      <c r="U515" s="59"/>
      <c r="Y515" s="50"/>
      <c r="AF515" s="145"/>
      <c r="AG515" s="146"/>
    </row>
    <row r="516" spans="1:33" ht="12.95" customHeight="1">
      <c r="A516" s="46"/>
      <c r="B516" s="102"/>
      <c r="C516" s="47"/>
      <c r="D516" s="103"/>
      <c r="E516" s="48"/>
      <c r="F516" s="48"/>
      <c r="G516" s="48"/>
      <c r="H516" s="34"/>
      <c r="I516" s="34"/>
      <c r="J516" s="34"/>
      <c r="K516" s="34"/>
      <c r="L516" s="48"/>
      <c r="M516" s="34"/>
      <c r="N516" s="34"/>
      <c r="O516" s="34"/>
      <c r="P516" s="34"/>
      <c r="Q516" s="59"/>
      <c r="R516" s="34"/>
      <c r="T516" s="34"/>
      <c r="U516" s="59"/>
      <c r="Y516" s="50"/>
      <c r="AF516" s="145"/>
      <c r="AG516" s="146"/>
    </row>
    <row r="517" spans="1:33" ht="12.95" customHeight="1">
      <c r="A517" s="46"/>
      <c r="B517" s="102"/>
      <c r="C517" s="47"/>
      <c r="D517" s="103"/>
      <c r="E517" s="48"/>
      <c r="F517" s="48"/>
      <c r="G517" s="48"/>
      <c r="H517" s="34"/>
      <c r="I517" s="34"/>
      <c r="J517" s="48"/>
      <c r="K517" s="34"/>
      <c r="L517" s="34"/>
      <c r="O517" s="34"/>
      <c r="P517" s="34"/>
      <c r="Q517" s="59"/>
      <c r="R517" s="34"/>
      <c r="T517" s="34"/>
      <c r="U517" s="59"/>
      <c r="Y517" s="50"/>
      <c r="AF517" s="145"/>
      <c r="AG517" s="146"/>
    </row>
    <row r="518" spans="1:33" ht="12.95" customHeight="1">
      <c r="A518" s="46"/>
      <c r="B518" s="102"/>
      <c r="C518" s="47"/>
      <c r="D518" s="103"/>
      <c r="E518" s="48"/>
      <c r="F518" s="48"/>
      <c r="G518" s="48"/>
      <c r="H518" s="34"/>
      <c r="I518" s="34"/>
      <c r="J518" s="34"/>
      <c r="K518" s="34"/>
      <c r="L518" s="48"/>
      <c r="M518" s="34"/>
      <c r="N518" s="34"/>
      <c r="O518" s="34"/>
      <c r="P518" s="34"/>
      <c r="Q518" s="59"/>
      <c r="R518" s="34"/>
      <c r="T518" s="34"/>
      <c r="U518" s="59"/>
      <c r="Y518" s="50"/>
      <c r="AF518" s="145"/>
      <c r="AG518" s="146"/>
    </row>
    <row r="519" spans="1:33" ht="12.95" customHeight="1">
      <c r="A519" s="46"/>
      <c r="B519" s="102"/>
      <c r="C519" s="47"/>
      <c r="D519" s="103"/>
      <c r="E519" s="48"/>
      <c r="F519" s="48"/>
      <c r="G519" s="48"/>
      <c r="H519" s="34"/>
      <c r="I519" s="34"/>
      <c r="J519" s="48"/>
      <c r="K519" s="34"/>
      <c r="L519" s="34"/>
      <c r="O519" s="34"/>
      <c r="P519" s="34"/>
      <c r="Q519" s="59"/>
      <c r="R519" s="34"/>
      <c r="T519" s="34"/>
      <c r="U519" s="59"/>
      <c r="Y519" s="50"/>
      <c r="AF519" s="145"/>
      <c r="AG519" s="146"/>
    </row>
    <row r="520" spans="1:33" ht="12.95" customHeight="1">
      <c r="A520" s="46"/>
      <c r="B520" s="102"/>
      <c r="C520" s="47"/>
      <c r="D520" s="103"/>
      <c r="E520" s="48"/>
      <c r="F520" s="48"/>
      <c r="G520" s="48"/>
      <c r="H520" s="34"/>
      <c r="I520" s="34"/>
      <c r="J520" s="34"/>
      <c r="K520" s="34"/>
      <c r="L520" s="48"/>
      <c r="M520" s="34"/>
      <c r="N520" s="34"/>
      <c r="O520" s="34"/>
      <c r="P520" s="34"/>
      <c r="Q520" s="59"/>
      <c r="R520" s="34"/>
      <c r="T520" s="34"/>
      <c r="U520" s="59"/>
      <c r="Y520" s="50"/>
      <c r="AF520" s="145"/>
      <c r="AG520" s="146"/>
    </row>
    <row r="521" spans="1:33" ht="12.95" customHeight="1">
      <c r="A521" s="46"/>
      <c r="B521" s="102"/>
      <c r="C521" s="47"/>
      <c r="D521" s="103"/>
      <c r="E521" s="48"/>
      <c r="F521" s="48"/>
      <c r="G521" s="48"/>
      <c r="H521" s="34"/>
      <c r="I521" s="34"/>
      <c r="J521" s="48"/>
      <c r="K521" s="34"/>
      <c r="L521" s="34"/>
      <c r="O521" s="34"/>
      <c r="P521" s="34"/>
      <c r="Q521" s="59"/>
      <c r="R521" s="34"/>
      <c r="T521" s="34"/>
      <c r="U521" s="59"/>
      <c r="Y521" s="50"/>
      <c r="AF521" s="145"/>
      <c r="AG521" s="146"/>
    </row>
    <row r="522" spans="1:33" ht="12.95" customHeight="1">
      <c r="A522" s="46"/>
      <c r="B522" s="102"/>
      <c r="C522" s="47"/>
      <c r="D522" s="103"/>
      <c r="E522" s="48"/>
      <c r="F522" s="48"/>
      <c r="G522" s="48"/>
      <c r="H522" s="34"/>
      <c r="I522" s="34"/>
      <c r="J522" s="48"/>
      <c r="K522" s="34"/>
      <c r="L522" s="34"/>
      <c r="O522" s="34"/>
      <c r="P522" s="34"/>
      <c r="Q522" s="59"/>
      <c r="R522" s="34"/>
      <c r="T522" s="34"/>
      <c r="U522" s="59"/>
      <c r="Y522" s="50"/>
      <c r="AF522" s="145"/>
      <c r="AG522" s="146"/>
    </row>
    <row r="523" spans="1:33" ht="12.95" customHeight="1">
      <c r="A523" s="46"/>
      <c r="B523" s="102"/>
      <c r="C523" s="47"/>
      <c r="D523" s="103"/>
      <c r="E523" s="48"/>
      <c r="F523" s="48"/>
      <c r="G523" s="48"/>
      <c r="H523" s="34"/>
      <c r="I523" s="34"/>
      <c r="J523" s="34"/>
      <c r="K523" s="34"/>
      <c r="L523" s="48"/>
      <c r="M523" s="34"/>
      <c r="N523" s="34"/>
      <c r="O523" s="34"/>
      <c r="P523" s="34"/>
      <c r="Q523" s="59"/>
      <c r="R523" s="34"/>
      <c r="T523" s="34"/>
      <c r="U523" s="59"/>
      <c r="Y523" s="50"/>
      <c r="AF523" s="145"/>
      <c r="AG523" s="146"/>
    </row>
    <row r="524" spans="1:33" ht="12.95" customHeight="1">
      <c r="A524" s="46"/>
      <c r="B524" s="102"/>
      <c r="C524" s="47"/>
      <c r="D524" s="103"/>
      <c r="E524" s="48"/>
      <c r="F524" s="48"/>
      <c r="G524" s="48"/>
      <c r="H524" s="34"/>
      <c r="I524" s="34"/>
      <c r="J524" s="48"/>
      <c r="K524" s="34"/>
      <c r="L524" s="34"/>
      <c r="O524" s="34"/>
      <c r="P524" s="34"/>
      <c r="Q524" s="59"/>
      <c r="R524" s="34"/>
      <c r="T524" s="34"/>
      <c r="U524" s="59"/>
      <c r="Y524" s="50"/>
      <c r="AF524" s="145"/>
      <c r="AG524" s="146"/>
    </row>
    <row r="525" spans="1:33" ht="12.95" customHeight="1">
      <c r="A525" s="46"/>
      <c r="B525" s="102"/>
      <c r="C525" s="47"/>
      <c r="D525" s="103"/>
      <c r="E525" s="48"/>
      <c r="F525" s="48"/>
      <c r="G525" s="48"/>
      <c r="H525" s="34"/>
      <c r="I525" s="34"/>
      <c r="J525" s="48"/>
      <c r="K525" s="34"/>
      <c r="L525" s="34"/>
      <c r="O525" s="34"/>
      <c r="P525" s="34"/>
      <c r="Q525" s="59"/>
      <c r="R525" s="34"/>
      <c r="T525" s="34"/>
      <c r="U525" s="59"/>
      <c r="Y525" s="50"/>
      <c r="AF525" s="145"/>
      <c r="AG525" s="146"/>
    </row>
    <row r="526" spans="1:33" ht="12.95" customHeight="1">
      <c r="A526" s="46"/>
      <c r="B526" s="102"/>
      <c r="C526" s="47"/>
      <c r="D526" s="103"/>
      <c r="E526" s="48"/>
      <c r="F526" s="48"/>
      <c r="G526" s="48"/>
      <c r="H526" s="34"/>
      <c r="I526" s="34"/>
      <c r="J526" s="34"/>
      <c r="K526" s="34"/>
      <c r="L526" s="48"/>
      <c r="M526" s="34"/>
      <c r="N526" s="34"/>
      <c r="O526" s="34"/>
      <c r="P526" s="34"/>
      <c r="Q526" s="59"/>
      <c r="R526" s="34"/>
      <c r="T526" s="34"/>
      <c r="U526" s="59"/>
      <c r="Y526" s="50"/>
      <c r="AF526" s="145"/>
      <c r="AG526" s="146"/>
    </row>
    <row r="527" spans="1:33" ht="12.95" customHeight="1">
      <c r="A527" s="46"/>
      <c r="B527" s="102"/>
      <c r="C527" s="47"/>
      <c r="D527" s="103"/>
      <c r="E527" s="48"/>
      <c r="F527" s="48"/>
      <c r="G527" s="48"/>
      <c r="H527" s="34"/>
      <c r="I527" s="34"/>
      <c r="J527" s="48"/>
      <c r="K527" s="34"/>
      <c r="L527" s="34"/>
      <c r="O527" s="34"/>
      <c r="P527" s="34"/>
      <c r="Q527" s="59"/>
      <c r="R527" s="34"/>
      <c r="T527" s="34"/>
      <c r="U527" s="59"/>
      <c r="Y527" s="50"/>
      <c r="AF527" s="145"/>
      <c r="AG527" s="146"/>
    </row>
    <row r="528" spans="1:33" ht="12.95" customHeight="1">
      <c r="A528" s="46"/>
      <c r="B528" s="102"/>
      <c r="C528" s="47"/>
      <c r="D528" s="103"/>
      <c r="E528" s="48"/>
      <c r="F528" s="48"/>
      <c r="G528" s="48"/>
      <c r="H528" s="34"/>
      <c r="I528" s="34"/>
      <c r="J528" s="34"/>
      <c r="K528" s="34"/>
      <c r="L528" s="48"/>
      <c r="M528" s="34"/>
      <c r="N528" s="34"/>
      <c r="O528" s="34"/>
      <c r="P528" s="34"/>
      <c r="Q528" s="59"/>
      <c r="R528" s="34"/>
      <c r="T528" s="34"/>
      <c r="U528" s="59"/>
      <c r="Y528" s="50"/>
      <c r="AF528" s="145"/>
      <c r="AG528" s="146"/>
    </row>
    <row r="529" spans="1:33" ht="12.95" customHeight="1">
      <c r="A529" s="46"/>
      <c r="B529" s="102"/>
      <c r="C529" s="47"/>
      <c r="D529" s="103"/>
      <c r="E529" s="48"/>
      <c r="F529" s="48"/>
      <c r="G529" s="48"/>
      <c r="H529" s="34"/>
      <c r="I529" s="34"/>
      <c r="J529" s="48"/>
      <c r="K529" s="34"/>
      <c r="L529" s="34"/>
      <c r="O529" s="34"/>
      <c r="P529" s="34"/>
      <c r="Q529" s="59"/>
      <c r="R529" s="34"/>
      <c r="T529" s="34"/>
      <c r="U529" s="59"/>
      <c r="Y529" s="50"/>
      <c r="AF529" s="145"/>
      <c r="AG529" s="146"/>
    </row>
    <row r="530" spans="1:33" ht="12.95" customHeight="1">
      <c r="A530" s="46"/>
      <c r="B530" s="102"/>
      <c r="C530" s="47"/>
      <c r="D530" s="103"/>
      <c r="E530" s="48"/>
      <c r="F530" s="48"/>
      <c r="G530" s="48"/>
      <c r="H530" s="34"/>
      <c r="I530" s="34"/>
      <c r="J530" s="34"/>
      <c r="K530" s="34"/>
      <c r="L530" s="48"/>
      <c r="M530" s="34"/>
      <c r="N530" s="34"/>
      <c r="O530" s="34"/>
      <c r="P530" s="34"/>
      <c r="Q530" s="59"/>
      <c r="R530" s="34"/>
      <c r="T530" s="34"/>
      <c r="U530" s="59"/>
      <c r="Y530" s="50"/>
      <c r="AF530" s="145"/>
      <c r="AG530" s="146"/>
    </row>
    <row r="531" spans="1:33" ht="12.95" customHeight="1">
      <c r="A531" s="46"/>
      <c r="B531" s="102"/>
      <c r="C531" s="47"/>
      <c r="D531" s="103"/>
      <c r="E531" s="48"/>
      <c r="F531" s="48"/>
      <c r="G531" s="48"/>
      <c r="H531" s="34"/>
      <c r="I531" s="34"/>
      <c r="J531" s="34"/>
      <c r="K531" s="34"/>
      <c r="L531" s="48"/>
      <c r="M531" s="34"/>
      <c r="N531" s="34"/>
      <c r="O531" s="34"/>
      <c r="P531" s="34"/>
      <c r="Q531" s="59"/>
      <c r="R531" s="34"/>
      <c r="T531" s="34"/>
      <c r="U531" s="59"/>
      <c r="Y531" s="50"/>
      <c r="AF531" s="145"/>
      <c r="AG531" s="146"/>
    </row>
    <row r="532" spans="1:33" ht="12.95" customHeight="1">
      <c r="A532" s="46"/>
      <c r="B532" s="102"/>
      <c r="C532" s="47"/>
      <c r="D532" s="103"/>
      <c r="E532" s="48"/>
      <c r="F532" s="48"/>
      <c r="G532" s="48"/>
      <c r="H532" s="34"/>
      <c r="I532" s="34"/>
      <c r="J532" s="48"/>
      <c r="K532" s="34"/>
      <c r="L532" s="34"/>
      <c r="O532" s="34"/>
      <c r="P532" s="34"/>
      <c r="Q532" s="59"/>
      <c r="R532" s="34"/>
      <c r="T532" s="34"/>
      <c r="U532" s="59"/>
      <c r="Y532" s="50"/>
      <c r="AF532" s="145"/>
      <c r="AG532" s="146"/>
    </row>
    <row r="533" spans="1:33" ht="12.95" customHeight="1">
      <c r="A533" s="46"/>
      <c r="B533" s="102"/>
      <c r="C533" s="47"/>
      <c r="D533" s="103"/>
      <c r="E533" s="48"/>
      <c r="F533" s="48"/>
      <c r="G533" s="48"/>
      <c r="H533" s="34"/>
      <c r="I533" s="34"/>
      <c r="J533" s="34"/>
      <c r="K533" s="34"/>
      <c r="L533" s="48"/>
      <c r="M533" s="34"/>
      <c r="N533" s="34"/>
      <c r="O533" s="34"/>
      <c r="P533" s="34"/>
      <c r="Q533" s="59"/>
      <c r="R533" s="34"/>
      <c r="T533" s="34"/>
      <c r="U533" s="59"/>
      <c r="Y533" s="50"/>
      <c r="AF533" s="145"/>
      <c r="AG533" s="146"/>
    </row>
    <row r="534" spans="1:33" ht="12.95" customHeight="1">
      <c r="A534" s="46"/>
      <c r="B534" s="102"/>
      <c r="C534" s="47"/>
      <c r="D534" s="103"/>
      <c r="E534" s="48"/>
      <c r="F534" s="48"/>
      <c r="G534" s="48"/>
      <c r="H534" s="34"/>
      <c r="I534" s="34"/>
      <c r="J534" s="48"/>
      <c r="K534" s="34"/>
      <c r="L534" s="34"/>
      <c r="O534" s="34"/>
      <c r="P534" s="34"/>
      <c r="Q534" s="59"/>
      <c r="R534" s="34"/>
      <c r="T534" s="34"/>
      <c r="U534" s="59"/>
      <c r="Y534" s="50"/>
      <c r="AF534" s="145"/>
      <c r="AG534" s="146"/>
    </row>
    <row r="535" spans="1:33" ht="12.95" customHeight="1">
      <c r="A535" s="46"/>
      <c r="B535" s="102"/>
      <c r="C535" s="47"/>
      <c r="D535" s="103"/>
      <c r="E535" s="48"/>
      <c r="F535" s="48"/>
      <c r="G535" s="48"/>
      <c r="H535" s="34"/>
      <c r="I535" s="34"/>
      <c r="J535" s="34"/>
      <c r="K535" s="34"/>
      <c r="L535" s="48"/>
      <c r="M535" s="34"/>
      <c r="N535" s="34"/>
      <c r="O535" s="34"/>
      <c r="P535" s="34"/>
      <c r="Q535" s="59"/>
      <c r="R535" s="34"/>
      <c r="T535" s="34"/>
      <c r="U535" s="59"/>
      <c r="Y535" s="50"/>
      <c r="AF535" s="145"/>
      <c r="AG535" s="146"/>
    </row>
    <row r="536" spans="1:33" ht="12.95" customHeight="1">
      <c r="A536" s="46"/>
      <c r="B536" s="102"/>
      <c r="C536" s="47"/>
      <c r="D536" s="103"/>
      <c r="E536" s="48"/>
      <c r="F536" s="48"/>
      <c r="G536" s="48"/>
      <c r="H536" s="34"/>
      <c r="I536" s="34"/>
      <c r="J536" s="48"/>
      <c r="K536" s="34"/>
      <c r="L536" s="34"/>
      <c r="O536" s="34"/>
      <c r="P536" s="34"/>
      <c r="Q536" s="59"/>
      <c r="R536" s="34"/>
      <c r="T536" s="34"/>
      <c r="U536" s="59"/>
      <c r="Y536" s="50"/>
      <c r="AF536" s="145"/>
      <c r="AG536" s="146"/>
    </row>
    <row r="537" spans="1:33" ht="12.95" customHeight="1">
      <c r="A537" s="46"/>
      <c r="B537" s="102"/>
      <c r="C537" s="47"/>
      <c r="D537" s="103"/>
      <c r="E537" s="48"/>
      <c r="F537" s="48"/>
      <c r="G537" s="48"/>
      <c r="H537" s="34"/>
      <c r="I537" s="34"/>
      <c r="J537" s="48"/>
      <c r="K537" s="34"/>
      <c r="L537" s="34"/>
      <c r="O537" s="34"/>
      <c r="P537" s="34"/>
      <c r="Q537" s="59"/>
      <c r="R537" s="34"/>
      <c r="T537" s="34"/>
      <c r="U537" s="59"/>
      <c r="Y537" s="50"/>
      <c r="AF537" s="145"/>
      <c r="AG537" s="146"/>
    </row>
    <row r="538" spans="1:33" ht="12.95" customHeight="1">
      <c r="A538" s="46"/>
      <c r="B538" s="102"/>
      <c r="C538" s="47"/>
      <c r="D538" s="103"/>
      <c r="E538" s="48"/>
      <c r="F538" s="48"/>
      <c r="G538" s="48"/>
      <c r="H538" s="34"/>
      <c r="I538" s="34"/>
      <c r="J538" s="34"/>
      <c r="K538" s="34"/>
      <c r="L538" s="48"/>
      <c r="M538" s="34"/>
      <c r="N538" s="34"/>
      <c r="O538" s="34"/>
      <c r="P538" s="34"/>
      <c r="Q538" s="59"/>
      <c r="R538" s="34"/>
      <c r="T538" s="34"/>
      <c r="U538" s="59"/>
      <c r="Y538" s="50"/>
      <c r="AF538" s="145"/>
      <c r="AG538" s="146"/>
    </row>
    <row r="539" spans="1:33" ht="12.95" customHeight="1">
      <c r="A539" s="46"/>
      <c r="B539" s="102"/>
      <c r="C539" s="47"/>
      <c r="D539" s="103"/>
      <c r="E539" s="48"/>
      <c r="F539" s="48"/>
      <c r="G539" s="48"/>
      <c r="H539" s="34"/>
      <c r="I539" s="34"/>
      <c r="J539" s="48"/>
      <c r="K539" s="34"/>
      <c r="L539" s="34"/>
      <c r="O539" s="34"/>
      <c r="P539" s="34"/>
      <c r="Q539" s="59"/>
      <c r="R539" s="34"/>
      <c r="T539" s="34"/>
      <c r="U539" s="59"/>
      <c r="Y539" s="50"/>
      <c r="AF539" s="145"/>
      <c r="AG539" s="146"/>
    </row>
    <row r="540" spans="1:33" ht="12.95" customHeight="1">
      <c r="A540" s="46"/>
      <c r="B540" s="102"/>
      <c r="C540" s="47"/>
      <c r="D540" s="103"/>
      <c r="E540" s="48"/>
      <c r="F540" s="48"/>
      <c r="G540" s="48"/>
      <c r="H540" s="34"/>
      <c r="I540" s="34"/>
      <c r="J540" s="34"/>
      <c r="K540" s="34"/>
      <c r="L540" s="48"/>
      <c r="M540" s="34"/>
      <c r="N540" s="34"/>
      <c r="O540" s="34"/>
      <c r="P540" s="34"/>
      <c r="Q540" s="59"/>
      <c r="R540" s="34"/>
      <c r="T540" s="34"/>
      <c r="U540" s="59"/>
      <c r="Y540" s="50"/>
      <c r="AF540" s="145"/>
      <c r="AG540" s="146"/>
    </row>
    <row r="541" spans="1:33">
      <c r="A541" s="46"/>
      <c r="B541" s="102"/>
      <c r="C541" s="47"/>
      <c r="D541" s="103"/>
      <c r="E541" s="48"/>
      <c r="F541" s="48"/>
      <c r="G541" s="48"/>
      <c r="H541" s="34"/>
      <c r="I541" s="34"/>
      <c r="J541" s="48"/>
      <c r="K541" s="34"/>
      <c r="L541" s="34"/>
      <c r="O541" s="34"/>
      <c r="P541" s="34"/>
      <c r="Q541" s="59"/>
      <c r="R541" s="34"/>
      <c r="T541" s="34"/>
      <c r="U541" s="59"/>
      <c r="Y541" s="50"/>
      <c r="AF541" s="145"/>
      <c r="AG541" s="146"/>
    </row>
    <row r="542" spans="1:33">
      <c r="A542" s="46"/>
      <c r="B542" s="102"/>
      <c r="C542" s="47"/>
      <c r="D542" s="103"/>
      <c r="E542" s="48"/>
      <c r="F542" s="48"/>
      <c r="G542" s="48"/>
      <c r="H542" s="34"/>
      <c r="I542" s="34"/>
      <c r="J542" s="34"/>
      <c r="K542" s="34"/>
      <c r="L542" s="48"/>
      <c r="M542" s="34"/>
      <c r="N542" s="34"/>
      <c r="O542" s="34"/>
      <c r="P542" s="34"/>
      <c r="Q542" s="59"/>
      <c r="R542" s="34"/>
      <c r="T542" s="34"/>
      <c r="U542" s="59"/>
      <c r="Y542" s="50"/>
      <c r="AF542" s="145"/>
      <c r="AG542" s="146"/>
    </row>
    <row r="543" spans="1:33">
      <c r="A543" s="46"/>
      <c r="B543" s="102"/>
      <c r="C543" s="47"/>
      <c r="D543" s="103"/>
      <c r="E543" s="48"/>
      <c r="F543" s="48"/>
      <c r="G543" s="48"/>
      <c r="H543" s="34"/>
      <c r="I543" s="34"/>
      <c r="J543" s="48"/>
      <c r="K543" s="34"/>
      <c r="L543" s="34"/>
      <c r="O543" s="34"/>
      <c r="P543" s="34"/>
      <c r="Q543" s="59"/>
      <c r="R543" s="34"/>
      <c r="T543" s="34"/>
      <c r="U543" s="59"/>
      <c r="Y543" s="50"/>
      <c r="AF543" s="145"/>
      <c r="AG543" s="146"/>
    </row>
    <row r="544" spans="1:33">
      <c r="A544" s="46"/>
      <c r="B544" s="102"/>
      <c r="C544" s="47"/>
      <c r="D544" s="103"/>
      <c r="E544" s="48"/>
      <c r="F544" s="48"/>
      <c r="G544" s="48"/>
      <c r="H544" s="34"/>
      <c r="I544" s="34"/>
      <c r="J544" s="34"/>
      <c r="K544" s="34"/>
      <c r="L544" s="48"/>
      <c r="M544" s="34"/>
      <c r="N544" s="34"/>
      <c r="O544" s="34"/>
      <c r="P544" s="34"/>
      <c r="Q544" s="59"/>
      <c r="R544" s="34"/>
      <c r="T544" s="34"/>
      <c r="U544" s="59"/>
      <c r="Y544" s="50"/>
      <c r="AF544" s="145"/>
      <c r="AG544" s="146"/>
    </row>
    <row r="545" spans="1:33">
      <c r="A545" s="46"/>
      <c r="B545" s="102"/>
      <c r="C545" s="47"/>
      <c r="D545" s="103"/>
      <c r="E545" s="48"/>
      <c r="F545" s="48"/>
      <c r="G545" s="48"/>
      <c r="H545" s="34"/>
      <c r="I545" s="34"/>
      <c r="J545" s="48"/>
      <c r="K545" s="34"/>
      <c r="L545" s="34"/>
      <c r="O545" s="34"/>
      <c r="P545" s="34"/>
      <c r="Q545" s="59"/>
      <c r="R545" s="34"/>
      <c r="T545" s="34"/>
      <c r="U545" s="59"/>
      <c r="Y545" s="50"/>
      <c r="AF545" s="145"/>
      <c r="AG545" s="146"/>
    </row>
    <row r="546" spans="1:33">
      <c r="A546" s="46"/>
      <c r="B546" s="102"/>
      <c r="C546" s="47"/>
      <c r="D546" s="103"/>
      <c r="E546" s="48"/>
      <c r="F546" s="48"/>
      <c r="G546" s="48"/>
      <c r="H546" s="34"/>
      <c r="I546" s="34"/>
      <c r="J546" s="34"/>
      <c r="K546" s="34"/>
      <c r="L546" s="48"/>
      <c r="M546" s="34"/>
      <c r="N546" s="34"/>
      <c r="O546" s="34"/>
      <c r="P546" s="34"/>
      <c r="Q546" s="59"/>
      <c r="R546" s="34"/>
      <c r="T546" s="34"/>
      <c r="U546" s="59"/>
      <c r="Y546" s="50"/>
      <c r="AF546" s="145"/>
      <c r="AG546" s="146"/>
    </row>
    <row r="547" spans="1:33">
      <c r="A547" s="46"/>
      <c r="B547" s="102"/>
      <c r="C547" s="47"/>
      <c r="D547" s="103"/>
      <c r="E547" s="48"/>
      <c r="F547" s="48"/>
      <c r="G547" s="48"/>
      <c r="H547" s="34"/>
      <c r="I547" s="34"/>
      <c r="J547" s="48"/>
      <c r="K547" s="34"/>
      <c r="L547" s="34"/>
      <c r="O547" s="34"/>
      <c r="P547" s="34"/>
      <c r="Q547" s="59"/>
      <c r="R547" s="34"/>
      <c r="T547" s="34"/>
      <c r="U547" s="59"/>
      <c r="Y547" s="50"/>
      <c r="AF547" s="145"/>
      <c r="AG547" s="146"/>
    </row>
    <row r="548" spans="1:33">
      <c r="A548" s="46"/>
      <c r="B548" s="102"/>
      <c r="C548" s="47"/>
      <c r="D548" s="103"/>
      <c r="E548" s="48"/>
      <c r="F548" s="48"/>
      <c r="G548" s="48"/>
      <c r="H548" s="34"/>
      <c r="I548" s="34"/>
      <c r="J548" s="34"/>
      <c r="K548" s="34"/>
      <c r="L548" s="48"/>
      <c r="M548" s="34"/>
      <c r="N548" s="34"/>
      <c r="O548" s="34"/>
      <c r="P548" s="34"/>
      <c r="Q548" s="59"/>
      <c r="R548" s="34"/>
      <c r="T548" s="34"/>
      <c r="U548" s="59"/>
      <c r="Y548" s="50"/>
      <c r="AF548" s="145"/>
      <c r="AG548" s="146"/>
    </row>
    <row r="549" spans="1:33">
      <c r="A549" s="46"/>
      <c r="B549" s="102"/>
      <c r="C549" s="47"/>
      <c r="D549" s="103"/>
      <c r="E549" s="48"/>
      <c r="F549" s="48"/>
      <c r="G549" s="48"/>
      <c r="H549" s="34"/>
      <c r="I549" s="34"/>
      <c r="J549" s="48"/>
      <c r="K549" s="34"/>
      <c r="L549" s="34"/>
      <c r="O549" s="34"/>
      <c r="P549" s="34"/>
      <c r="Q549" s="59"/>
      <c r="R549" s="34"/>
      <c r="T549" s="34"/>
      <c r="U549" s="59"/>
      <c r="Y549" s="50"/>
      <c r="AF549" s="145"/>
      <c r="AG549" s="146"/>
    </row>
    <row r="550" spans="1:33">
      <c r="A550" s="46"/>
      <c r="B550" s="102"/>
      <c r="C550" s="47"/>
      <c r="D550" s="103"/>
      <c r="E550" s="48"/>
      <c r="F550" s="48"/>
      <c r="G550" s="48"/>
      <c r="H550" s="34"/>
      <c r="I550" s="34"/>
      <c r="J550" s="48"/>
      <c r="K550" s="34"/>
      <c r="L550" s="34"/>
      <c r="O550" s="34"/>
      <c r="P550" s="34"/>
      <c r="Q550" s="59"/>
      <c r="R550" s="34"/>
      <c r="T550" s="34"/>
      <c r="U550" s="59"/>
      <c r="Y550" s="50"/>
      <c r="AF550" s="145"/>
      <c r="AG550" s="146"/>
    </row>
    <row r="551" spans="1:33">
      <c r="A551" s="46"/>
      <c r="B551" s="102"/>
      <c r="C551" s="47"/>
      <c r="D551" s="103"/>
      <c r="E551" s="48"/>
      <c r="F551" s="48"/>
      <c r="G551" s="48"/>
      <c r="H551" s="34"/>
      <c r="I551" s="34"/>
      <c r="J551" s="34"/>
      <c r="K551" s="34"/>
      <c r="L551" s="48"/>
      <c r="M551" s="34"/>
      <c r="N551" s="34"/>
      <c r="O551" s="34"/>
      <c r="P551" s="34"/>
      <c r="Q551" s="59"/>
      <c r="R551" s="34"/>
      <c r="T551" s="34"/>
      <c r="U551" s="59"/>
      <c r="Y551" s="50"/>
      <c r="AF551" s="145"/>
      <c r="AG551" s="146"/>
    </row>
    <row r="552" spans="1:33">
      <c r="A552" s="46"/>
      <c r="B552" s="102"/>
      <c r="C552" s="47"/>
      <c r="D552" s="103"/>
      <c r="E552" s="48"/>
      <c r="F552" s="48"/>
      <c r="G552" s="48"/>
      <c r="H552" s="34"/>
      <c r="I552" s="34"/>
      <c r="J552" s="48"/>
      <c r="K552" s="34"/>
      <c r="L552" s="34"/>
      <c r="O552" s="34"/>
      <c r="P552" s="34"/>
      <c r="Q552" s="59"/>
      <c r="R552" s="34"/>
      <c r="T552" s="34"/>
      <c r="U552" s="59"/>
      <c r="Y552" s="50"/>
      <c r="AF552" s="145"/>
      <c r="AG552" s="146"/>
    </row>
    <row r="553" spans="1:33">
      <c r="A553" s="46"/>
      <c r="B553" s="102"/>
      <c r="C553" s="47"/>
      <c r="D553" s="103"/>
      <c r="E553" s="48"/>
      <c r="F553" s="48"/>
      <c r="G553" s="48"/>
      <c r="H553" s="34"/>
      <c r="I553" s="34"/>
      <c r="J553" s="34"/>
      <c r="K553" s="34"/>
      <c r="L553" s="48"/>
      <c r="M553" s="34"/>
      <c r="N553" s="34"/>
      <c r="O553" s="34"/>
      <c r="P553" s="34"/>
      <c r="Q553" s="59"/>
      <c r="R553" s="34"/>
      <c r="T553" s="34"/>
      <c r="U553" s="59"/>
      <c r="Y553" s="50"/>
      <c r="AF553" s="145"/>
      <c r="AG553" s="146"/>
    </row>
    <row r="554" spans="1:33">
      <c r="A554" s="46"/>
      <c r="B554" s="102"/>
      <c r="C554" s="47"/>
      <c r="D554" s="103"/>
      <c r="E554" s="48"/>
      <c r="F554" s="48"/>
      <c r="G554" s="48"/>
      <c r="H554" s="34"/>
      <c r="I554" s="34"/>
      <c r="J554" s="48"/>
      <c r="K554" s="34"/>
      <c r="L554" s="34"/>
      <c r="O554" s="34"/>
      <c r="P554" s="34"/>
      <c r="Q554" s="59"/>
      <c r="R554" s="34"/>
      <c r="T554" s="34"/>
      <c r="U554" s="59"/>
      <c r="Y554" s="50"/>
      <c r="AF554" s="145"/>
      <c r="AG554" s="146"/>
    </row>
    <row r="555" spans="1:33">
      <c r="A555" s="46"/>
      <c r="B555" s="102"/>
      <c r="C555" s="47"/>
      <c r="D555" s="103"/>
      <c r="E555" s="48"/>
      <c r="F555" s="48"/>
      <c r="G555" s="48"/>
      <c r="H555" s="34"/>
      <c r="I555" s="34"/>
      <c r="J555" s="34"/>
      <c r="K555" s="34"/>
      <c r="L555" s="48"/>
      <c r="M555" s="34"/>
      <c r="N555" s="34"/>
      <c r="O555" s="34"/>
      <c r="P555" s="34"/>
      <c r="Q555" s="59"/>
      <c r="R555" s="34"/>
      <c r="T555" s="34"/>
      <c r="U555" s="59"/>
      <c r="Y555" s="50"/>
      <c r="AF555" s="145"/>
      <c r="AG555" s="146"/>
    </row>
    <row r="556" spans="1:33">
      <c r="A556" s="46"/>
      <c r="B556" s="102"/>
      <c r="C556" s="47"/>
      <c r="D556" s="103"/>
      <c r="E556" s="48"/>
      <c r="F556" s="48"/>
      <c r="G556" s="48"/>
      <c r="H556" s="34"/>
      <c r="I556" s="34"/>
      <c r="J556" s="48"/>
      <c r="K556" s="34"/>
      <c r="L556" s="34"/>
      <c r="O556" s="34"/>
      <c r="P556" s="34"/>
      <c r="Q556" s="59"/>
      <c r="R556" s="34"/>
      <c r="T556" s="34"/>
      <c r="U556" s="59"/>
      <c r="Y556" s="50"/>
      <c r="AF556" s="145"/>
      <c r="AG556" s="146"/>
    </row>
    <row r="557" spans="1:33">
      <c r="A557" s="46"/>
      <c r="B557" s="102"/>
      <c r="C557" s="47"/>
      <c r="D557" s="46"/>
      <c r="E557" s="48"/>
      <c r="F557" s="48"/>
      <c r="G557" s="48"/>
      <c r="H557" s="34"/>
      <c r="I557" s="34"/>
      <c r="J557" s="34"/>
      <c r="K557" s="34"/>
      <c r="L557" s="48"/>
      <c r="M557" s="34"/>
      <c r="N557" s="34"/>
      <c r="O557" s="34"/>
      <c r="P557" s="34"/>
      <c r="Q557" s="59"/>
      <c r="R557" s="34"/>
      <c r="T557" s="34"/>
      <c r="U557" s="59"/>
      <c r="Y557" s="50"/>
      <c r="AF557" s="145"/>
      <c r="AG557" s="146"/>
    </row>
    <row r="558" spans="1:33">
      <c r="A558" s="46"/>
      <c r="B558" s="102"/>
      <c r="C558" s="47"/>
      <c r="D558" s="46"/>
      <c r="E558" s="48"/>
      <c r="F558" s="48"/>
      <c r="G558" s="48"/>
      <c r="H558" s="34"/>
      <c r="I558" s="34"/>
      <c r="J558" s="48"/>
      <c r="K558" s="34"/>
      <c r="L558" s="34"/>
      <c r="O558" s="34"/>
      <c r="P558" s="34"/>
      <c r="Q558" s="59"/>
      <c r="R558" s="34"/>
      <c r="T558" s="34"/>
      <c r="U558" s="59"/>
      <c r="Y558" s="50"/>
      <c r="AF558" s="145"/>
      <c r="AG558" s="146"/>
    </row>
    <row r="559" spans="1:33">
      <c r="A559" s="46"/>
      <c r="B559" s="102"/>
      <c r="C559" s="47"/>
      <c r="D559" s="46"/>
      <c r="E559" s="48"/>
      <c r="F559" s="48"/>
      <c r="G559" s="48"/>
      <c r="H559" s="34"/>
      <c r="I559" s="34"/>
      <c r="J559" s="34"/>
      <c r="K559" s="34"/>
      <c r="L559" s="48"/>
      <c r="M559" s="34"/>
      <c r="N559" s="34"/>
      <c r="O559" s="34"/>
      <c r="P559" s="34"/>
      <c r="Q559" s="59"/>
      <c r="R559" s="34"/>
      <c r="T559" s="34"/>
      <c r="U559" s="59"/>
      <c r="Y559" s="50"/>
      <c r="AF559" s="145"/>
      <c r="AG559" s="146"/>
    </row>
    <row r="560" spans="1:33">
      <c r="A560" s="46"/>
      <c r="B560" s="102"/>
      <c r="C560" s="47"/>
      <c r="D560" s="103"/>
      <c r="E560" s="48"/>
      <c r="F560" s="48"/>
      <c r="G560" s="48"/>
      <c r="H560" s="34"/>
      <c r="I560" s="34"/>
      <c r="J560" s="34"/>
      <c r="K560" s="34"/>
      <c r="L560" s="48"/>
      <c r="M560" s="34"/>
      <c r="N560" s="34"/>
      <c r="O560" s="34"/>
      <c r="P560" s="34"/>
      <c r="Q560" s="59"/>
      <c r="R560" s="34"/>
      <c r="T560" s="34"/>
      <c r="U560" s="59"/>
      <c r="Y560" s="50"/>
      <c r="AF560" s="145"/>
      <c r="AG560" s="146"/>
    </row>
    <row r="561" spans="1:33">
      <c r="A561" s="46"/>
      <c r="B561" s="102"/>
      <c r="C561" s="47"/>
      <c r="D561" s="103"/>
      <c r="E561" s="48"/>
      <c r="F561" s="48"/>
      <c r="G561" s="48"/>
      <c r="H561" s="34"/>
      <c r="I561" s="34"/>
      <c r="J561" s="48"/>
      <c r="K561" s="34"/>
      <c r="L561" s="34"/>
      <c r="O561" s="34"/>
      <c r="P561" s="34"/>
      <c r="Q561" s="59"/>
      <c r="R561" s="34"/>
      <c r="T561" s="34"/>
      <c r="U561" s="59"/>
      <c r="Y561" s="50"/>
      <c r="AF561" s="145"/>
      <c r="AG561" s="146"/>
    </row>
    <row r="562" spans="1:33">
      <c r="A562" s="46"/>
      <c r="B562" s="102"/>
      <c r="C562" s="47"/>
      <c r="D562" s="103"/>
      <c r="E562" s="48"/>
      <c r="F562" s="48"/>
      <c r="G562" s="48"/>
      <c r="H562" s="34"/>
      <c r="I562" s="34"/>
      <c r="J562" s="34"/>
      <c r="K562" s="34"/>
      <c r="L562" s="48"/>
      <c r="M562" s="34"/>
      <c r="N562" s="34"/>
      <c r="O562" s="34"/>
      <c r="P562" s="34"/>
      <c r="Q562" s="59"/>
      <c r="R562" s="34"/>
      <c r="T562" s="34"/>
      <c r="U562" s="59"/>
      <c r="Y562" s="50"/>
      <c r="AF562" s="145"/>
      <c r="AG562" s="146"/>
    </row>
    <row r="563" spans="1:33">
      <c r="A563" s="46"/>
      <c r="B563" s="102"/>
      <c r="C563" s="47"/>
      <c r="D563" s="103"/>
      <c r="E563" s="48"/>
      <c r="F563" s="48"/>
      <c r="G563" s="48"/>
      <c r="H563" s="34"/>
      <c r="I563" s="34"/>
      <c r="J563" s="48"/>
      <c r="K563" s="34"/>
      <c r="L563" s="34"/>
      <c r="O563" s="34"/>
      <c r="P563" s="34"/>
      <c r="Q563" s="59"/>
      <c r="R563" s="34"/>
      <c r="T563" s="34"/>
      <c r="U563" s="59"/>
      <c r="Y563" s="50"/>
      <c r="AF563" s="145"/>
      <c r="AG563" s="146"/>
    </row>
    <row r="564" spans="1:33">
      <c r="A564" s="46"/>
      <c r="B564" s="46"/>
      <c r="C564" s="47"/>
      <c r="D564" s="46"/>
      <c r="E564" s="48"/>
      <c r="F564" s="48"/>
      <c r="G564" s="48"/>
      <c r="H564" s="34"/>
      <c r="I564" s="34"/>
      <c r="J564" s="48"/>
      <c r="L564" s="34"/>
      <c r="O564" s="34"/>
      <c r="P564" s="34"/>
      <c r="Q564" s="59"/>
      <c r="R564" s="34"/>
      <c r="T564" s="34"/>
      <c r="U564" s="59"/>
      <c r="Y564" s="50"/>
      <c r="AF564" s="145"/>
      <c r="AG564" s="146"/>
    </row>
    <row r="565" spans="1:33">
      <c r="A565" s="46"/>
      <c r="B565" s="102"/>
      <c r="C565" s="47"/>
      <c r="D565" s="103"/>
      <c r="E565" s="48"/>
      <c r="F565" s="48"/>
      <c r="G565" s="48"/>
      <c r="H565" s="34"/>
      <c r="I565" s="34"/>
      <c r="J565" s="34"/>
      <c r="K565" s="34"/>
      <c r="L565" s="48"/>
      <c r="M565" s="34"/>
      <c r="N565" s="34"/>
      <c r="O565" s="34"/>
      <c r="P565" s="34"/>
      <c r="Q565" s="59"/>
      <c r="R565" s="34"/>
      <c r="T565" s="34"/>
      <c r="U565" s="59"/>
      <c r="Y565" s="50"/>
      <c r="AF565" s="145"/>
      <c r="AG565" s="146"/>
    </row>
    <row r="566" spans="1:33">
      <c r="A566" s="46"/>
      <c r="B566" s="102"/>
      <c r="C566" s="47"/>
      <c r="D566" s="103"/>
      <c r="E566" s="48"/>
      <c r="F566" s="48"/>
      <c r="G566" s="48"/>
      <c r="H566" s="34"/>
      <c r="I566" s="34"/>
      <c r="J566" s="48"/>
      <c r="K566" s="34"/>
      <c r="L566" s="34"/>
      <c r="O566" s="34"/>
      <c r="P566" s="34"/>
      <c r="Q566" s="59"/>
      <c r="R566" s="34"/>
      <c r="T566" s="34"/>
      <c r="U566" s="59"/>
      <c r="Y566" s="50"/>
      <c r="AF566" s="145"/>
      <c r="AG566" s="146"/>
    </row>
    <row r="567" spans="1:33">
      <c r="A567" s="46"/>
      <c r="B567" s="102"/>
      <c r="C567" s="47"/>
      <c r="D567" s="103"/>
      <c r="E567" s="48"/>
      <c r="F567" s="48"/>
      <c r="G567" s="48"/>
      <c r="H567" s="34"/>
      <c r="I567" s="34"/>
      <c r="J567" s="34"/>
      <c r="K567" s="34"/>
      <c r="L567" s="48"/>
      <c r="M567" s="34"/>
      <c r="N567" s="34"/>
      <c r="O567" s="34"/>
      <c r="P567" s="34"/>
      <c r="Q567" s="59"/>
      <c r="R567" s="34"/>
      <c r="T567" s="34"/>
      <c r="U567" s="59"/>
      <c r="Y567" s="50"/>
      <c r="AF567" s="145"/>
      <c r="AG567" s="146"/>
    </row>
    <row r="568" spans="1:33">
      <c r="A568" s="46"/>
      <c r="B568" s="102"/>
      <c r="C568" s="47"/>
      <c r="D568" s="103"/>
      <c r="E568" s="48"/>
      <c r="F568" s="48"/>
      <c r="G568" s="48"/>
      <c r="H568" s="34"/>
      <c r="I568" s="34"/>
      <c r="J568" s="48"/>
      <c r="K568" s="34"/>
      <c r="L568" s="34"/>
      <c r="O568" s="34"/>
      <c r="P568" s="34"/>
      <c r="Q568" s="59"/>
      <c r="R568" s="34"/>
      <c r="T568" s="34"/>
      <c r="U568" s="59"/>
      <c r="Y568" s="50"/>
      <c r="AF568" s="145"/>
      <c r="AG568" s="146"/>
    </row>
    <row r="569" spans="1:33">
      <c r="A569" s="46"/>
      <c r="B569" s="102"/>
      <c r="C569" s="47"/>
      <c r="D569" s="103"/>
      <c r="E569" s="48"/>
      <c r="F569" s="48"/>
      <c r="G569" s="48"/>
      <c r="H569" s="34"/>
      <c r="I569" s="34"/>
      <c r="J569" s="34"/>
      <c r="K569" s="34"/>
      <c r="L569" s="48"/>
      <c r="M569" s="34"/>
      <c r="N569" s="34"/>
      <c r="O569" s="34"/>
      <c r="P569" s="34"/>
      <c r="Q569" s="59"/>
      <c r="R569" s="34"/>
      <c r="T569" s="34"/>
      <c r="U569" s="59"/>
      <c r="Y569" s="50"/>
      <c r="AF569" s="145"/>
      <c r="AG569" s="146"/>
    </row>
    <row r="570" spans="1:33">
      <c r="A570" s="46"/>
      <c r="B570" s="102"/>
      <c r="C570" s="47"/>
      <c r="D570" s="103"/>
      <c r="E570" s="48"/>
      <c r="F570" s="48"/>
      <c r="G570" s="48"/>
      <c r="H570" s="34"/>
      <c r="I570" s="34"/>
      <c r="J570" s="48"/>
      <c r="K570" s="34"/>
      <c r="L570" s="34"/>
      <c r="O570" s="34"/>
      <c r="P570" s="34"/>
      <c r="Q570" s="59"/>
      <c r="R570" s="34"/>
      <c r="T570" s="34"/>
      <c r="U570" s="59"/>
      <c r="Y570" s="50"/>
      <c r="AF570" s="145"/>
      <c r="AG570" s="146"/>
    </row>
    <row r="571" spans="1:33">
      <c r="A571" s="46"/>
      <c r="B571" s="102"/>
      <c r="C571" s="47"/>
      <c r="D571" s="103"/>
      <c r="E571" s="48"/>
      <c r="F571" s="48"/>
      <c r="G571" s="48"/>
      <c r="H571" s="34"/>
      <c r="I571" s="34"/>
      <c r="J571" s="34"/>
      <c r="K571" s="34"/>
      <c r="L571" s="48"/>
      <c r="M571" s="34"/>
      <c r="N571" s="34"/>
      <c r="O571" s="34"/>
      <c r="P571" s="34"/>
      <c r="Q571" s="59"/>
      <c r="R571" s="34"/>
      <c r="T571" s="34"/>
      <c r="U571" s="59"/>
      <c r="Y571" s="50"/>
      <c r="AF571" s="145"/>
      <c r="AG571" s="146"/>
    </row>
    <row r="572" spans="1:33">
      <c r="A572" s="46"/>
      <c r="B572" s="102"/>
      <c r="C572" s="47"/>
      <c r="D572" s="103"/>
      <c r="E572" s="48"/>
      <c r="F572" s="48"/>
      <c r="G572" s="48"/>
      <c r="H572" s="34"/>
      <c r="I572" s="34"/>
      <c r="J572" s="48"/>
      <c r="K572" s="34"/>
      <c r="L572" s="34"/>
      <c r="O572" s="34"/>
      <c r="P572" s="34"/>
      <c r="Q572" s="59"/>
      <c r="R572" s="34"/>
      <c r="T572" s="34"/>
      <c r="U572" s="59"/>
      <c r="Y572" s="50"/>
      <c r="AF572" s="145"/>
      <c r="AG572" s="146"/>
    </row>
    <row r="573" spans="1:33">
      <c r="A573" s="46"/>
      <c r="B573" s="102"/>
      <c r="C573" s="47"/>
      <c r="D573" s="103"/>
      <c r="E573" s="48"/>
      <c r="F573" s="48"/>
      <c r="G573" s="48"/>
      <c r="H573" s="34"/>
      <c r="I573" s="34"/>
      <c r="J573" s="34"/>
      <c r="K573" s="34"/>
      <c r="L573" s="48"/>
      <c r="M573" s="34"/>
      <c r="N573" s="34"/>
      <c r="O573" s="34"/>
      <c r="P573" s="34"/>
      <c r="Q573" s="59"/>
      <c r="R573" s="34"/>
      <c r="T573" s="34"/>
      <c r="U573" s="59"/>
      <c r="Y573" s="50"/>
      <c r="AF573" s="145"/>
      <c r="AG573" s="146"/>
    </row>
    <row r="574" spans="1:33">
      <c r="A574" s="46"/>
      <c r="B574" s="102"/>
      <c r="C574" s="47"/>
      <c r="D574" s="103"/>
      <c r="E574" s="48"/>
      <c r="F574" s="48"/>
      <c r="G574" s="48"/>
      <c r="H574" s="34"/>
      <c r="I574" s="34"/>
      <c r="J574" s="48"/>
      <c r="K574" s="34"/>
      <c r="L574" s="34"/>
      <c r="O574" s="34"/>
      <c r="P574" s="34"/>
      <c r="Q574" s="59"/>
      <c r="R574" s="34"/>
      <c r="T574" s="34"/>
      <c r="U574" s="59"/>
      <c r="Y574" s="50"/>
      <c r="AF574" s="145"/>
      <c r="AG574" s="146"/>
    </row>
    <row r="575" spans="1:33">
      <c r="A575" s="46"/>
      <c r="B575" s="102"/>
      <c r="C575" s="47"/>
      <c r="D575" s="103"/>
      <c r="E575" s="48"/>
      <c r="F575" s="48"/>
      <c r="G575" s="48"/>
      <c r="H575" s="34"/>
      <c r="I575" s="34"/>
      <c r="J575" s="34"/>
      <c r="K575" s="34"/>
      <c r="L575" s="48"/>
      <c r="M575" s="34"/>
      <c r="N575" s="34"/>
      <c r="O575" s="34"/>
      <c r="P575" s="34"/>
      <c r="Q575" s="59"/>
      <c r="R575" s="34"/>
      <c r="T575" s="34"/>
      <c r="U575" s="59"/>
      <c r="Y575" s="50"/>
      <c r="AF575" s="145"/>
      <c r="AG575" s="146"/>
    </row>
    <row r="576" spans="1:33">
      <c r="A576" s="46"/>
      <c r="B576" s="102"/>
      <c r="C576" s="47"/>
      <c r="D576" s="103"/>
      <c r="E576" s="48"/>
      <c r="F576" s="48"/>
      <c r="G576" s="48"/>
      <c r="H576" s="34"/>
      <c r="I576" s="34"/>
      <c r="J576" s="48"/>
      <c r="K576" s="34"/>
      <c r="L576" s="34"/>
      <c r="O576" s="34"/>
      <c r="P576" s="34"/>
      <c r="Q576" s="59"/>
      <c r="R576" s="34"/>
      <c r="T576" s="34"/>
      <c r="U576" s="59"/>
      <c r="Y576" s="50"/>
      <c r="AF576" s="145"/>
      <c r="AG576" s="146"/>
    </row>
    <row r="577" spans="1:33">
      <c r="A577" s="46"/>
      <c r="B577" s="46"/>
      <c r="C577" s="47"/>
      <c r="D577" s="46"/>
      <c r="E577" s="48"/>
      <c r="F577" s="48"/>
      <c r="G577" s="48"/>
      <c r="H577" s="34"/>
      <c r="I577" s="34"/>
      <c r="J577" s="34"/>
      <c r="L577" s="48"/>
      <c r="M577" s="34"/>
      <c r="N577" s="34"/>
      <c r="O577" s="34"/>
      <c r="P577" s="34"/>
      <c r="Q577" s="59"/>
      <c r="R577" s="34"/>
      <c r="T577" s="34"/>
      <c r="U577" s="59"/>
      <c r="Y577" s="50"/>
      <c r="AF577" s="145"/>
      <c r="AG577" s="146"/>
    </row>
    <row r="578" spans="1:33">
      <c r="A578" s="46"/>
      <c r="B578" s="46"/>
      <c r="C578" s="47"/>
      <c r="D578" s="46"/>
      <c r="E578" s="48"/>
      <c r="F578" s="48"/>
      <c r="G578" s="48"/>
      <c r="H578" s="34"/>
      <c r="I578" s="34"/>
      <c r="J578" s="48"/>
      <c r="L578" s="34"/>
      <c r="O578" s="34"/>
      <c r="P578" s="34"/>
      <c r="Q578" s="59"/>
      <c r="R578" s="34"/>
      <c r="T578" s="34"/>
      <c r="U578" s="59"/>
      <c r="Y578" s="50"/>
      <c r="AF578" s="145"/>
      <c r="AG578" s="146"/>
    </row>
    <row r="579" spans="1:33">
      <c r="A579" s="46"/>
      <c r="B579" s="102"/>
      <c r="C579" s="47"/>
      <c r="D579" s="103"/>
      <c r="E579" s="48"/>
      <c r="F579" s="48"/>
      <c r="G579" s="48"/>
      <c r="H579" s="34"/>
      <c r="I579" s="34"/>
      <c r="J579" s="34"/>
      <c r="K579" s="34"/>
      <c r="L579" s="48"/>
      <c r="M579" s="34"/>
      <c r="N579" s="34"/>
      <c r="O579" s="34"/>
      <c r="P579" s="34"/>
      <c r="Q579" s="59"/>
      <c r="R579" s="34"/>
      <c r="T579" s="34"/>
      <c r="U579" s="59"/>
      <c r="Y579" s="50"/>
      <c r="AF579" s="145"/>
      <c r="AG579" s="146"/>
    </row>
    <row r="580" spans="1:33">
      <c r="A580" s="46"/>
      <c r="B580" s="102"/>
      <c r="C580" s="47"/>
      <c r="D580" s="103"/>
      <c r="E580" s="48"/>
      <c r="F580" s="48"/>
      <c r="G580" s="48"/>
      <c r="H580" s="34"/>
      <c r="I580" s="34"/>
      <c r="J580" s="48"/>
      <c r="K580" s="34"/>
      <c r="L580" s="34"/>
      <c r="O580" s="34"/>
      <c r="P580" s="34"/>
      <c r="Q580" s="59"/>
      <c r="R580" s="34"/>
      <c r="T580" s="34"/>
      <c r="U580" s="59"/>
      <c r="Y580" s="50"/>
      <c r="AF580" s="145"/>
      <c r="AG580" s="146"/>
    </row>
    <row r="581" spans="1:33">
      <c r="A581" s="46"/>
      <c r="B581" s="102"/>
      <c r="C581" s="47"/>
      <c r="D581" s="103"/>
      <c r="E581" s="48"/>
      <c r="F581" s="48"/>
      <c r="G581" s="48"/>
      <c r="H581" s="34"/>
      <c r="I581" s="34"/>
      <c r="J581" s="34"/>
      <c r="K581" s="34"/>
      <c r="L581" s="48"/>
      <c r="M581" s="34"/>
      <c r="N581" s="34"/>
      <c r="O581" s="34"/>
      <c r="P581" s="34"/>
      <c r="Q581" s="59"/>
      <c r="R581" s="34"/>
      <c r="T581" s="34"/>
      <c r="U581" s="59"/>
      <c r="Y581" s="50"/>
      <c r="AF581" s="145"/>
      <c r="AG581" s="146"/>
    </row>
    <row r="582" spans="1:33">
      <c r="A582" s="46"/>
      <c r="B582" s="46"/>
      <c r="C582" s="47"/>
      <c r="D582" s="46"/>
      <c r="E582" s="48"/>
      <c r="F582" s="48"/>
      <c r="G582" s="48"/>
      <c r="H582" s="34"/>
      <c r="I582" s="34"/>
      <c r="J582" s="34"/>
      <c r="L582" s="48"/>
      <c r="M582" s="34"/>
      <c r="N582" s="34"/>
      <c r="O582" s="34"/>
      <c r="P582" s="34"/>
      <c r="Q582" s="59"/>
      <c r="R582" s="34"/>
      <c r="T582" s="34"/>
      <c r="U582" s="59"/>
      <c r="Y582" s="50"/>
      <c r="AF582" s="145"/>
      <c r="AG582" s="146"/>
    </row>
    <row r="583" spans="1:33">
      <c r="A583" s="46"/>
      <c r="B583" s="102"/>
      <c r="C583" s="47"/>
      <c r="D583" s="46"/>
      <c r="E583" s="48"/>
      <c r="F583" s="48"/>
      <c r="G583" s="48"/>
      <c r="H583" s="34"/>
      <c r="I583" s="34"/>
      <c r="J583" s="48"/>
      <c r="K583" s="34"/>
      <c r="L583" s="34"/>
      <c r="O583" s="34"/>
      <c r="P583" s="34"/>
      <c r="Q583" s="59"/>
      <c r="R583" s="34"/>
      <c r="T583" s="34"/>
      <c r="U583" s="59"/>
      <c r="Y583" s="50"/>
      <c r="AF583" s="145"/>
      <c r="AG583" s="146"/>
    </row>
    <row r="584" spans="1:33">
      <c r="A584" s="46"/>
      <c r="B584" s="102"/>
      <c r="C584" s="47"/>
      <c r="D584" s="46"/>
      <c r="E584" s="48"/>
      <c r="F584" s="48"/>
      <c r="G584" s="48"/>
      <c r="H584" s="34"/>
      <c r="I584" s="34"/>
      <c r="J584" s="34"/>
      <c r="K584" s="34"/>
      <c r="L584" s="48"/>
      <c r="M584" s="34"/>
      <c r="N584" s="34"/>
      <c r="O584" s="34"/>
      <c r="P584" s="34"/>
      <c r="Q584" s="59"/>
      <c r="R584" s="34"/>
      <c r="T584" s="34"/>
      <c r="U584" s="59"/>
      <c r="Y584" s="50"/>
      <c r="AF584" s="145"/>
      <c r="AG584" s="146"/>
    </row>
    <row r="585" spans="1:33">
      <c r="A585" s="46"/>
      <c r="B585" s="102"/>
      <c r="C585" s="47"/>
      <c r="D585" s="46"/>
      <c r="E585" s="48"/>
      <c r="F585" s="48"/>
      <c r="G585" s="48"/>
      <c r="H585" s="34"/>
      <c r="I585" s="34"/>
      <c r="J585" s="48"/>
      <c r="K585" s="34"/>
      <c r="L585" s="34"/>
      <c r="O585" s="34"/>
      <c r="P585" s="34"/>
      <c r="Q585" s="59"/>
      <c r="R585" s="34"/>
      <c r="T585" s="34"/>
      <c r="U585" s="59"/>
      <c r="Y585" s="50"/>
      <c r="AF585" s="145"/>
      <c r="AG585" s="146"/>
    </row>
    <row r="586" spans="1:33">
      <c r="A586" s="46"/>
      <c r="B586" s="102"/>
      <c r="C586" s="47"/>
      <c r="D586" s="46"/>
      <c r="E586" s="48"/>
      <c r="F586" s="48"/>
      <c r="G586" s="48"/>
      <c r="H586" s="34"/>
      <c r="I586" s="34"/>
      <c r="J586" s="34"/>
      <c r="K586" s="34"/>
      <c r="L586" s="48"/>
      <c r="M586" s="34"/>
      <c r="N586" s="34"/>
      <c r="O586" s="34"/>
      <c r="P586" s="34"/>
      <c r="Q586" s="59"/>
      <c r="R586" s="34"/>
      <c r="T586" s="34"/>
      <c r="U586" s="59"/>
      <c r="Y586" s="50"/>
      <c r="AF586" s="145"/>
      <c r="AG586" s="146"/>
    </row>
    <row r="587" spans="1:33">
      <c r="A587" s="46"/>
      <c r="B587" s="102"/>
      <c r="C587" s="47"/>
      <c r="D587" s="46"/>
      <c r="E587" s="48"/>
      <c r="F587" s="48"/>
      <c r="G587" s="48"/>
      <c r="H587" s="34"/>
      <c r="I587" s="34"/>
      <c r="J587" s="48"/>
      <c r="K587" s="34"/>
      <c r="L587" s="34"/>
      <c r="O587" s="34"/>
      <c r="P587" s="34"/>
      <c r="Q587" s="59"/>
      <c r="R587" s="34"/>
      <c r="T587" s="34"/>
      <c r="U587" s="59"/>
      <c r="Y587" s="50"/>
      <c r="AF587" s="145"/>
      <c r="AG587" s="146"/>
    </row>
    <row r="588" spans="1:33">
      <c r="A588" s="46"/>
      <c r="B588" s="102"/>
      <c r="C588" s="47"/>
      <c r="D588" s="46"/>
      <c r="E588" s="48"/>
      <c r="F588" s="48"/>
      <c r="G588" s="48"/>
      <c r="H588" s="34"/>
      <c r="I588" s="34"/>
      <c r="J588" s="34"/>
      <c r="K588" s="34"/>
      <c r="L588" s="48"/>
      <c r="M588" s="34"/>
      <c r="N588" s="34"/>
      <c r="O588" s="34"/>
      <c r="P588" s="34"/>
      <c r="Q588" s="59"/>
      <c r="R588" s="34"/>
      <c r="T588" s="34"/>
      <c r="U588" s="59"/>
      <c r="Y588" s="50"/>
      <c r="AF588" s="145"/>
      <c r="AG588" s="146"/>
    </row>
    <row r="589" spans="1:33">
      <c r="A589" s="46"/>
      <c r="B589" s="102"/>
      <c r="C589" s="47"/>
      <c r="D589" s="103"/>
      <c r="E589" s="48"/>
      <c r="F589" s="48"/>
      <c r="G589" s="48"/>
      <c r="H589" s="34"/>
      <c r="I589" s="34"/>
      <c r="J589" s="48"/>
      <c r="K589" s="34"/>
      <c r="L589" s="34"/>
      <c r="O589" s="34"/>
      <c r="P589" s="34"/>
      <c r="Q589" s="59"/>
      <c r="R589" s="34"/>
      <c r="T589" s="34"/>
      <c r="U589" s="59"/>
      <c r="Y589" s="50"/>
      <c r="AF589" s="145"/>
      <c r="AG589" s="146"/>
    </row>
  </sheetData>
  <sheetProtection selectLockedCells="1" selectUnlockedCells="1"/>
  <sortState xmlns:xlrd2="http://schemas.microsoft.com/office/spreadsheetml/2017/richdata2" ref="A21:AU367">
    <sortCondition ref="C21:C367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02"/>
  <sheetViews>
    <sheetView workbookViewId="0"/>
  </sheetViews>
  <sheetFormatPr defaultRowHeight="12.75"/>
  <cols>
    <col min="1" max="1" width="26.140625" style="1" customWidth="1"/>
    <col min="2" max="2" width="5.42578125" style="1" customWidth="1"/>
    <col min="3" max="3" width="13.5703125" style="50" customWidth="1"/>
    <col min="4" max="4" width="17.28515625" style="1" customWidth="1"/>
    <col min="5" max="14" width="9.140625" style="1"/>
    <col min="15" max="15" width="16.42578125" style="1" customWidth="1"/>
    <col min="16" max="16384" width="9.140625" style="1"/>
  </cols>
  <sheetData>
    <row r="1" spans="1:15">
      <c r="A1" s="1" t="s">
        <v>605</v>
      </c>
    </row>
    <row r="11" spans="1:15">
      <c r="A11" s="1" t="s">
        <v>606</v>
      </c>
      <c r="B11" s="68" t="s">
        <v>65</v>
      </c>
      <c r="C11" s="50">
        <v>52145.528899999998</v>
      </c>
      <c r="D11" s="68">
        <f>VLOOKUP(C11,'Active 2'!C$21:E$255,3,FALSE)</f>
        <v>-2743.0053232489204</v>
      </c>
      <c r="E11" s="1">
        <v>14161</v>
      </c>
      <c r="F11" s="1">
        <v>1.2899999999999999E-3</v>
      </c>
      <c r="G11" s="1">
        <v>5.5999999999999995E-4</v>
      </c>
      <c r="H11" s="1">
        <v>5.6999999999999998E-4</v>
      </c>
      <c r="J11" s="1" t="s">
        <v>373</v>
      </c>
      <c r="K11" s="1">
        <v>-2004</v>
      </c>
      <c r="O11" s="1" t="str">
        <f t="shared" ref="O11:O42" si="0">A11&amp;")"</f>
        <v>Zejda (2004  ))</v>
      </c>
    </row>
    <row r="12" spans="1:15">
      <c r="A12" s="1" t="s">
        <v>606</v>
      </c>
      <c r="B12" s="68" t="s">
        <v>62</v>
      </c>
      <c r="C12" s="50">
        <v>52521.428800000002</v>
      </c>
      <c r="D12" s="68">
        <f>VLOOKUP(C12,'Active 2'!C$21:E$255,3,FALSE)</f>
        <v>-1402.5034255823489</v>
      </c>
      <c r="E12" s="1">
        <v>15501.5</v>
      </c>
      <c r="F12" s="1">
        <v>9.5E-4</v>
      </c>
      <c r="G12" s="1">
        <v>6.0000000000000002E-5</v>
      </c>
      <c r="H12" s="1" t="s">
        <v>607</v>
      </c>
      <c r="J12" s="1" t="s">
        <v>373</v>
      </c>
      <c r="K12" s="1">
        <v>-2004</v>
      </c>
      <c r="O12" s="1" t="str">
        <f t="shared" si="0"/>
        <v>Zejda (2004  ))</v>
      </c>
    </row>
    <row r="13" spans="1:15">
      <c r="A13" s="1" t="s">
        <v>606</v>
      </c>
      <c r="B13" s="68" t="s">
        <v>65</v>
      </c>
      <c r="C13" s="50">
        <v>52521.5697</v>
      </c>
      <c r="D13" s="68">
        <f>VLOOKUP(C13,'Active 2'!C$21:E$255,3,FALSE)</f>
        <v>-1402.0009601191252</v>
      </c>
      <c r="E13" s="1">
        <v>15502</v>
      </c>
      <c r="F13" s="1">
        <v>1.64E-3</v>
      </c>
      <c r="G13" s="1">
        <v>7.5000000000000002E-4</v>
      </c>
      <c r="H13" s="1">
        <v>1.2999999999999999E-4</v>
      </c>
      <c r="J13" s="1" t="s">
        <v>373</v>
      </c>
      <c r="K13" s="1">
        <v>-2004</v>
      </c>
      <c r="O13" s="1" t="str">
        <f t="shared" si="0"/>
        <v>Zejda (2004  ))</v>
      </c>
    </row>
    <row r="14" spans="1:15">
      <c r="A14" s="1" t="s">
        <v>608</v>
      </c>
      <c r="B14" s="68" t="s">
        <v>62</v>
      </c>
      <c r="C14" s="50">
        <v>52878.4018</v>
      </c>
      <c r="D14" s="68">
        <f>VLOOKUP(C14,'Active 2'!C$21:E$255,3,FALSE)</f>
        <v>-129.49701106688516</v>
      </c>
      <c r="E14" s="1">
        <v>16774.5</v>
      </c>
      <c r="F14" s="1">
        <v>1.97E-3</v>
      </c>
      <c r="G14" s="1">
        <v>1.2199999999999999E-3</v>
      </c>
      <c r="H14" s="1">
        <v>1.2E-4</v>
      </c>
      <c r="J14" s="1" t="s">
        <v>609</v>
      </c>
      <c r="K14" s="1" t="s">
        <v>610</v>
      </c>
      <c r="L14" s="1" t="s">
        <v>611</v>
      </c>
      <c r="M14" s="1">
        <v>-2005</v>
      </c>
      <c r="O14" s="1" t="str">
        <f t="shared" si="0"/>
        <v>Hübscher et al. (2005))</v>
      </c>
    </row>
    <row r="15" spans="1:15">
      <c r="A15" s="1" t="s">
        <v>608</v>
      </c>
      <c r="B15" s="68" t="s">
        <v>65</v>
      </c>
      <c r="C15" s="50">
        <v>52878.542500000003</v>
      </c>
      <c r="D15" s="68">
        <f>VLOOKUP(C15,'Active 2'!C$21:E$255,3,FALSE)</f>
        <v>-128.9952588264444</v>
      </c>
      <c r="E15" s="1">
        <v>16775</v>
      </c>
      <c r="F15" s="1">
        <v>2.4599999999999999E-3</v>
      </c>
      <c r="G15" s="1">
        <v>1.7099999999999999E-3</v>
      </c>
      <c r="H15" s="1">
        <v>6.0999999999999997E-4</v>
      </c>
      <c r="J15" s="1" t="s">
        <v>609</v>
      </c>
      <c r="K15" s="1" t="s">
        <v>610</v>
      </c>
      <c r="L15" s="1" t="s">
        <v>611</v>
      </c>
      <c r="M15" s="1">
        <v>-2005</v>
      </c>
      <c r="O15" s="1" t="str">
        <f t="shared" si="0"/>
        <v>Hübscher et al. (2005))</v>
      </c>
    </row>
    <row r="16" spans="1:15">
      <c r="A16" s="1" t="s">
        <v>612</v>
      </c>
      <c r="B16" s="68" t="s">
        <v>65</v>
      </c>
      <c r="C16" s="50">
        <v>52886.393499999998</v>
      </c>
      <c r="D16" s="68">
        <f>VLOOKUP(C16,'Active 2'!C$21:E$255,3,FALSE)</f>
        <v>-100.99769777741622</v>
      </c>
      <c r="E16" s="1">
        <v>16803</v>
      </c>
      <c r="F16" s="1">
        <v>1.7600000000000001E-3</v>
      </c>
      <c r="G16" s="1">
        <v>1.0200000000000001E-3</v>
      </c>
      <c r="H16" s="1" t="s">
        <v>613</v>
      </c>
      <c r="J16" s="1" t="s">
        <v>432</v>
      </c>
      <c r="K16" s="1">
        <v>-2005</v>
      </c>
      <c r="O16" s="1" t="str">
        <f t="shared" si="0"/>
        <v>Krajci (2005  ))</v>
      </c>
    </row>
    <row r="17" spans="1:15">
      <c r="A17" s="1" t="s">
        <v>614</v>
      </c>
      <c r="B17" s="68" t="s">
        <v>62</v>
      </c>
      <c r="C17" s="50">
        <v>52887.375599999999</v>
      </c>
      <c r="D17" s="68">
        <f>VLOOKUP(C17,'Active 2'!C$21:E$255,3,FALSE)</f>
        <v>-97.495417213628414</v>
      </c>
      <c r="E17" s="1">
        <v>16806.5</v>
      </c>
      <c r="F17" s="1">
        <v>2.3999999999999998E-3</v>
      </c>
      <c r="G17" s="1">
        <v>1.65E-3</v>
      </c>
      <c r="H17" s="1">
        <v>5.5999999999999995E-4</v>
      </c>
      <c r="J17" s="1" t="s">
        <v>609</v>
      </c>
      <c r="K17" s="1">
        <v>-2005</v>
      </c>
      <c r="O17" s="1" t="str">
        <f t="shared" si="0"/>
        <v>Hübscher (2005  ))</v>
      </c>
    </row>
    <row r="18" spans="1:15">
      <c r="A18" s="1" t="s">
        <v>614</v>
      </c>
      <c r="B18" s="68" t="s">
        <v>65</v>
      </c>
      <c r="C18" s="50">
        <v>52887.514900000002</v>
      </c>
      <c r="D18" s="68">
        <f>VLOOKUP(C18,'Active 2'!C$21:E$255,3,FALSE)</f>
        <v>-96.998657532797509</v>
      </c>
      <c r="E18" s="1">
        <v>16807</v>
      </c>
      <c r="F18" s="1">
        <v>1.49E-3</v>
      </c>
      <c r="G18" s="1">
        <v>7.3999999999999999E-4</v>
      </c>
      <c r="H18" s="1" t="s">
        <v>615</v>
      </c>
      <c r="J18" s="1" t="s">
        <v>609</v>
      </c>
      <c r="K18" s="1">
        <v>-2005</v>
      </c>
      <c r="O18" s="1" t="str">
        <f t="shared" si="0"/>
        <v>Hübscher (2005  ))</v>
      </c>
    </row>
    <row r="19" spans="1:15">
      <c r="A19" s="1" t="s">
        <v>614</v>
      </c>
      <c r="B19" s="68" t="s">
        <v>65</v>
      </c>
      <c r="C19" s="50">
        <v>52902.375800000002</v>
      </c>
      <c r="D19" s="68">
        <f>VLOOKUP(C19,'Active 2'!C$21:E$255,3,FALSE)</f>
        <v>-44.002993923861993</v>
      </c>
      <c r="E19" s="1">
        <v>16860</v>
      </c>
      <c r="F19" s="1">
        <v>2.4000000000000001E-4</v>
      </c>
      <c r="G19" s="1" t="s">
        <v>616</v>
      </c>
      <c r="H19" s="1" t="s">
        <v>617</v>
      </c>
      <c r="J19" s="1" t="s">
        <v>609</v>
      </c>
      <c r="K19" s="1">
        <v>-2005</v>
      </c>
      <c r="O19" s="1" t="str">
        <f t="shared" si="0"/>
        <v>Hübscher (2005  ))</v>
      </c>
    </row>
    <row r="20" spans="1:15">
      <c r="A20" s="1" t="s">
        <v>614</v>
      </c>
      <c r="B20" s="68" t="s">
        <v>62</v>
      </c>
      <c r="C20" s="50">
        <v>52929.436699999998</v>
      </c>
      <c r="D20" s="68">
        <f>VLOOKUP(C20,'Active 2'!C$21:E$255,3,FALSE)</f>
        <v>52.499260539521998</v>
      </c>
      <c r="E20" s="1">
        <v>16956.5</v>
      </c>
      <c r="F20" s="1">
        <v>8.1999999999999998E-4</v>
      </c>
      <c r="G20" s="1">
        <v>1.1E-4</v>
      </c>
      <c r="H20" s="1" t="s">
        <v>618</v>
      </c>
      <c r="J20" s="1" t="s">
        <v>609</v>
      </c>
      <c r="K20" s="1">
        <v>-2005</v>
      </c>
      <c r="O20" s="1" t="str">
        <f t="shared" si="0"/>
        <v>Hübscher (2005  ))</v>
      </c>
    </row>
    <row r="21" spans="1:15">
      <c r="A21" s="1" t="s">
        <v>614</v>
      </c>
      <c r="B21" s="68" t="s">
        <v>65</v>
      </c>
      <c r="C21" s="50">
        <v>52929.579299999998</v>
      </c>
      <c r="D21" s="68">
        <f>VLOOKUP(C21,'Active 2'!C$21:E$255,3,FALSE)</f>
        <v>53.00778839655576</v>
      </c>
      <c r="E21" s="1">
        <v>16957</v>
      </c>
      <c r="F21" s="1">
        <v>3.2100000000000002E-3</v>
      </c>
      <c r="G21" s="1">
        <v>2.5000000000000001E-3</v>
      </c>
      <c r="H21" s="1">
        <v>1.47E-3</v>
      </c>
      <c r="J21" s="1" t="s">
        <v>609</v>
      </c>
      <c r="K21" s="1">
        <v>-2005</v>
      </c>
      <c r="O21" s="1" t="str">
        <f t="shared" si="0"/>
        <v>Hübscher (2005  ))</v>
      </c>
    </row>
    <row r="22" spans="1:15">
      <c r="A22" s="1" t="s">
        <v>117</v>
      </c>
      <c r="B22" s="68" t="s">
        <v>62</v>
      </c>
      <c r="C22" s="50">
        <v>53208.453000000001</v>
      </c>
      <c r="D22" s="68">
        <f>VLOOKUP(C22,'Active 2'!C$21:E$255,3,FALSE)</f>
        <v>1047.5031954432168</v>
      </c>
      <c r="E22" s="1">
        <v>17951.5</v>
      </c>
      <c r="F22" s="1">
        <v>1.3699999999999999E-3</v>
      </c>
      <c r="G22" s="1">
        <v>9.2000000000000003E-4</v>
      </c>
      <c r="H22" s="1">
        <v>8.5999999999999998E-4</v>
      </c>
      <c r="J22" s="1" t="s">
        <v>619</v>
      </c>
      <c r="K22" s="1" t="s">
        <v>610</v>
      </c>
      <c r="L22" s="1" t="s">
        <v>611</v>
      </c>
      <c r="M22" s="1">
        <v>-2005</v>
      </c>
      <c r="O22" s="1" t="str">
        <f t="shared" si="0"/>
        <v>Pribulla et al. (2005))</v>
      </c>
    </row>
    <row r="23" spans="1:15">
      <c r="A23" s="1" t="s">
        <v>608</v>
      </c>
      <c r="B23" s="68" t="s">
        <v>65</v>
      </c>
      <c r="C23" s="50">
        <v>53209.433199999999</v>
      </c>
      <c r="D23" s="68">
        <f>VLOOKUP(C23,'Active 2'!C$21:E$255,3,FALSE)</f>
        <v>1050.9987003903855</v>
      </c>
      <c r="E23" s="1">
        <v>17955</v>
      </c>
      <c r="F23" s="1">
        <v>1E-4</v>
      </c>
      <c r="G23" s="1" t="s">
        <v>620</v>
      </c>
      <c r="H23" s="1" t="s">
        <v>621</v>
      </c>
      <c r="J23" s="1" t="s">
        <v>609</v>
      </c>
      <c r="K23" s="1" t="s">
        <v>610</v>
      </c>
      <c r="L23" s="1" t="s">
        <v>611</v>
      </c>
      <c r="M23" s="1">
        <v>-2005</v>
      </c>
      <c r="O23" s="1" t="str">
        <f t="shared" si="0"/>
        <v>Hübscher et al. (2005))</v>
      </c>
    </row>
    <row r="24" spans="1:15">
      <c r="A24" s="1" t="s">
        <v>117</v>
      </c>
      <c r="B24" s="68" t="s">
        <v>65</v>
      </c>
      <c r="C24" s="50">
        <v>53209.433499999999</v>
      </c>
      <c r="D24" s="68">
        <f>VLOOKUP(C24,'Active 2'!C$21:E$255,3,FALSE)</f>
        <v>1050.9997702245857</v>
      </c>
      <c r="E24" s="1">
        <v>17955</v>
      </c>
      <c r="F24" s="1">
        <v>4.0000000000000002E-4</v>
      </c>
      <c r="G24" s="1" t="s">
        <v>622</v>
      </c>
      <c r="H24" s="1" t="s">
        <v>623</v>
      </c>
      <c r="J24" s="1" t="s">
        <v>619</v>
      </c>
      <c r="K24" s="1" t="s">
        <v>610</v>
      </c>
      <c r="L24" s="1" t="s">
        <v>611</v>
      </c>
      <c r="M24" s="1">
        <v>-2005</v>
      </c>
      <c r="O24" s="1" t="str">
        <f t="shared" si="0"/>
        <v>Pribulla et al. (2005))</v>
      </c>
    </row>
    <row r="25" spans="1:15">
      <c r="A25" s="1" t="s">
        <v>608</v>
      </c>
      <c r="B25" s="68" t="s">
        <v>62</v>
      </c>
      <c r="C25" s="50">
        <v>53217.426200000002</v>
      </c>
      <c r="D25" s="68">
        <f>VLOOKUP(C25,'Active 2'!C$21:E$255,3,FALSE)</f>
        <v>1079.502649628073</v>
      </c>
      <c r="E25" s="1">
        <v>17983.5</v>
      </c>
      <c r="F25" s="1">
        <v>1.1999999999999999E-3</v>
      </c>
      <c r="G25" s="1">
        <v>7.6000000000000004E-4</v>
      </c>
      <c r="H25" s="1">
        <v>7.2000000000000005E-4</v>
      </c>
      <c r="J25" s="1" t="s">
        <v>609</v>
      </c>
      <c r="K25" s="1" t="s">
        <v>610</v>
      </c>
      <c r="L25" s="1" t="s">
        <v>611</v>
      </c>
      <c r="M25" s="1">
        <v>-2005</v>
      </c>
      <c r="O25" s="1" t="str">
        <f t="shared" si="0"/>
        <v>Hübscher et al. (2005))</v>
      </c>
    </row>
    <row r="26" spans="1:15">
      <c r="A26" s="1" t="s">
        <v>117</v>
      </c>
      <c r="B26" s="68" t="s">
        <v>65</v>
      </c>
      <c r="C26" s="50">
        <v>53220.3701</v>
      </c>
      <c r="D26" s="68">
        <f>VLOOKUP(C26,'Active 2'!C$21:E$255,3,FALSE)</f>
        <v>1090.0009326458082</v>
      </c>
      <c r="E26" s="1">
        <v>17994</v>
      </c>
      <c r="F26" s="1">
        <v>7.1000000000000002E-4</v>
      </c>
      <c r="G26" s="1">
        <v>2.7999999999999998E-4</v>
      </c>
      <c r="H26" s="1">
        <v>2.5000000000000001E-4</v>
      </c>
      <c r="J26" s="1" t="s">
        <v>619</v>
      </c>
      <c r="K26" s="1" t="s">
        <v>610</v>
      </c>
      <c r="L26" s="1" t="s">
        <v>611</v>
      </c>
      <c r="M26" s="1">
        <v>-2005</v>
      </c>
      <c r="O26" s="1" t="str">
        <f t="shared" si="0"/>
        <v>Pribulla et al. (2005))</v>
      </c>
    </row>
    <row r="27" spans="1:15">
      <c r="A27" s="1" t="s">
        <v>608</v>
      </c>
      <c r="B27" s="68" t="s">
        <v>62</v>
      </c>
      <c r="C27" s="50">
        <v>53220.511200000001</v>
      </c>
      <c r="D27" s="68">
        <f>VLOOKUP(C27,'Active 2'!C$21:E$255,3,FALSE)</f>
        <v>1090.5041113318407</v>
      </c>
      <c r="E27" s="1">
        <v>17994.5</v>
      </c>
      <c r="F27" s="1">
        <v>1.6000000000000001E-3</v>
      </c>
      <c r="G27" s="1">
        <v>1.17E-3</v>
      </c>
      <c r="H27" s="1">
        <v>1.14E-3</v>
      </c>
      <c r="J27" s="1" t="s">
        <v>609</v>
      </c>
      <c r="K27" s="1" t="s">
        <v>610</v>
      </c>
      <c r="L27" s="1" t="s">
        <v>611</v>
      </c>
      <c r="M27" s="1">
        <v>-2005</v>
      </c>
      <c r="O27" s="1" t="str">
        <f t="shared" si="0"/>
        <v>Hübscher et al. (2005))</v>
      </c>
    </row>
    <row r="28" spans="1:15">
      <c r="A28" s="1" t="s">
        <v>608</v>
      </c>
      <c r="B28" s="68" t="s">
        <v>65</v>
      </c>
      <c r="C28" s="50">
        <v>53221.4928</v>
      </c>
      <c r="D28" s="68">
        <f>VLOOKUP(C28,'Active 2'!C$21:E$255,3,FALSE)</f>
        <v>1094.0046088386196</v>
      </c>
      <c r="E28" s="1">
        <v>17998</v>
      </c>
      <c r="F28" s="1">
        <v>1.74E-3</v>
      </c>
      <c r="G28" s="1">
        <v>1.31E-3</v>
      </c>
      <c r="H28" s="1">
        <v>1.2800000000000001E-3</v>
      </c>
      <c r="J28" s="1" t="s">
        <v>609</v>
      </c>
      <c r="K28" s="1" t="s">
        <v>610</v>
      </c>
      <c r="L28" s="1" t="s">
        <v>611</v>
      </c>
      <c r="M28" s="1">
        <v>-2005</v>
      </c>
      <c r="O28" s="1" t="str">
        <f t="shared" si="0"/>
        <v>Hübscher et al. (2005))</v>
      </c>
    </row>
    <row r="29" spans="1:15">
      <c r="A29" s="1" t="s">
        <v>117</v>
      </c>
      <c r="B29" s="68" t="s">
        <v>65</v>
      </c>
      <c r="C29" s="50">
        <v>53226.539199999999</v>
      </c>
      <c r="D29" s="68">
        <f>VLOOKUP(C29,'Active 2'!C$21:E$255,3,FALSE)</f>
        <v>1112.0006465507431</v>
      </c>
      <c r="E29" s="1">
        <v>18016</v>
      </c>
      <c r="F29" s="1">
        <v>6.2E-4</v>
      </c>
      <c r="G29" s="1">
        <v>1.9000000000000001E-4</v>
      </c>
      <c r="H29" s="1">
        <v>1.8000000000000001E-4</v>
      </c>
      <c r="J29" s="1" t="s">
        <v>619</v>
      </c>
      <c r="K29" s="1" t="s">
        <v>610</v>
      </c>
      <c r="L29" s="1" t="s">
        <v>611</v>
      </c>
      <c r="M29" s="1">
        <v>-2005</v>
      </c>
      <c r="O29" s="1" t="str">
        <f t="shared" si="0"/>
        <v>Pribulla et al. (2005))</v>
      </c>
    </row>
    <row r="30" spans="1:15">
      <c r="A30" s="1" t="s">
        <v>608</v>
      </c>
      <c r="B30" s="68" t="s">
        <v>65</v>
      </c>
      <c r="C30" s="50">
        <v>53226.539199999999</v>
      </c>
      <c r="D30" s="68">
        <f>VLOOKUP(C30,'Active 2'!C$21:E$255,3,FALSE)</f>
        <v>1112.0006465507431</v>
      </c>
      <c r="E30" s="1">
        <v>18016</v>
      </c>
      <c r="F30" s="1">
        <v>6.2E-4</v>
      </c>
      <c r="G30" s="1">
        <v>1.9000000000000001E-4</v>
      </c>
      <c r="H30" s="1">
        <v>1.8000000000000001E-4</v>
      </c>
      <c r="J30" s="1" t="s">
        <v>609</v>
      </c>
      <c r="K30" s="1" t="s">
        <v>610</v>
      </c>
      <c r="L30" s="1" t="s">
        <v>611</v>
      </c>
      <c r="M30" s="1">
        <v>-2005</v>
      </c>
      <c r="O30" s="1" t="str">
        <f t="shared" si="0"/>
        <v>Hübscher et al. (2005))</v>
      </c>
    </row>
    <row r="31" spans="1:15">
      <c r="A31" s="1" t="s">
        <v>608</v>
      </c>
      <c r="B31" s="68" t="s">
        <v>62</v>
      </c>
      <c r="C31" s="50">
        <v>53233.409500000002</v>
      </c>
      <c r="D31" s="68">
        <f>VLOOKUP(C31,'Active 2'!C$21:E$255,3,FALSE)</f>
        <v>1136.5009195956193</v>
      </c>
      <c r="E31" s="1">
        <v>18040.5</v>
      </c>
      <c r="F31" s="1">
        <v>6.8000000000000005E-4</v>
      </c>
      <c r="G31" s="1">
        <v>2.5999999999999998E-4</v>
      </c>
      <c r="H31" s="1">
        <v>2.5999999999999998E-4</v>
      </c>
      <c r="J31" s="1" t="s">
        <v>609</v>
      </c>
      <c r="K31" s="1" t="s">
        <v>610</v>
      </c>
      <c r="L31" s="1" t="s">
        <v>611</v>
      </c>
      <c r="M31" s="1">
        <v>-2005</v>
      </c>
      <c r="O31" s="1" t="str">
        <f t="shared" si="0"/>
        <v>Hübscher et al. (2005))</v>
      </c>
    </row>
    <row r="32" spans="1:15">
      <c r="A32" s="1" t="s">
        <v>608</v>
      </c>
      <c r="B32" s="68" t="s">
        <v>65</v>
      </c>
      <c r="C32" s="50">
        <v>53233.548799999997</v>
      </c>
      <c r="D32" s="68">
        <f>VLOOKUP(C32,'Active 2'!C$21:E$255,3,FALSE)</f>
        <v>1136.9976792764244</v>
      </c>
      <c r="E32" s="1">
        <v>18041</v>
      </c>
      <c r="F32" s="1" t="s">
        <v>624</v>
      </c>
      <c r="G32" s="1" t="s">
        <v>625</v>
      </c>
      <c r="H32" s="1" t="s">
        <v>625</v>
      </c>
      <c r="J32" s="1" t="s">
        <v>609</v>
      </c>
      <c r="K32" s="1" t="s">
        <v>610</v>
      </c>
      <c r="L32" s="1" t="s">
        <v>611</v>
      </c>
      <c r="M32" s="1">
        <v>-2005</v>
      </c>
      <c r="O32" s="1" t="str">
        <f t="shared" si="0"/>
        <v>Hübscher et al. (2005))</v>
      </c>
    </row>
    <row r="33" spans="1:15">
      <c r="A33" s="1" t="s">
        <v>608</v>
      </c>
      <c r="B33" s="68" t="s">
        <v>65</v>
      </c>
      <c r="C33" s="50">
        <v>53250.3747</v>
      </c>
      <c r="D33" s="68">
        <f>VLOOKUP(C33,'Active 2'!C$21:E$255,3,FALSE)</f>
        <v>1197.0007569041447</v>
      </c>
      <c r="E33" s="1">
        <v>18101</v>
      </c>
      <c r="F33" s="1">
        <v>5.9999999999999995E-4</v>
      </c>
      <c r="G33" s="1">
        <v>2.0000000000000001E-4</v>
      </c>
      <c r="H33" s="1">
        <v>2.4000000000000001E-4</v>
      </c>
      <c r="J33" s="1" t="s">
        <v>609</v>
      </c>
      <c r="K33" s="1" t="s">
        <v>610</v>
      </c>
      <c r="L33" s="1" t="s">
        <v>611</v>
      </c>
      <c r="M33" s="1">
        <v>-2005</v>
      </c>
      <c r="O33" s="1" t="str">
        <f t="shared" si="0"/>
        <v>Hübscher et al. (2005))</v>
      </c>
    </row>
    <row r="34" spans="1:15">
      <c r="A34" s="1" t="s">
        <v>608</v>
      </c>
      <c r="B34" s="68" t="s">
        <v>62</v>
      </c>
      <c r="C34" s="50">
        <v>53250.514000000003</v>
      </c>
      <c r="D34" s="68">
        <f>VLOOKUP(C34,'Active 2'!C$21:E$255,3,FALSE)</f>
        <v>1197.4975165849758</v>
      </c>
      <c r="E34" s="1">
        <v>18101.5</v>
      </c>
      <c r="F34" s="1" t="s">
        <v>626</v>
      </c>
      <c r="G34" s="1" t="s">
        <v>627</v>
      </c>
      <c r="H34" s="1" t="s">
        <v>628</v>
      </c>
      <c r="J34" s="1" t="s">
        <v>609</v>
      </c>
      <c r="K34" s="1" t="s">
        <v>610</v>
      </c>
      <c r="L34" s="1" t="s">
        <v>611</v>
      </c>
      <c r="M34" s="1">
        <v>-2005</v>
      </c>
      <c r="O34" s="1" t="str">
        <f t="shared" si="0"/>
        <v>Hübscher et al. (2005))</v>
      </c>
    </row>
    <row r="35" spans="1:15">
      <c r="A35" s="1" t="s">
        <v>608</v>
      </c>
      <c r="B35" s="68" t="s">
        <v>65</v>
      </c>
      <c r="C35" s="50">
        <v>53255.421900000001</v>
      </c>
      <c r="D35" s="68">
        <f>VLOOKUP(C35,'Active 2'!C$21:E$255,3,FALSE)</f>
        <v>1214.9996475074779</v>
      </c>
      <c r="E35" s="1">
        <v>18119</v>
      </c>
      <c r="F35" s="1">
        <v>2.7999999999999998E-4</v>
      </c>
      <c r="G35" s="1" t="s">
        <v>629</v>
      </c>
      <c r="H35" s="1" t="s">
        <v>630</v>
      </c>
      <c r="J35" s="1" t="s">
        <v>609</v>
      </c>
      <c r="K35" s="1" t="s">
        <v>610</v>
      </c>
      <c r="L35" s="1" t="s">
        <v>611</v>
      </c>
      <c r="M35" s="1">
        <v>-2005</v>
      </c>
      <c r="O35" s="1" t="str">
        <f t="shared" si="0"/>
        <v>Hübscher et al. (2005))</v>
      </c>
    </row>
    <row r="36" spans="1:15">
      <c r="A36" s="1" t="s">
        <v>608</v>
      </c>
      <c r="B36" s="68" t="s">
        <v>62</v>
      </c>
      <c r="C36" s="50">
        <v>53255.5628</v>
      </c>
      <c r="D36" s="68">
        <f>VLOOKUP(C36,'Active 2'!C$21:E$255,3,FALSE)</f>
        <v>1215.5021129707015</v>
      </c>
      <c r="E36" s="1">
        <v>18119.5</v>
      </c>
      <c r="F36" s="1">
        <v>9.7000000000000005E-4</v>
      </c>
      <c r="G36" s="1">
        <v>5.8E-4</v>
      </c>
      <c r="H36" s="1">
        <v>6.3000000000000003E-4</v>
      </c>
      <c r="J36" s="1" t="s">
        <v>609</v>
      </c>
      <c r="K36" s="1" t="s">
        <v>610</v>
      </c>
      <c r="L36" s="1" t="s">
        <v>611</v>
      </c>
      <c r="M36" s="1">
        <v>-2005</v>
      </c>
      <c r="O36" s="1" t="str">
        <f t="shared" si="0"/>
        <v>Hübscher et al. (2005))</v>
      </c>
    </row>
    <row r="37" spans="1:15">
      <c r="A37" s="1" t="s">
        <v>608</v>
      </c>
      <c r="B37" s="68" t="s">
        <v>65</v>
      </c>
      <c r="C37" s="50">
        <v>53257.3845</v>
      </c>
      <c r="D37" s="68">
        <f>VLOOKUP(C37,'Active 2'!C$21:E$255,3,FALSE)</f>
        <v>1221.9985028526348</v>
      </c>
      <c r="E37" s="1">
        <v>18126</v>
      </c>
      <c r="F37" s="1" t="s">
        <v>622</v>
      </c>
      <c r="G37" s="1" t="s">
        <v>631</v>
      </c>
      <c r="H37" s="1" t="s">
        <v>632</v>
      </c>
      <c r="J37" s="1" t="s">
        <v>609</v>
      </c>
      <c r="K37" s="1" t="s">
        <v>610</v>
      </c>
      <c r="L37" s="1" t="s">
        <v>611</v>
      </c>
      <c r="M37" s="1">
        <v>-2005</v>
      </c>
      <c r="O37" s="1" t="str">
        <f t="shared" si="0"/>
        <v>Hübscher et al. (2005))</v>
      </c>
    </row>
    <row r="38" spans="1:15">
      <c r="A38" s="1" t="s">
        <v>608</v>
      </c>
      <c r="B38" s="68" t="s">
        <v>62</v>
      </c>
      <c r="C38" s="50">
        <v>53257.522599999997</v>
      </c>
      <c r="D38" s="68">
        <f>VLOOKUP(C38,'Active 2'!C$21:E$255,3,FALSE)</f>
        <v>1222.4909831966386</v>
      </c>
      <c r="E38" s="1">
        <v>18126.5</v>
      </c>
      <c r="F38" s="1" t="s">
        <v>633</v>
      </c>
      <c r="G38" s="1" t="s">
        <v>634</v>
      </c>
      <c r="H38" s="1" t="s">
        <v>635</v>
      </c>
      <c r="J38" s="1" t="s">
        <v>609</v>
      </c>
      <c r="K38" s="1" t="s">
        <v>610</v>
      </c>
      <c r="L38" s="1" t="s">
        <v>611</v>
      </c>
      <c r="M38" s="1">
        <v>-2005</v>
      </c>
      <c r="O38" s="1" t="str">
        <f t="shared" si="0"/>
        <v>Hübscher et al. (2005))</v>
      </c>
    </row>
    <row r="39" spans="1:15">
      <c r="A39" s="1" t="s">
        <v>608</v>
      </c>
      <c r="B39" s="68" t="s">
        <v>65</v>
      </c>
      <c r="C39" s="50">
        <v>53282.341699999997</v>
      </c>
      <c r="D39" s="68">
        <f>VLOOKUP(C39,'Active 2'!C$21:E$255,3,FALSE)</f>
        <v>1310.9987232848293</v>
      </c>
      <c r="E39" s="1">
        <v>18215</v>
      </c>
      <c r="F39" s="1" t="s">
        <v>636</v>
      </c>
      <c r="G39" s="1" t="s">
        <v>637</v>
      </c>
      <c r="H39" s="1" t="s">
        <v>638</v>
      </c>
      <c r="J39" s="1" t="s">
        <v>609</v>
      </c>
      <c r="K39" s="1" t="s">
        <v>610</v>
      </c>
      <c r="L39" s="1" t="s">
        <v>611</v>
      </c>
      <c r="M39" s="1">
        <v>-2005</v>
      </c>
      <c r="O39" s="1" t="str">
        <f t="shared" si="0"/>
        <v>Hübscher et al. (2005))</v>
      </c>
    </row>
    <row r="40" spans="1:15">
      <c r="A40" s="1" t="s">
        <v>608</v>
      </c>
      <c r="B40" s="68" t="s">
        <v>62</v>
      </c>
      <c r="C40" s="50">
        <v>53282.483399999997</v>
      </c>
      <c r="D40" s="68">
        <f>VLOOKUP(C40,'Active 2'!C$21:E$255,3,FALSE)</f>
        <v>1311.5040416392624</v>
      </c>
      <c r="E40" s="1">
        <v>18215.5</v>
      </c>
      <c r="F40" s="1">
        <v>1.4599999999999999E-3</v>
      </c>
      <c r="G40" s="1">
        <v>1.1000000000000001E-3</v>
      </c>
      <c r="H40" s="1">
        <v>1.1999999999999999E-3</v>
      </c>
      <c r="J40" s="1" t="s">
        <v>609</v>
      </c>
      <c r="K40" s="1" t="s">
        <v>610</v>
      </c>
      <c r="L40" s="1" t="s">
        <v>611</v>
      </c>
      <c r="M40" s="1">
        <v>-2005</v>
      </c>
      <c r="O40" s="1" t="str">
        <f t="shared" si="0"/>
        <v>Hübscher et al. (2005))</v>
      </c>
    </row>
    <row r="41" spans="1:15">
      <c r="A41" s="1" t="s">
        <v>639</v>
      </c>
      <c r="B41" s="68" t="s">
        <v>65</v>
      </c>
      <c r="C41" s="50">
        <v>53341.228499999997</v>
      </c>
      <c r="D41" s="68">
        <f>VLOOKUP(C41,'Active 2'!C$21:E$255,3,FALSE)</f>
        <v>1520.9957654428915</v>
      </c>
      <c r="E41" s="1">
        <v>18425</v>
      </c>
      <c r="F41" s="1" t="s">
        <v>640</v>
      </c>
      <c r="G41" s="1" t="s">
        <v>641</v>
      </c>
      <c r="H41" s="1" t="s">
        <v>642</v>
      </c>
      <c r="J41" s="1" t="s">
        <v>522</v>
      </c>
      <c r="K41" s="1">
        <v>-2005</v>
      </c>
      <c r="O41" s="1" t="str">
        <f t="shared" si="0"/>
        <v>Diethelm (2005  ))</v>
      </c>
    </row>
    <row r="42" spans="1:15">
      <c r="A42" s="1" t="s">
        <v>643</v>
      </c>
      <c r="B42" s="68" t="s">
        <v>65</v>
      </c>
      <c r="C42" s="50">
        <v>53601.456899999997</v>
      </c>
      <c r="D42" s="68">
        <f>VLOOKUP(C42,'Active 2'!C$21:E$255,3,FALSE)</f>
        <v>2448.9999070421095</v>
      </c>
      <c r="E42" s="1">
        <v>19353</v>
      </c>
      <c r="F42" s="1" t="s">
        <v>644</v>
      </c>
      <c r="G42" s="1" t="s">
        <v>644</v>
      </c>
      <c r="H42" s="1">
        <v>1E-4</v>
      </c>
      <c r="J42" s="1" t="s">
        <v>609</v>
      </c>
      <c r="K42" s="1" t="s">
        <v>610</v>
      </c>
      <c r="L42" s="1" t="s">
        <v>611</v>
      </c>
      <c r="M42" s="1">
        <v>-2006</v>
      </c>
      <c r="O42" s="1" t="str">
        <f t="shared" si="0"/>
        <v>Hübscher et al. (2006))</v>
      </c>
    </row>
    <row r="43" spans="1:15">
      <c r="A43" s="1" t="s">
        <v>643</v>
      </c>
      <c r="B43" s="68" t="s">
        <v>62</v>
      </c>
      <c r="C43" s="50">
        <v>53613.374100000001</v>
      </c>
      <c r="D43" s="68">
        <f>VLOOKUP(C43,'Active 2'!C$21:E$255,3,FALSE)</f>
        <v>2491.4980008561183</v>
      </c>
      <c r="E43" s="1">
        <v>19395.5</v>
      </c>
      <c r="F43" s="1" t="s">
        <v>645</v>
      </c>
      <c r="G43" s="1" t="s">
        <v>646</v>
      </c>
      <c r="H43" s="1" t="s">
        <v>631</v>
      </c>
      <c r="J43" s="1" t="s">
        <v>609</v>
      </c>
      <c r="K43" s="1" t="s">
        <v>610</v>
      </c>
      <c r="L43" s="1" t="s">
        <v>611</v>
      </c>
      <c r="M43" s="1">
        <v>-2006</v>
      </c>
      <c r="O43" s="1" t="str">
        <f t="shared" ref="O43:O74" si="1">A43&amp;")"</f>
        <v>Hübscher et al. (2006))</v>
      </c>
    </row>
    <row r="44" spans="1:15">
      <c r="A44" s="1" t="s">
        <v>643</v>
      </c>
      <c r="B44" s="68" t="s">
        <v>65</v>
      </c>
      <c r="C44" s="50">
        <v>53613.515899999999</v>
      </c>
      <c r="D44" s="68">
        <f>VLOOKUP(C44,'Active 2'!C$21:E$255,3,FALSE)</f>
        <v>2492.0036758219426</v>
      </c>
      <c r="E44" s="1">
        <v>19396</v>
      </c>
      <c r="F44" s="1">
        <v>7.6999999999999996E-4</v>
      </c>
      <c r="G44" s="1">
        <v>7.7999999999999999E-4</v>
      </c>
      <c r="H44" s="1">
        <v>1.15E-3</v>
      </c>
      <c r="J44" s="1" t="s">
        <v>609</v>
      </c>
      <c r="K44" s="1" t="s">
        <v>610</v>
      </c>
      <c r="L44" s="1" t="s">
        <v>611</v>
      </c>
      <c r="M44" s="1">
        <v>-2006</v>
      </c>
      <c r="O44" s="1" t="str">
        <f t="shared" si="1"/>
        <v>Hübscher et al. (2006))</v>
      </c>
    </row>
    <row r="45" spans="1:15">
      <c r="A45" s="1" t="s">
        <v>643</v>
      </c>
      <c r="B45" s="68" t="s">
        <v>62</v>
      </c>
      <c r="C45" s="50">
        <v>53614.497000000003</v>
      </c>
      <c r="D45" s="68">
        <f>VLOOKUP(C45,'Active 2'!C$21:E$255,3,FALSE)</f>
        <v>2495.5023902717385</v>
      </c>
      <c r="E45" s="1">
        <v>19399.5</v>
      </c>
      <c r="F45" s="1">
        <v>4.0000000000000002E-4</v>
      </c>
      <c r="G45" s="1">
        <v>4.2000000000000002E-4</v>
      </c>
      <c r="H45" s="1">
        <v>7.9000000000000001E-4</v>
      </c>
      <c r="J45" s="1" t="s">
        <v>609</v>
      </c>
      <c r="K45" s="1" t="s">
        <v>610</v>
      </c>
      <c r="L45" s="1" t="s">
        <v>611</v>
      </c>
      <c r="M45" s="1">
        <v>-2006</v>
      </c>
      <c r="O45" s="1" t="str">
        <f t="shared" si="1"/>
        <v>Hübscher et al. (2006))</v>
      </c>
    </row>
    <row r="46" spans="1:15">
      <c r="A46" s="1" t="s">
        <v>643</v>
      </c>
      <c r="B46" s="68" t="s">
        <v>62</v>
      </c>
      <c r="C46" s="50">
        <v>53648.427199999998</v>
      </c>
      <c r="D46" s="68">
        <f>VLOOKUP(C46,'Active 2'!C$21:E$255,3,FALSE)</f>
        <v>2616.5013516659801</v>
      </c>
      <c r="E46" s="1">
        <v>19520.5</v>
      </c>
      <c r="F46" s="1">
        <v>5.0000000000000002E-5</v>
      </c>
      <c r="G46" s="1">
        <v>1.1E-4</v>
      </c>
      <c r="H46" s="1">
        <v>4.6999999999999999E-4</v>
      </c>
      <c r="J46" s="1" t="s">
        <v>609</v>
      </c>
      <c r="K46" s="1" t="s">
        <v>610</v>
      </c>
      <c r="L46" s="1" t="s">
        <v>611</v>
      </c>
      <c r="M46" s="1">
        <v>-2006</v>
      </c>
      <c r="O46" s="1" t="str">
        <f t="shared" si="1"/>
        <v>Hübscher et al. (2006))</v>
      </c>
    </row>
    <row r="47" spans="1:15">
      <c r="A47" s="1" t="s">
        <v>643</v>
      </c>
      <c r="B47" s="68" t="s">
        <v>65</v>
      </c>
      <c r="C47" s="50">
        <v>53651.371400000004</v>
      </c>
      <c r="D47" s="68">
        <f>VLOOKUP(C47,'Active 2'!C$21:E$255,3,FALSE)</f>
        <v>2627.0007045179418</v>
      </c>
      <c r="E47" s="1">
        <v>19531</v>
      </c>
      <c r="F47" s="1" t="s">
        <v>647</v>
      </c>
      <c r="G47" s="1" t="s">
        <v>613</v>
      </c>
      <c r="H47" s="1">
        <v>2.9E-4</v>
      </c>
      <c r="J47" s="1" t="s">
        <v>609</v>
      </c>
      <c r="K47" s="1" t="s">
        <v>610</v>
      </c>
      <c r="L47" s="1" t="s">
        <v>611</v>
      </c>
      <c r="M47" s="1">
        <v>-2006</v>
      </c>
      <c r="O47" s="1" t="str">
        <f t="shared" si="1"/>
        <v>Hübscher et al. (2006))</v>
      </c>
    </row>
    <row r="48" spans="1:15">
      <c r="A48" s="1" t="s">
        <v>643</v>
      </c>
      <c r="B48" s="68" t="s">
        <v>62</v>
      </c>
      <c r="C48" s="50">
        <v>53651.511100000003</v>
      </c>
      <c r="D48" s="68">
        <f>VLOOKUP(C48,'Active 2'!C$21:E$255,3,FALSE)</f>
        <v>2627.4988906443646</v>
      </c>
      <c r="E48" s="1">
        <v>19531.5</v>
      </c>
      <c r="F48" s="1" t="s">
        <v>648</v>
      </c>
      <c r="G48" s="1" t="s">
        <v>649</v>
      </c>
      <c r="H48" s="1" t="s">
        <v>650</v>
      </c>
      <c r="J48" s="1" t="s">
        <v>609</v>
      </c>
      <c r="K48" s="1" t="s">
        <v>610</v>
      </c>
      <c r="L48" s="1" t="s">
        <v>611</v>
      </c>
      <c r="M48" s="1">
        <v>-2006</v>
      </c>
      <c r="O48" s="1" t="str">
        <f t="shared" si="1"/>
        <v>Hübscher et al. (2006))</v>
      </c>
    </row>
    <row r="49" spans="1:15">
      <c r="A49" s="1" t="s">
        <v>643</v>
      </c>
      <c r="B49" s="68" t="s">
        <v>62</v>
      </c>
      <c r="C49" s="50">
        <v>53659.3629</v>
      </c>
      <c r="D49" s="68">
        <f>VLOOKUP(C49,'Active 2'!C$21:E$255,3,FALSE)</f>
        <v>2655.4993045846018</v>
      </c>
      <c r="E49" s="1">
        <v>19559.5</v>
      </c>
      <c r="F49" s="1" t="s">
        <v>651</v>
      </c>
      <c r="G49" s="1" t="s">
        <v>652</v>
      </c>
      <c r="H49" s="1" t="s">
        <v>629</v>
      </c>
      <c r="J49" s="1" t="s">
        <v>609</v>
      </c>
      <c r="K49" s="1" t="s">
        <v>610</v>
      </c>
      <c r="L49" s="1" t="s">
        <v>611</v>
      </c>
      <c r="M49" s="1">
        <v>-2006</v>
      </c>
      <c r="O49" s="1" t="str">
        <f t="shared" si="1"/>
        <v>Hübscher et al. (2006))</v>
      </c>
    </row>
    <row r="50" spans="1:15">
      <c r="A50" s="1" t="s">
        <v>643</v>
      </c>
      <c r="B50" s="68" t="s">
        <v>65</v>
      </c>
      <c r="C50" s="50">
        <v>53659.503299999997</v>
      </c>
      <c r="D50" s="68">
        <f>VLOOKUP(C50,'Active 2'!C$21:E$255,3,FALSE)</f>
        <v>2655.9999869908165</v>
      </c>
      <c r="E50" s="1">
        <v>19560</v>
      </c>
      <c r="F50" s="1" t="s">
        <v>615</v>
      </c>
      <c r="G50" s="1" t="s">
        <v>653</v>
      </c>
      <c r="H50" s="1">
        <v>8.0000000000000007E-5</v>
      </c>
      <c r="J50" s="1" t="s">
        <v>609</v>
      </c>
      <c r="K50" s="1" t="s">
        <v>610</v>
      </c>
      <c r="L50" s="1" t="s">
        <v>611</v>
      </c>
      <c r="M50" s="1">
        <v>-2006</v>
      </c>
      <c r="O50" s="1" t="str">
        <f t="shared" si="1"/>
        <v>Hübscher et al. (2006))</v>
      </c>
    </row>
    <row r="51" spans="1:15">
      <c r="A51" s="1" t="s">
        <v>654</v>
      </c>
      <c r="B51" s="68" t="s">
        <v>62</v>
      </c>
      <c r="C51" s="50">
        <v>53966.420299999998</v>
      </c>
      <c r="D51" s="68">
        <f>VLOOKUP(C51,'Active 2'!C$21:E$255,3,FALSE)</f>
        <v>3750.5009988988495</v>
      </c>
      <c r="E51" s="1">
        <v>20654.5</v>
      </c>
      <c r="F51" s="1" t="s">
        <v>655</v>
      </c>
      <c r="G51" s="1" t="s">
        <v>650</v>
      </c>
      <c r="H51" s="1">
        <v>2.0000000000000002E-5</v>
      </c>
      <c r="J51" s="1" t="s">
        <v>609</v>
      </c>
      <c r="K51" s="1" t="s">
        <v>656</v>
      </c>
      <c r="L51" s="1" t="s">
        <v>482</v>
      </c>
      <c r="M51" s="1">
        <v>-2007</v>
      </c>
      <c r="O51" s="1" t="str">
        <f t="shared" si="1"/>
        <v>Hübscher &amp; Walter (2007))</v>
      </c>
    </row>
    <row r="52" spans="1:15">
      <c r="A52" s="1" t="s">
        <v>654</v>
      </c>
      <c r="B52" s="68" t="s">
        <v>65</v>
      </c>
      <c r="C52" s="50">
        <v>53966.559699999998</v>
      </c>
      <c r="D52" s="68">
        <f>VLOOKUP(C52,'Active 2'!C$21:E$255,3,FALSE)</f>
        <v>3750.998115191072</v>
      </c>
      <c r="E52" s="1">
        <v>20655</v>
      </c>
      <c r="F52" s="1" t="s">
        <v>657</v>
      </c>
      <c r="G52" s="1" t="s">
        <v>658</v>
      </c>
      <c r="H52" s="1" t="s">
        <v>659</v>
      </c>
      <c r="J52" s="1" t="s">
        <v>609</v>
      </c>
      <c r="K52" s="1" t="s">
        <v>656</v>
      </c>
      <c r="L52" s="1" t="s">
        <v>482</v>
      </c>
      <c r="M52" s="1">
        <v>-2007</v>
      </c>
      <c r="O52" s="1" t="str">
        <f t="shared" si="1"/>
        <v>Hübscher &amp; Walter (2007))</v>
      </c>
    </row>
    <row r="53" spans="1:15">
      <c r="A53" s="1" t="s">
        <v>660</v>
      </c>
      <c r="B53" s="68" t="s">
        <v>62</v>
      </c>
      <c r="C53" s="50">
        <v>53985.489000000001</v>
      </c>
      <c r="D53" s="68">
        <f>VLOOKUP(C53,'Active 2'!C$21:E$255,3,FALSE)</f>
        <v>3818.5021570157814</v>
      </c>
      <c r="E53" s="1">
        <v>20722.5</v>
      </c>
      <c r="F53" s="1" t="s">
        <v>661</v>
      </c>
      <c r="G53" s="1">
        <v>9.0000000000000006E-5</v>
      </c>
      <c r="H53" s="1">
        <v>3.1E-4</v>
      </c>
      <c r="J53" s="1" t="s">
        <v>662</v>
      </c>
      <c r="K53" s="1" t="s">
        <v>610</v>
      </c>
      <c r="L53" s="1" t="s">
        <v>611</v>
      </c>
      <c r="M53" s="1">
        <v>-2007</v>
      </c>
      <c r="O53" s="1" t="str">
        <f t="shared" si="1"/>
        <v>Doğru et al. (2007))</v>
      </c>
    </row>
    <row r="54" spans="1:15">
      <c r="A54" s="1" t="s">
        <v>654</v>
      </c>
      <c r="B54" s="68" t="s">
        <v>65</v>
      </c>
      <c r="C54" s="50">
        <v>53992.357400000001</v>
      </c>
      <c r="D54" s="68">
        <f>VLOOKUP(C54,'Active 2'!C$21:E$255,3,FALSE)</f>
        <v>3842.9956544440388</v>
      </c>
      <c r="E54" s="1">
        <v>20747</v>
      </c>
      <c r="F54" s="1" t="s">
        <v>663</v>
      </c>
      <c r="G54" s="1" t="s">
        <v>664</v>
      </c>
      <c r="H54" s="1" t="s">
        <v>665</v>
      </c>
      <c r="J54" s="1" t="s">
        <v>609</v>
      </c>
      <c r="K54" s="1" t="s">
        <v>656</v>
      </c>
      <c r="L54" s="1" t="s">
        <v>482</v>
      </c>
      <c r="M54" s="1">
        <v>-2007</v>
      </c>
      <c r="O54" s="1" t="str">
        <f t="shared" si="1"/>
        <v>Hübscher &amp; Walter (2007))</v>
      </c>
    </row>
    <row r="55" spans="1:15">
      <c r="A55" s="1" t="s">
        <v>654</v>
      </c>
      <c r="B55" s="68" t="s">
        <v>65</v>
      </c>
      <c r="C55" s="50">
        <v>54002.452400000002</v>
      </c>
      <c r="D55" s="68">
        <f>VLOOKUP(C55,'Active 2'!C$21:E$255,3,FALSE)</f>
        <v>3878.9955753191052</v>
      </c>
      <c r="E55" s="1">
        <v>20783</v>
      </c>
      <c r="F55" s="1" t="s">
        <v>666</v>
      </c>
      <c r="G55" s="1" t="s">
        <v>667</v>
      </c>
      <c r="H55" s="1" t="s">
        <v>668</v>
      </c>
      <c r="J55" s="1" t="s">
        <v>609</v>
      </c>
      <c r="K55" s="1" t="s">
        <v>656</v>
      </c>
      <c r="L55" s="1" t="s">
        <v>482</v>
      </c>
      <c r="M55" s="1">
        <v>-2007</v>
      </c>
      <c r="O55" s="1" t="str">
        <f t="shared" si="1"/>
        <v>Hübscher &amp; Walter (2007))</v>
      </c>
    </row>
    <row r="56" spans="1:15">
      <c r="A56" s="1" t="s">
        <v>669</v>
      </c>
      <c r="B56" s="68" t="s">
        <v>65</v>
      </c>
      <c r="C56" s="50">
        <v>54386.628100000002</v>
      </c>
      <c r="D56" s="68" t="e">
        <f>VLOOKUP(C56,'Active 2'!C$21:E$255,3,FALSE)</f>
        <v>#N/A</v>
      </c>
      <c r="E56" s="1">
        <v>22153</v>
      </c>
      <c r="F56" s="1">
        <v>1.3799999999999999E-3</v>
      </c>
      <c r="G56" s="1">
        <v>1.7799999999999999E-3</v>
      </c>
      <c r="H56" s="1">
        <v>1.7799999999999999E-3</v>
      </c>
      <c r="J56" s="1" t="s">
        <v>229</v>
      </c>
      <c r="K56" s="1" t="s">
        <v>670</v>
      </c>
      <c r="O56" s="1" t="str">
        <f t="shared" si="1"/>
        <v>Samolyk (2008a)  ))</v>
      </c>
    </row>
    <row r="57" spans="1:15">
      <c r="A57" s="1" t="s">
        <v>669</v>
      </c>
      <c r="B57" s="68" t="s">
        <v>65</v>
      </c>
      <c r="C57" s="50">
        <v>54420.556700000001</v>
      </c>
      <c r="D57" s="68" t="e">
        <f>VLOOKUP(C57,'Active 2'!C$21:E$255,3,FALSE)</f>
        <v>#N/A</v>
      </c>
      <c r="E57" s="1">
        <v>22274</v>
      </c>
      <c r="F57" s="1" t="s">
        <v>607</v>
      </c>
      <c r="G57" s="1" t="s">
        <v>671</v>
      </c>
      <c r="H57" s="1" t="s">
        <v>672</v>
      </c>
      <c r="J57" s="1" t="s">
        <v>229</v>
      </c>
      <c r="K57" s="1" t="s">
        <v>670</v>
      </c>
      <c r="O57" s="1" t="str">
        <f t="shared" si="1"/>
        <v>Samolyk (2008a)  ))</v>
      </c>
    </row>
    <row r="58" spans="1:15">
      <c r="A58" s="1" t="s">
        <v>673</v>
      </c>
      <c r="B58" s="68" t="s">
        <v>65</v>
      </c>
      <c r="C58" s="50">
        <v>54650.779900000001</v>
      </c>
      <c r="D58" s="68" t="e">
        <f>VLOOKUP(C58,'Active 2'!C$21:E$255,3,FALSE)</f>
        <v>#N/A</v>
      </c>
      <c r="E58" s="1">
        <v>23095</v>
      </c>
      <c r="F58" s="1" t="s">
        <v>674</v>
      </c>
      <c r="G58" s="1">
        <v>2.0000000000000002E-5</v>
      </c>
      <c r="H58" s="1" t="s">
        <v>630</v>
      </c>
      <c r="J58" s="1" t="s">
        <v>229</v>
      </c>
      <c r="K58" s="1" t="s">
        <v>675</v>
      </c>
      <c r="O58" s="1" t="str">
        <f t="shared" si="1"/>
        <v>Samolyk (2008b)  ))</v>
      </c>
    </row>
    <row r="59" spans="1:15">
      <c r="A59" s="1" t="s">
        <v>673</v>
      </c>
      <c r="B59" s="68" t="s">
        <v>65</v>
      </c>
      <c r="C59" s="50">
        <v>54702.657899999998</v>
      </c>
      <c r="D59" s="68" t="e">
        <f>VLOOKUP(C59,'Active 2'!C$21:E$255,3,FALSE)</f>
        <v>#N/A</v>
      </c>
      <c r="E59" s="1">
        <v>23280</v>
      </c>
      <c r="F59" s="1">
        <v>5.4000000000000001E-4</v>
      </c>
      <c r="G59" s="1">
        <v>7.1000000000000002E-4</v>
      </c>
      <c r="H59" s="1">
        <v>6.2E-4</v>
      </c>
      <c r="J59" s="1" t="s">
        <v>229</v>
      </c>
      <c r="K59" s="1" t="s">
        <v>675</v>
      </c>
      <c r="O59" s="1" t="str">
        <f t="shared" si="1"/>
        <v>Samolyk (2008b)  ))</v>
      </c>
    </row>
    <row r="60" spans="1:15">
      <c r="A60" s="1" t="s">
        <v>676</v>
      </c>
      <c r="B60" s="68" t="s">
        <v>65</v>
      </c>
      <c r="C60" s="50">
        <v>51899.322500000002</v>
      </c>
      <c r="D60" s="68" t="e">
        <f>VLOOKUP(C60,'Active 2'!C$21:E$255,3,FALSE)</f>
        <v>#N/A</v>
      </c>
      <c r="E60" s="1">
        <v>13283</v>
      </c>
      <c r="F60" s="1">
        <v>1.8600000000000001E-3</v>
      </c>
      <c r="G60" s="1">
        <v>1.4E-3</v>
      </c>
      <c r="H60" s="1">
        <v>1.64E-3</v>
      </c>
      <c r="J60" s="1" t="s">
        <v>582</v>
      </c>
      <c r="K60" s="1" t="s">
        <v>610</v>
      </c>
      <c r="L60" s="1" t="s">
        <v>611</v>
      </c>
      <c r="M60" s="1">
        <v>-2007</v>
      </c>
      <c r="O60" s="1" t="str">
        <f t="shared" si="1"/>
        <v>Brát et al. (2007))</v>
      </c>
    </row>
    <row r="61" spans="1:15">
      <c r="A61" s="1" t="s">
        <v>677</v>
      </c>
      <c r="B61" s="68" t="s">
        <v>65</v>
      </c>
      <c r="C61" s="50">
        <v>52887.514999999999</v>
      </c>
      <c r="D61" s="68" t="e">
        <f>VLOOKUP(C61,'Active 2'!C$21:E$255,3,FALSE)</f>
        <v>#N/A</v>
      </c>
      <c r="E61" s="1">
        <v>16807</v>
      </c>
      <c r="F61" s="1">
        <v>1.5900000000000001E-3</v>
      </c>
      <c r="G61" s="1">
        <v>8.4000000000000003E-4</v>
      </c>
      <c r="H61" s="1" t="s">
        <v>661</v>
      </c>
      <c r="J61" s="1" t="s">
        <v>522</v>
      </c>
      <c r="K61" s="1">
        <v>-2004</v>
      </c>
      <c r="O61" s="1" t="str">
        <f t="shared" si="1"/>
        <v>Diethelm (2004  ))</v>
      </c>
    </row>
    <row r="62" spans="1:15">
      <c r="A62" s="1" t="s">
        <v>676</v>
      </c>
      <c r="B62" s="68" t="s">
        <v>62</v>
      </c>
      <c r="C62" s="50">
        <v>52956.359199999999</v>
      </c>
      <c r="D62" s="68" t="e">
        <f>VLOOKUP(C62,'Active 2'!C$21:E$255,3,FALSE)</f>
        <v>#N/A</v>
      </c>
      <c r="E62" s="1">
        <v>17052.5</v>
      </c>
      <c r="F62" s="1">
        <v>3.2000000000000002E-3</v>
      </c>
      <c r="G62" s="1">
        <v>2.5100000000000001E-3</v>
      </c>
      <c r="H62" s="1">
        <v>1.56E-3</v>
      </c>
      <c r="J62" s="1" t="s">
        <v>582</v>
      </c>
      <c r="K62" s="1" t="s">
        <v>610</v>
      </c>
      <c r="L62" s="1" t="s">
        <v>611</v>
      </c>
      <c r="M62" s="1">
        <v>-2007</v>
      </c>
      <c r="O62" s="1" t="str">
        <f t="shared" si="1"/>
        <v>Brát et al. (2007))</v>
      </c>
    </row>
    <row r="63" spans="1:15">
      <c r="A63" s="1" t="s">
        <v>117</v>
      </c>
      <c r="B63" s="68" t="s">
        <v>62</v>
      </c>
      <c r="C63" s="50">
        <v>53209.5743</v>
      </c>
      <c r="D63" s="68">
        <f>VLOOKUP(C63,'Active 2'!C$21:E$255,3,FALSE)</f>
        <v>1051.5018790764179</v>
      </c>
      <c r="E63" s="1">
        <v>17955.5</v>
      </c>
      <c r="F63" s="1">
        <v>9.8999999999999999E-4</v>
      </c>
      <c r="G63" s="1">
        <v>5.5000000000000003E-4</v>
      </c>
      <c r="H63" s="1">
        <v>4.8999999999999998E-4</v>
      </c>
      <c r="J63" s="1" t="s">
        <v>619</v>
      </c>
      <c r="K63" s="1" t="s">
        <v>610</v>
      </c>
      <c r="L63" s="1" t="s">
        <v>611</v>
      </c>
      <c r="M63" s="1">
        <v>-2005</v>
      </c>
      <c r="O63" s="1" t="str">
        <f t="shared" si="1"/>
        <v>Pribulla et al. (2005))</v>
      </c>
    </row>
    <row r="64" spans="1:15">
      <c r="A64" s="1" t="s">
        <v>117</v>
      </c>
      <c r="B64" s="68" t="s">
        <v>65</v>
      </c>
      <c r="C64" s="50">
        <v>53212.517999999996</v>
      </c>
      <c r="D64" s="68">
        <f>VLOOKUP(C64,'Active 2'!C$21:E$255,3,FALSE)</f>
        <v>1061.9994488713446</v>
      </c>
      <c r="E64" s="1">
        <v>17966</v>
      </c>
      <c r="F64" s="1">
        <v>3.1E-4</v>
      </c>
      <c r="G64" s="1" t="s">
        <v>647</v>
      </c>
      <c r="H64" s="1" t="s">
        <v>672</v>
      </c>
      <c r="J64" s="1" t="s">
        <v>619</v>
      </c>
      <c r="K64" s="1" t="s">
        <v>610</v>
      </c>
      <c r="L64" s="1" t="s">
        <v>611</v>
      </c>
      <c r="M64" s="1">
        <v>-2005</v>
      </c>
      <c r="O64" s="1" t="str">
        <f t="shared" si="1"/>
        <v>Pribulla et al. (2005))</v>
      </c>
    </row>
    <row r="65" spans="1:15">
      <c r="A65" s="1" t="s">
        <v>117</v>
      </c>
      <c r="B65" s="68" t="s">
        <v>62</v>
      </c>
      <c r="C65" s="50">
        <v>53220.509899999997</v>
      </c>
      <c r="D65" s="68">
        <f>VLOOKUP(C65,'Active 2'!C$21:E$255,3,FALSE)</f>
        <v>1090.4994753836224</v>
      </c>
      <c r="E65" s="1">
        <v>17994.5</v>
      </c>
      <c r="F65" s="1">
        <v>2.9999999999999997E-4</v>
      </c>
      <c r="G65" s="1" t="s">
        <v>647</v>
      </c>
      <c r="H65" s="1" t="s">
        <v>678</v>
      </c>
      <c r="J65" s="1" t="s">
        <v>619</v>
      </c>
      <c r="K65" s="1" t="s">
        <v>610</v>
      </c>
      <c r="L65" s="1" t="s">
        <v>611</v>
      </c>
      <c r="M65" s="1">
        <v>-2005</v>
      </c>
      <c r="O65" s="1" t="str">
        <f t="shared" si="1"/>
        <v>Pribulla et al. (2005))</v>
      </c>
    </row>
    <row r="66" spans="1:15">
      <c r="A66" s="1" t="s">
        <v>117</v>
      </c>
      <c r="B66" s="68" t="s">
        <v>62</v>
      </c>
      <c r="C66" s="50">
        <v>53224.435799999999</v>
      </c>
      <c r="D66" s="68">
        <f>VLOOKUP(C66,'Active 2'!C$21:E$255,3,FALSE)</f>
        <v>1104.499682353754</v>
      </c>
      <c r="E66" s="1">
        <v>18008.5</v>
      </c>
      <c r="F66" s="1">
        <v>3.5E-4</v>
      </c>
      <c r="G66" s="1" t="s">
        <v>613</v>
      </c>
      <c r="H66" s="1" t="s">
        <v>623</v>
      </c>
      <c r="J66" s="1" t="s">
        <v>619</v>
      </c>
      <c r="K66" s="1" t="s">
        <v>610</v>
      </c>
      <c r="L66" s="1" t="s">
        <v>611</v>
      </c>
      <c r="M66" s="1">
        <v>-2005</v>
      </c>
      <c r="O66" s="1" t="str">
        <f t="shared" si="1"/>
        <v>Pribulla et al. (2005))</v>
      </c>
    </row>
    <row r="67" spans="1:15">
      <c r="A67" s="1" t="s">
        <v>676</v>
      </c>
      <c r="B67" s="68" t="s">
        <v>62</v>
      </c>
      <c r="C67" s="50">
        <v>53228.361199999999</v>
      </c>
      <c r="D67" s="68" t="e">
        <f>VLOOKUP(C67,'Active 2'!C$21:E$255,3,FALSE)</f>
        <v>#N/A</v>
      </c>
      <c r="E67" s="1">
        <v>18022.5</v>
      </c>
      <c r="F67" s="1" t="s">
        <v>623</v>
      </c>
      <c r="G67" s="1" t="s">
        <v>679</v>
      </c>
      <c r="H67" s="1" t="s">
        <v>680</v>
      </c>
      <c r="J67" s="1" t="s">
        <v>582</v>
      </c>
      <c r="K67" s="1" t="s">
        <v>610</v>
      </c>
      <c r="L67" s="1" t="s">
        <v>611</v>
      </c>
      <c r="M67" s="1">
        <v>-2007</v>
      </c>
      <c r="O67" s="1" t="str">
        <f t="shared" si="1"/>
        <v>Brát et al. (2007))</v>
      </c>
    </row>
    <row r="68" spans="1:15">
      <c r="A68" s="1" t="s">
        <v>117</v>
      </c>
      <c r="B68" s="68" t="s">
        <v>65</v>
      </c>
      <c r="C68" s="50">
        <v>53236.353799999997</v>
      </c>
      <c r="D68" s="68">
        <f>VLOOKUP(C68,'Active 2'!C$21:E$255,3,FALSE)</f>
        <v>1147.0006290589465</v>
      </c>
      <c r="E68" s="1">
        <v>18051</v>
      </c>
      <c r="F68" s="1">
        <v>5.9000000000000003E-4</v>
      </c>
      <c r="G68" s="1">
        <v>1.8000000000000001E-4</v>
      </c>
      <c r="H68" s="1">
        <v>1.9000000000000001E-4</v>
      </c>
      <c r="J68" s="1" t="s">
        <v>619</v>
      </c>
      <c r="K68" s="1" t="s">
        <v>610</v>
      </c>
      <c r="L68" s="1" t="s">
        <v>611</v>
      </c>
      <c r="M68" s="1">
        <v>-2005</v>
      </c>
      <c r="O68" s="1" t="str">
        <f t="shared" si="1"/>
        <v>Pribulla et al. (2005))</v>
      </c>
    </row>
    <row r="69" spans="1:15">
      <c r="A69" s="1" t="s">
        <v>117</v>
      </c>
      <c r="B69" s="68" t="s">
        <v>62</v>
      </c>
      <c r="C69" s="50">
        <v>53236.4931</v>
      </c>
      <c r="D69" s="68">
        <f>VLOOKUP(C69,'Active 2'!C$21:E$255,3,FALSE)</f>
        <v>1147.4973887397773</v>
      </c>
      <c r="E69" s="1">
        <v>18051.5</v>
      </c>
      <c r="F69" s="1" t="s">
        <v>681</v>
      </c>
      <c r="G69" s="1" t="s">
        <v>682</v>
      </c>
      <c r="H69" s="1" t="s">
        <v>683</v>
      </c>
      <c r="J69" s="1" t="s">
        <v>619</v>
      </c>
      <c r="K69" s="1" t="s">
        <v>610</v>
      </c>
      <c r="L69" s="1" t="s">
        <v>611</v>
      </c>
      <c r="M69" s="1">
        <v>-2005</v>
      </c>
      <c r="O69" s="1" t="str">
        <f t="shared" si="1"/>
        <v>Pribulla et al. (2005))</v>
      </c>
    </row>
    <row r="70" spans="1:15">
      <c r="A70" s="1" t="s">
        <v>117</v>
      </c>
      <c r="B70" s="68" t="s">
        <v>62</v>
      </c>
      <c r="C70" s="50">
        <v>53240.417999999998</v>
      </c>
      <c r="D70" s="68">
        <f>VLOOKUP(C70,'Active 2'!C$21:E$255,3,FALSE)</f>
        <v>1161.4940295958909</v>
      </c>
      <c r="E70" s="1">
        <v>18065.5</v>
      </c>
      <c r="F70" s="1" t="s">
        <v>684</v>
      </c>
      <c r="G70" s="1" t="s">
        <v>685</v>
      </c>
      <c r="H70" s="1" t="s">
        <v>686</v>
      </c>
      <c r="J70" s="1" t="s">
        <v>619</v>
      </c>
      <c r="K70" s="1" t="s">
        <v>610</v>
      </c>
      <c r="L70" s="1" t="s">
        <v>611</v>
      </c>
      <c r="M70" s="1">
        <v>-2005</v>
      </c>
      <c r="O70" s="1" t="str">
        <f t="shared" si="1"/>
        <v>Pribulla et al. (2005))</v>
      </c>
    </row>
    <row r="71" spans="1:15">
      <c r="A71" s="1" t="s">
        <v>117</v>
      </c>
      <c r="B71" s="68" t="s">
        <v>65</v>
      </c>
      <c r="C71" s="50">
        <v>53240.559699999998</v>
      </c>
      <c r="D71" s="68">
        <f>VLOOKUP(C71,'Active 2'!C$21:E$255,3,FALSE)</f>
        <v>1161.9993479503239</v>
      </c>
      <c r="E71" s="1">
        <v>18066</v>
      </c>
      <c r="F71" s="1">
        <v>2.3000000000000001E-4</v>
      </c>
      <c r="G71" s="1" t="s">
        <v>687</v>
      </c>
      <c r="H71" s="1" t="s">
        <v>671</v>
      </c>
      <c r="J71" s="1" t="s">
        <v>619</v>
      </c>
      <c r="K71" s="1" t="s">
        <v>610</v>
      </c>
      <c r="L71" s="1" t="s">
        <v>611</v>
      </c>
      <c r="M71" s="1">
        <v>-2005</v>
      </c>
      <c r="O71" s="1" t="str">
        <f t="shared" si="1"/>
        <v>Pribulla et al. (2005))</v>
      </c>
    </row>
    <row r="72" spans="1:15">
      <c r="A72" s="1" t="s">
        <v>120</v>
      </c>
      <c r="B72" s="68" t="s">
        <v>65</v>
      </c>
      <c r="C72" s="50">
        <v>53360.297400000003</v>
      </c>
      <c r="D72" s="68">
        <f>VLOOKUP(C72,'Active 2'!C$21:E$255,3,FALSE)</f>
        <v>1588.9976367826321</v>
      </c>
      <c r="E72" s="1">
        <v>18493</v>
      </c>
      <c r="F72" s="1" t="s">
        <v>688</v>
      </c>
      <c r="G72" s="1" t="s">
        <v>689</v>
      </c>
      <c r="H72" s="1" t="s">
        <v>680</v>
      </c>
      <c r="J72" s="1" t="s">
        <v>373</v>
      </c>
      <c r="K72" s="1" t="s">
        <v>610</v>
      </c>
      <c r="L72" s="1" t="s">
        <v>611</v>
      </c>
      <c r="M72" s="1">
        <v>-2006</v>
      </c>
      <c r="O72" s="1" t="str">
        <f t="shared" si="1"/>
        <v>Zejda et al. (2006))</v>
      </c>
    </row>
    <row r="73" spans="1:15">
      <c r="A73" s="1" t="s">
        <v>120</v>
      </c>
      <c r="B73" s="68" t="s">
        <v>65</v>
      </c>
      <c r="C73" s="50">
        <v>53613.514999999999</v>
      </c>
      <c r="D73" s="68" t="e">
        <f>VLOOKUP(C73,'Active 2'!C$21:E$255,3,FALSE)</f>
        <v>#N/A</v>
      </c>
      <c r="E73" s="1">
        <v>19396</v>
      </c>
      <c r="F73" s="1" t="s">
        <v>647</v>
      </c>
      <c r="G73" s="1" t="s">
        <v>690</v>
      </c>
      <c r="H73" s="1">
        <v>2.5000000000000001E-4</v>
      </c>
      <c r="J73" s="1" t="s">
        <v>373</v>
      </c>
      <c r="K73" s="1" t="s">
        <v>610</v>
      </c>
      <c r="L73" s="1" t="s">
        <v>611</v>
      </c>
      <c r="M73" s="1">
        <v>-2006</v>
      </c>
      <c r="O73" s="1" t="str">
        <f t="shared" si="1"/>
        <v>Zejda et al. (2006))</v>
      </c>
    </row>
    <row r="74" spans="1:15">
      <c r="A74" s="1" t="s">
        <v>676</v>
      </c>
      <c r="B74" s="68" t="s">
        <v>65</v>
      </c>
      <c r="C74" s="50">
        <v>53614.356599999999</v>
      </c>
      <c r="D74" s="68" t="e">
        <f>VLOOKUP(C74,'Active 2'!C$21:E$255,3,FALSE)</f>
        <v>#N/A</v>
      </c>
      <c r="E74" s="1">
        <v>19399</v>
      </c>
      <c r="F74" s="1">
        <v>2.1000000000000001E-4</v>
      </c>
      <c r="G74" s="1">
        <v>2.3000000000000001E-4</v>
      </c>
      <c r="H74" s="1">
        <v>5.9000000000000003E-4</v>
      </c>
      <c r="J74" s="1" t="s">
        <v>582</v>
      </c>
      <c r="K74" s="1" t="s">
        <v>610</v>
      </c>
      <c r="L74" s="1" t="s">
        <v>611</v>
      </c>
      <c r="M74" s="1">
        <v>-2007</v>
      </c>
      <c r="O74" s="1" t="str">
        <f t="shared" si="1"/>
        <v>Brát et al. (2007))</v>
      </c>
    </row>
    <row r="75" spans="1:15">
      <c r="A75" s="1" t="s">
        <v>676</v>
      </c>
      <c r="B75" s="68" t="s">
        <v>62</v>
      </c>
      <c r="C75" s="50">
        <v>53616.457300000002</v>
      </c>
      <c r="D75" s="68" t="e">
        <f>VLOOKUP(C75,'Active 2'!C$21:E$255,3,FALSE)</f>
        <v>#N/A</v>
      </c>
      <c r="E75" s="1">
        <v>19406.5</v>
      </c>
      <c r="F75" s="1" t="s">
        <v>691</v>
      </c>
      <c r="G75" s="1" t="s">
        <v>692</v>
      </c>
      <c r="H75" s="1" t="s">
        <v>693</v>
      </c>
      <c r="J75" s="1" t="s">
        <v>582</v>
      </c>
      <c r="K75" s="1" t="s">
        <v>610</v>
      </c>
      <c r="L75" s="1" t="s">
        <v>611</v>
      </c>
      <c r="M75" s="1">
        <v>-2007</v>
      </c>
      <c r="O75" s="1" t="str">
        <f t="shared" ref="O75:O102" si="2">A75&amp;")"</f>
        <v>Brát et al. (2007))</v>
      </c>
    </row>
    <row r="76" spans="1:15">
      <c r="A76" s="1" t="s">
        <v>676</v>
      </c>
      <c r="B76" s="68" t="s">
        <v>65</v>
      </c>
      <c r="C76" s="50">
        <v>53617.440699999999</v>
      </c>
      <c r="D76" s="68" t="e">
        <f>VLOOKUP(C76,'Active 2'!C$21:E$255,3,FALSE)</f>
        <v>#N/A</v>
      </c>
      <c r="E76" s="1">
        <v>19410</v>
      </c>
      <c r="F76" s="1" t="s">
        <v>653</v>
      </c>
      <c r="G76" s="1" t="s">
        <v>694</v>
      </c>
      <c r="H76" s="1">
        <v>1E-4</v>
      </c>
      <c r="J76" s="1" t="s">
        <v>582</v>
      </c>
      <c r="K76" s="1" t="s">
        <v>610</v>
      </c>
      <c r="L76" s="1" t="s">
        <v>611</v>
      </c>
      <c r="M76" s="1">
        <v>-2007</v>
      </c>
      <c r="O76" s="1" t="str">
        <f t="shared" si="2"/>
        <v>Brát et al. (2007))</v>
      </c>
    </row>
    <row r="77" spans="1:15">
      <c r="A77" s="1" t="s">
        <v>124</v>
      </c>
      <c r="B77" s="68" t="s">
        <v>65</v>
      </c>
      <c r="C77" s="50">
        <v>53632.0216</v>
      </c>
      <c r="D77" s="68">
        <f>VLOOKUP(C77,'Active 2'!C$21:E$255,3,FALSE)</f>
        <v>2557.9971117543546</v>
      </c>
      <c r="E77" s="1">
        <v>19462</v>
      </c>
      <c r="F77" s="1" t="s">
        <v>695</v>
      </c>
      <c r="G77" s="1" t="s">
        <v>696</v>
      </c>
      <c r="H77" s="1" t="s">
        <v>627</v>
      </c>
      <c r="J77" s="1" t="s">
        <v>697</v>
      </c>
      <c r="K77" s="1">
        <v>-2006</v>
      </c>
      <c r="O77" s="1" t="str">
        <f t="shared" si="2"/>
        <v>Nagai (2006  ))</v>
      </c>
    </row>
    <row r="78" spans="1:15">
      <c r="A78" s="1" t="s">
        <v>124</v>
      </c>
      <c r="B78" s="68" t="s">
        <v>62</v>
      </c>
      <c r="C78" s="50">
        <v>53632.162299999996</v>
      </c>
      <c r="D78" s="68">
        <f>VLOOKUP(C78,'Active 2'!C$21:E$255,3,FALSE)</f>
        <v>2558.4988639947696</v>
      </c>
      <c r="E78" s="1">
        <v>19462.5</v>
      </c>
      <c r="F78" s="1" t="s">
        <v>698</v>
      </c>
      <c r="G78" s="1" t="s">
        <v>699</v>
      </c>
      <c r="H78" s="1" t="s">
        <v>674</v>
      </c>
      <c r="J78" s="1" t="s">
        <v>697</v>
      </c>
      <c r="K78" s="1">
        <v>-2006</v>
      </c>
      <c r="O78" s="1" t="str">
        <f t="shared" si="2"/>
        <v>Nagai (2006  ))</v>
      </c>
    </row>
    <row r="79" spans="1:15">
      <c r="A79" s="1" t="s">
        <v>676</v>
      </c>
      <c r="B79" s="68" t="s">
        <v>65</v>
      </c>
      <c r="C79" s="50">
        <v>53651.371099999997</v>
      </c>
      <c r="D79" s="68" t="e">
        <f>VLOOKUP(C79,'Active 2'!C$21:E$255,3,FALSE)</f>
        <v>#N/A</v>
      </c>
      <c r="E79" s="1">
        <v>19531</v>
      </c>
      <c r="F79" s="1" t="s">
        <v>700</v>
      </c>
      <c r="G79" s="1" t="s">
        <v>632</v>
      </c>
      <c r="H79" s="1" t="s">
        <v>701</v>
      </c>
      <c r="J79" s="1" t="s">
        <v>582</v>
      </c>
      <c r="K79" s="1" t="s">
        <v>610</v>
      </c>
      <c r="L79" s="1" t="s">
        <v>611</v>
      </c>
      <c r="M79" s="1">
        <v>-2007</v>
      </c>
      <c r="O79" s="1" t="str">
        <f t="shared" si="2"/>
        <v>Brát et al. (2007))</v>
      </c>
    </row>
    <row r="80" spans="1:15">
      <c r="A80" s="1" t="s">
        <v>124</v>
      </c>
      <c r="B80" s="68" t="s">
        <v>65</v>
      </c>
      <c r="C80" s="50">
        <v>53663.989099999999</v>
      </c>
      <c r="D80" s="68">
        <f>VLOOKUP(C80,'Active 2'!C$21:E$255,3,FALSE)</f>
        <v>2671.9968611920481</v>
      </c>
      <c r="E80" s="1">
        <v>19576</v>
      </c>
      <c r="F80" s="1" t="s">
        <v>702</v>
      </c>
      <c r="G80" s="1" t="s">
        <v>703</v>
      </c>
      <c r="H80" s="1" t="s">
        <v>704</v>
      </c>
      <c r="J80" s="1" t="s">
        <v>697</v>
      </c>
      <c r="K80" s="1">
        <v>-2006</v>
      </c>
      <c r="O80" s="1" t="str">
        <f t="shared" si="2"/>
        <v>Nagai (2006  ))</v>
      </c>
    </row>
    <row r="81" spans="1:15">
      <c r="A81" s="1" t="s">
        <v>126</v>
      </c>
      <c r="B81" s="68" t="s">
        <v>65</v>
      </c>
      <c r="C81" s="50">
        <v>53951.135999999999</v>
      </c>
      <c r="D81" s="68">
        <f>VLOOKUP(C81,'Active 2'!C$21:E$255,3,FALSE)</f>
        <v>3695.9954426204254</v>
      </c>
      <c r="E81" s="1">
        <v>20600</v>
      </c>
      <c r="F81" s="1" t="s">
        <v>663</v>
      </c>
      <c r="G81" s="1" t="s">
        <v>705</v>
      </c>
      <c r="H81" s="1" t="s">
        <v>665</v>
      </c>
      <c r="J81" s="1" t="s">
        <v>697</v>
      </c>
      <c r="K81" s="1">
        <v>-2007</v>
      </c>
      <c r="O81" s="1" t="str">
        <f t="shared" si="2"/>
        <v>Nagai (2007  ))</v>
      </c>
    </row>
    <row r="82" spans="1:15">
      <c r="A82" s="1" t="s">
        <v>126</v>
      </c>
      <c r="B82" s="68" t="s">
        <v>62</v>
      </c>
      <c r="C82" s="50">
        <v>53951.277000000002</v>
      </c>
      <c r="D82" s="68">
        <f>VLOOKUP(C82,'Active 2'!C$21:E$255,3,FALSE)</f>
        <v>3696.4982646950662</v>
      </c>
      <c r="E82" s="1">
        <v>20600.5</v>
      </c>
      <c r="F82" s="1" t="s">
        <v>706</v>
      </c>
      <c r="G82" s="1" t="s">
        <v>707</v>
      </c>
      <c r="H82" s="1" t="s">
        <v>682</v>
      </c>
      <c r="J82" s="1" t="s">
        <v>697</v>
      </c>
      <c r="K82" s="1">
        <v>-2007</v>
      </c>
      <c r="O82" s="1" t="str">
        <f t="shared" si="2"/>
        <v>Nagai (2007  ))</v>
      </c>
    </row>
    <row r="83" spans="1:15">
      <c r="A83" s="1" t="s">
        <v>708</v>
      </c>
      <c r="B83" s="68" t="s">
        <v>62</v>
      </c>
      <c r="C83" s="50">
        <v>53989.695999999996</v>
      </c>
      <c r="D83" s="68" t="e">
        <f>VLOOKUP(C83,'Active 2'!C$21:E$255,3,FALSE)</f>
        <v>#N/A</v>
      </c>
      <c r="E83" s="1">
        <v>20737.5</v>
      </c>
      <c r="F83" s="1">
        <v>4.8000000000000001E-4</v>
      </c>
      <c r="G83" s="1">
        <v>8.1999999999999998E-4</v>
      </c>
      <c r="H83" s="1">
        <v>1.0499999999999999E-3</v>
      </c>
      <c r="J83" s="1" t="s">
        <v>477</v>
      </c>
      <c r="K83" s="1" t="s">
        <v>610</v>
      </c>
      <c r="L83" s="1" t="s">
        <v>611</v>
      </c>
      <c r="M83" s="1">
        <v>-2008</v>
      </c>
      <c r="O83" s="1" t="str">
        <f t="shared" si="2"/>
        <v>Ogloza et al. (2008))</v>
      </c>
    </row>
    <row r="84" spans="1:15">
      <c r="A84" s="1" t="s">
        <v>676</v>
      </c>
      <c r="B84" s="68" t="s">
        <v>62</v>
      </c>
      <c r="C84" s="50">
        <v>54000.348700000002</v>
      </c>
      <c r="D84" s="68" t="e">
        <f>VLOOKUP(C84,'Active 2'!C$21:E$255,3,FALSE)</f>
        <v>#N/A</v>
      </c>
      <c r="E84" s="1">
        <v>20775.5</v>
      </c>
      <c r="F84" s="1" t="s">
        <v>709</v>
      </c>
      <c r="G84" s="1" t="s">
        <v>710</v>
      </c>
      <c r="H84" s="1" t="s">
        <v>711</v>
      </c>
      <c r="J84" s="1" t="s">
        <v>582</v>
      </c>
      <c r="K84" s="1" t="s">
        <v>610</v>
      </c>
      <c r="L84" s="1" t="s">
        <v>611</v>
      </c>
      <c r="M84" s="1">
        <v>-2007</v>
      </c>
      <c r="O84" s="1" t="str">
        <f t="shared" si="2"/>
        <v>Brát et al. (2007))</v>
      </c>
    </row>
    <row r="85" spans="1:15">
      <c r="A85" s="1" t="s">
        <v>712</v>
      </c>
      <c r="B85" s="68" t="s">
        <v>62</v>
      </c>
      <c r="C85" s="50">
        <v>54279.646999999997</v>
      </c>
      <c r="D85" s="68" t="e">
        <f>VLOOKUP(C85,'Active 2'!C$21:E$255,3,FALSE)</f>
        <v>#N/A</v>
      </c>
      <c r="E85" s="1">
        <v>21771.5</v>
      </c>
      <c r="F85" s="1" t="s">
        <v>621</v>
      </c>
      <c r="G85" s="1">
        <v>3.0000000000000001E-5</v>
      </c>
      <c r="H85" s="1">
        <v>8.0000000000000007E-5</v>
      </c>
      <c r="J85" s="1" t="s">
        <v>328</v>
      </c>
      <c r="M85" s="1">
        <v>-2007</v>
      </c>
      <c r="O85" s="1" t="str">
        <f t="shared" si="2"/>
        <v>Paschke   (2007))</v>
      </c>
    </row>
    <row r="86" spans="1:15">
      <c r="A86" s="1" t="s">
        <v>676</v>
      </c>
      <c r="B86" s="68" t="s">
        <v>65</v>
      </c>
      <c r="C86" s="50">
        <v>54327.458100000003</v>
      </c>
      <c r="D86" s="68" t="e">
        <f>VLOOKUP(C86,'Active 2'!C$21:E$255,3,FALSE)</f>
        <v>#N/A</v>
      </c>
      <c r="E86" s="1">
        <v>21942</v>
      </c>
      <c r="F86" s="1" t="s">
        <v>713</v>
      </c>
      <c r="G86" s="1" t="s">
        <v>613</v>
      </c>
      <c r="H86" s="1" t="s">
        <v>630</v>
      </c>
      <c r="J86" s="1" t="s">
        <v>582</v>
      </c>
      <c r="K86" s="1" t="s">
        <v>610</v>
      </c>
      <c r="L86" s="1" t="s">
        <v>611</v>
      </c>
      <c r="M86" s="1">
        <v>-2007</v>
      </c>
      <c r="O86" s="1" t="str">
        <f t="shared" si="2"/>
        <v>Brát et al. (2007))</v>
      </c>
    </row>
    <row r="87" spans="1:15">
      <c r="A87" s="1" t="s">
        <v>676</v>
      </c>
      <c r="B87" s="68" t="s">
        <v>62</v>
      </c>
      <c r="C87" s="50">
        <v>54328.438600000001</v>
      </c>
      <c r="D87" s="68" t="e">
        <f>VLOOKUP(C87,'Active 2'!C$21:E$255,3,FALSE)</f>
        <v>#N/A</v>
      </c>
      <c r="E87" s="1">
        <v>21945.5</v>
      </c>
      <c r="F87" s="1" t="s">
        <v>714</v>
      </c>
      <c r="G87" s="1" t="s">
        <v>715</v>
      </c>
      <c r="H87" s="1" t="s">
        <v>716</v>
      </c>
      <c r="J87" s="1" t="s">
        <v>582</v>
      </c>
      <c r="K87" s="1" t="s">
        <v>610</v>
      </c>
      <c r="L87" s="1" t="s">
        <v>611</v>
      </c>
      <c r="M87" s="1">
        <v>-2007</v>
      </c>
      <c r="O87" s="1" t="str">
        <f t="shared" si="2"/>
        <v>Brát et al. (2007))</v>
      </c>
    </row>
    <row r="88" spans="1:15">
      <c r="A88" s="1" t="s">
        <v>676</v>
      </c>
      <c r="B88" s="68" t="s">
        <v>62</v>
      </c>
      <c r="C88" s="50">
        <v>54328.438600000001</v>
      </c>
      <c r="D88" s="68" t="e">
        <f>VLOOKUP(C88,'Active 2'!C$21:E$255,3,FALSE)</f>
        <v>#N/A</v>
      </c>
      <c r="E88" s="1">
        <v>21945.5</v>
      </c>
      <c r="F88" s="1" t="s">
        <v>714</v>
      </c>
      <c r="G88" s="1" t="s">
        <v>715</v>
      </c>
      <c r="H88" s="1" t="s">
        <v>716</v>
      </c>
      <c r="J88" s="1" t="s">
        <v>582</v>
      </c>
      <c r="K88" s="1" t="s">
        <v>610</v>
      </c>
      <c r="L88" s="1" t="s">
        <v>611</v>
      </c>
      <c r="M88" s="1">
        <v>-2007</v>
      </c>
      <c r="O88" s="1" t="str">
        <f t="shared" si="2"/>
        <v>Brát et al. (2007))</v>
      </c>
    </row>
    <row r="89" spans="1:15">
      <c r="A89" s="1" t="s">
        <v>676</v>
      </c>
      <c r="B89" s="68" t="s">
        <v>62</v>
      </c>
      <c r="C89" s="50">
        <v>54328.439299999998</v>
      </c>
      <c r="D89" s="68" t="e">
        <f>VLOOKUP(C89,'Active 2'!C$21:E$255,3,FALSE)</f>
        <v>#N/A</v>
      </c>
      <c r="E89" s="1">
        <v>21945.5</v>
      </c>
      <c r="F89" s="1" t="s">
        <v>717</v>
      </c>
      <c r="G89" s="1" t="s">
        <v>615</v>
      </c>
      <c r="H89" s="1" t="s">
        <v>681</v>
      </c>
      <c r="J89" s="1" t="s">
        <v>582</v>
      </c>
      <c r="K89" s="1" t="s">
        <v>610</v>
      </c>
      <c r="L89" s="1" t="s">
        <v>611</v>
      </c>
      <c r="M89" s="1">
        <v>-2007</v>
      </c>
      <c r="O89" s="1" t="str">
        <f t="shared" si="2"/>
        <v>Brát et al. (2007))</v>
      </c>
    </row>
    <row r="90" spans="1:15">
      <c r="A90" s="1" t="s">
        <v>676</v>
      </c>
      <c r="B90" s="68" t="s">
        <v>65</v>
      </c>
      <c r="C90" s="50">
        <v>54330.542800000003</v>
      </c>
      <c r="D90" s="68" t="e">
        <f>VLOOKUP(C90,'Active 2'!C$21:E$255,3,FALSE)</f>
        <v>#N/A</v>
      </c>
      <c r="E90" s="1">
        <v>21953</v>
      </c>
      <c r="F90" s="1" t="s">
        <v>621</v>
      </c>
      <c r="G90" s="1">
        <v>2.0000000000000002E-5</v>
      </c>
      <c r="H90" s="1">
        <v>4.0000000000000003E-5</v>
      </c>
      <c r="J90" s="1" t="s">
        <v>582</v>
      </c>
      <c r="K90" s="1" t="s">
        <v>610</v>
      </c>
      <c r="L90" s="1" t="s">
        <v>611</v>
      </c>
      <c r="M90" s="1">
        <v>-2007</v>
      </c>
      <c r="O90" s="1" t="str">
        <f t="shared" si="2"/>
        <v>Brát et al. (2007))</v>
      </c>
    </row>
    <row r="91" spans="1:15">
      <c r="A91" s="1" t="s">
        <v>676</v>
      </c>
      <c r="B91" s="68" t="s">
        <v>65</v>
      </c>
      <c r="C91" s="50">
        <v>54330.543100000003</v>
      </c>
      <c r="D91" s="68" t="e">
        <f>VLOOKUP(C91,'Active 2'!C$21:E$255,3,FALSE)</f>
        <v>#N/A</v>
      </c>
      <c r="E91" s="1">
        <v>21953</v>
      </c>
      <c r="F91" s="1" t="s">
        <v>623</v>
      </c>
      <c r="G91" s="1">
        <v>3.2000000000000003E-4</v>
      </c>
      <c r="H91" s="1">
        <v>3.4000000000000002E-4</v>
      </c>
      <c r="J91" s="1" t="s">
        <v>582</v>
      </c>
      <c r="K91" s="1" t="s">
        <v>610</v>
      </c>
      <c r="L91" s="1" t="s">
        <v>611</v>
      </c>
      <c r="M91" s="1">
        <v>-2007</v>
      </c>
      <c r="O91" s="1" t="str">
        <f t="shared" si="2"/>
        <v>Brát et al. (2007))</v>
      </c>
    </row>
    <row r="92" spans="1:15">
      <c r="A92" s="1" t="s">
        <v>131</v>
      </c>
      <c r="B92" s="68" t="s">
        <v>65</v>
      </c>
      <c r="C92" s="50">
        <v>54359.987399999998</v>
      </c>
      <c r="D92" s="68" t="e">
        <f>VLOOKUP(C92,'Active 2'!C$21:E$255,3,FALSE)</f>
        <v>#N/A</v>
      </c>
      <c r="E92" s="1">
        <v>22058</v>
      </c>
      <c r="F92" s="1">
        <v>3.5E-4</v>
      </c>
      <c r="G92" s="1">
        <v>7.6000000000000004E-4</v>
      </c>
      <c r="H92" s="1">
        <v>7.6999999999999996E-4</v>
      </c>
      <c r="J92" s="1" t="s">
        <v>697</v>
      </c>
      <c r="K92" s="1">
        <v>-2008</v>
      </c>
      <c r="O92" s="1" t="str">
        <f t="shared" si="2"/>
        <v>Nagai (2008  ))</v>
      </c>
    </row>
    <row r="93" spans="1:15">
      <c r="A93" s="1" t="s">
        <v>718</v>
      </c>
      <c r="B93" s="68" t="s">
        <v>62</v>
      </c>
      <c r="C93" s="50">
        <v>54736.728190000002</v>
      </c>
      <c r="D93" s="68" t="e">
        <f>VLOOKUP(C93,'Active 2'!C$21:E$255,3,FALSE)</f>
        <v>#N/A</v>
      </c>
      <c r="E93" s="1">
        <v>23401.5</v>
      </c>
      <c r="F93" s="1">
        <v>9.0000000000000006E-5</v>
      </c>
      <c r="G93" s="1">
        <v>2.2000000000000001E-4</v>
      </c>
      <c r="H93" s="1">
        <v>1.3999999999999999E-4</v>
      </c>
      <c r="J93" s="1" t="s">
        <v>719</v>
      </c>
      <c r="K93" s="1" t="s">
        <v>720</v>
      </c>
      <c r="O93" s="1" t="str">
        <f t="shared" si="2"/>
        <v>This article  ))</v>
      </c>
    </row>
    <row r="94" spans="1:15">
      <c r="A94" s="1" t="s">
        <v>718</v>
      </c>
      <c r="B94" s="68" t="s">
        <v>65</v>
      </c>
      <c r="C94" s="50">
        <v>54736.868049999997</v>
      </c>
      <c r="D94" s="68" t="e">
        <f>VLOOKUP(C94,'Active 2'!C$21:E$255,3,FALSE)</f>
        <v>#N/A</v>
      </c>
      <c r="E94" s="1">
        <v>23402</v>
      </c>
      <c r="F94" s="1" t="s">
        <v>694</v>
      </c>
      <c r="G94" s="1" t="s">
        <v>690</v>
      </c>
      <c r="H94" s="1" t="s">
        <v>674</v>
      </c>
      <c r="J94" s="1" t="s">
        <v>719</v>
      </c>
      <c r="K94" s="1" t="s">
        <v>720</v>
      </c>
      <c r="O94" s="1" t="str">
        <f t="shared" si="2"/>
        <v>This article  ))</v>
      </c>
    </row>
    <row r="95" spans="1:15">
      <c r="A95" s="1" t="s">
        <v>718</v>
      </c>
      <c r="B95" s="68" t="s">
        <v>65</v>
      </c>
      <c r="C95" s="50">
        <v>54737.709210000001</v>
      </c>
      <c r="D95" s="68" t="e">
        <f>VLOOKUP(C95,'Active 2'!C$21:E$255,3,FALSE)</f>
        <v>#N/A</v>
      </c>
      <c r="E95" s="1">
        <v>23405</v>
      </c>
      <c r="F95" s="1" t="s">
        <v>615</v>
      </c>
      <c r="G95" s="1" t="s">
        <v>650</v>
      </c>
      <c r="H95" s="1" t="s">
        <v>626</v>
      </c>
      <c r="J95" s="1" t="s">
        <v>719</v>
      </c>
      <c r="K95" s="1" t="s">
        <v>720</v>
      </c>
      <c r="O95" s="1" t="str">
        <f t="shared" si="2"/>
        <v>This article  ))</v>
      </c>
    </row>
    <row r="96" spans="1:15">
      <c r="A96" s="1" t="s">
        <v>718</v>
      </c>
      <c r="B96" s="68" t="s">
        <v>62</v>
      </c>
      <c r="C96" s="50">
        <v>54737.84996</v>
      </c>
      <c r="D96" s="68" t="e">
        <f>VLOOKUP(C96,'Active 2'!C$21:E$255,3,FALSE)</f>
        <v>#N/A</v>
      </c>
      <c r="E96" s="1">
        <v>23405.5</v>
      </c>
      <c r="F96" s="1">
        <v>1.9000000000000001E-4</v>
      </c>
      <c r="G96" s="1">
        <v>3.2000000000000003E-4</v>
      </c>
      <c r="H96" s="1">
        <v>2.4000000000000001E-4</v>
      </c>
      <c r="J96" s="1" t="s">
        <v>719</v>
      </c>
      <c r="K96" s="1" t="s">
        <v>720</v>
      </c>
      <c r="O96" s="1" t="str">
        <f t="shared" si="2"/>
        <v>This article  ))</v>
      </c>
    </row>
    <row r="97" spans="1:15">
      <c r="A97" s="1" t="s">
        <v>718</v>
      </c>
      <c r="B97" s="68" t="s">
        <v>62</v>
      </c>
      <c r="C97" s="50">
        <v>54738.691169999998</v>
      </c>
      <c r="D97" s="68" t="e">
        <f>VLOOKUP(C97,'Active 2'!C$21:E$255,3,FALSE)</f>
        <v>#N/A</v>
      </c>
      <c r="E97" s="1">
        <v>23408.5</v>
      </c>
      <c r="F97" s="1">
        <v>1.4999999999999999E-4</v>
      </c>
      <c r="G97" s="1">
        <v>2.7999999999999998E-4</v>
      </c>
      <c r="H97" s="1">
        <v>1.9000000000000001E-4</v>
      </c>
      <c r="J97" s="1" t="s">
        <v>719</v>
      </c>
      <c r="K97" s="1" t="s">
        <v>720</v>
      </c>
      <c r="O97" s="1" t="str">
        <f t="shared" si="2"/>
        <v>This article  ))</v>
      </c>
    </row>
    <row r="98" spans="1:15">
      <c r="A98" s="1" t="s">
        <v>718</v>
      </c>
      <c r="B98" s="68" t="s">
        <v>62</v>
      </c>
      <c r="C98" s="50">
        <v>54759.722540000002</v>
      </c>
      <c r="D98" s="68" t="e">
        <f>VLOOKUP(C98,'Active 2'!C$21:E$255,3,FALSE)</f>
        <v>#N/A</v>
      </c>
      <c r="E98" s="1">
        <v>23483.5</v>
      </c>
      <c r="F98" s="1">
        <v>2.0000000000000001E-4</v>
      </c>
      <c r="G98" s="1">
        <v>2.9999999999999997E-4</v>
      </c>
      <c r="H98" s="1">
        <v>2.2000000000000001E-4</v>
      </c>
      <c r="J98" s="1" t="s">
        <v>719</v>
      </c>
      <c r="K98" s="1" t="s">
        <v>720</v>
      </c>
      <c r="O98" s="1" t="str">
        <f t="shared" si="2"/>
        <v>This article  ))</v>
      </c>
    </row>
    <row r="99" spans="1:15">
      <c r="A99" s="1" t="s">
        <v>718</v>
      </c>
      <c r="B99" s="68" t="s">
        <v>65</v>
      </c>
      <c r="C99" s="50">
        <v>54760.703249999999</v>
      </c>
      <c r="D99" s="68" t="e">
        <f>VLOOKUP(C99,'Active 2'!C$21:E$255,3,FALSE)</f>
        <v>#N/A</v>
      </c>
      <c r="E99" s="1">
        <v>23487</v>
      </c>
      <c r="F99" s="1" t="s">
        <v>655</v>
      </c>
      <c r="G99" s="1" t="s">
        <v>721</v>
      </c>
      <c r="H99" s="1" t="s">
        <v>680</v>
      </c>
      <c r="J99" s="1" t="s">
        <v>719</v>
      </c>
      <c r="K99" s="1" t="s">
        <v>720</v>
      </c>
      <c r="O99" s="1" t="str">
        <f t="shared" si="2"/>
        <v>This article  ))</v>
      </c>
    </row>
    <row r="100" spans="1:15">
      <c r="A100" s="1" t="s">
        <v>718</v>
      </c>
      <c r="B100" s="68" t="s">
        <v>62</v>
      </c>
      <c r="C100" s="50">
        <v>54761.685559999998</v>
      </c>
      <c r="D100" s="68" t="e">
        <f>VLOOKUP(C100,'Active 2'!C$21:E$255,3,FALSE)</f>
        <v>#N/A</v>
      </c>
      <c r="E100" s="1">
        <v>23490.5</v>
      </c>
      <c r="F100" s="1">
        <v>2.9999999999999997E-4</v>
      </c>
      <c r="G100" s="1">
        <v>4.0000000000000002E-4</v>
      </c>
      <c r="H100" s="1">
        <v>3.1E-4</v>
      </c>
      <c r="J100" s="1" t="s">
        <v>719</v>
      </c>
      <c r="K100" s="1" t="s">
        <v>720</v>
      </c>
      <c r="O100" s="1" t="str">
        <f t="shared" si="2"/>
        <v>This article  ))</v>
      </c>
    </row>
    <row r="101" spans="1:15">
      <c r="A101" s="1" t="s">
        <v>718</v>
      </c>
      <c r="B101" s="68" t="s">
        <v>65</v>
      </c>
      <c r="C101" s="50">
        <v>54785.660830000001</v>
      </c>
      <c r="D101" s="68" t="e">
        <f>VLOOKUP(C101,'Active 2'!C$21:E$255,3,FALSE)</f>
        <v>#N/A</v>
      </c>
      <c r="E101" s="1">
        <v>23576</v>
      </c>
      <c r="F101" s="1" t="s">
        <v>647</v>
      </c>
      <c r="G101" s="1" t="s">
        <v>630</v>
      </c>
      <c r="H101" s="1" t="s">
        <v>722</v>
      </c>
      <c r="J101" s="1" t="s">
        <v>719</v>
      </c>
      <c r="K101" s="1" t="s">
        <v>720</v>
      </c>
      <c r="O101" s="1" t="str">
        <f t="shared" si="2"/>
        <v>This article  ))</v>
      </c>
    </row>
    <row r="102" spans="1:15">
      <c r="A102" s="1" t="s">
        <v>718</v>
      </c>
      <c r="B102" s="68" t="s">
        <v>62</v>
      </c>
      <c r="C102" s="50">
        <v>54786.64256</v>
      </c>
      <c r="D102" s="68" t="e">
        <f>VLOOKUP(C102,'Active 2'!C$21:E$255,3,FALSE)</f>
        <v>#N/A</v>
      </c>
      <c r="E102" s="1">
        <v>23579.5</v>
      </c>
      <c r="F102" s="1">
        <v>1.3999999999999999E-4</v>
      </c>
      <c r="G102" s="1">
        <v>2.0000000000000001E-4</v>
      </c>
      <c r="H102" s="1">
        <v>1.2E-4</v>
      </c>
      <c r="J102" s="1" t="s">
        <v>719</v>
      </c>
      <c r="K102" s="1" t="s">
        <v>720</v>
      </c>
      <c r="O102" s="1" t="str">
        <f t="shared" si="2"/>
        <v>This article  ))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52"/>
  <sheetViews>
    <sheetView topLeftCell="A554" workbookViewId="0">
      <selection activeCell="A90" sqref="A90:D605"/>
    </sheetView>
  </sheetViews>
  <sheetFormatPr defaultRowHeight="12.75"/>
  <cols>
    <col min="1" max="1" width="18.140625" style="50" customWidth="1"/>
    <col min="2" max="2" width="6.28515625" style="1" customWidth="1"/>
    <col min="3" max="3" width="17" style="1" customWidth="1"/>
    <col min="4" max="4" width="6.5703125" style="1" customWidth="1"/>
    <col min="5" max="5" width="23.7109375" style="1" customWidth="1"/>
    <col min="6" max="8" width="30.5703125" style="1" customWidth="1"/>
    <col min="10" max="11" width="30.5703125" style="1" customWidth="1"/>
    <col min="13" max="13" width="30.5703125" style="1" customWidth="1"/>
    <col min="14" max="16384" width="9.140625" style="1"/>
  </cols>
  <sheetData>
    <row r="1" spans="1:13" ht="18">
      <c r="A1" s="199" t="s">
        <v>723</v>
      </c>
    </row>
    <row r="3" spans="1:13">
      <c r="A3" s="200" t="s">
        <v>724</v>
      </c>
    </row>
    <row r="10" spans="1:13">
      <c r="A10" s="201" t="s">
        <v>725</v>
      </c>
      <c r="B10" s="162" t="str">
        <f t="shared" ref="B10:B73" si="0">IF(G10=INT(G10),"I","II")</f>
        <v>II</v>
      </c>
      <c r="C10" s="202">
        <v>37225.627399999998</v>
      </c>
      <c r="D10" s="203" t="s">
        <v>49</v>
      </c>
      <c r="E10" s="201">
        <f>VLOOKUP(C10,'Active 2'!C$21:E$147,3,FALSE)</f>
        <v>-55949.075007619977</v>
      </c>
      <c r="F10" s="203" t="s">
        <v>726</v>
      </c>
      <c r="G10" s="202">
        <v>-24854.5</v>
      </c>
      <c r="H10" s="202" t="s">
        <v>727</v>
      </c>
      <c r="J10" s="203" t="s">
        <v>728</v>
      </c>
      <c r="K10" s="204" t="s">
        <v>729</v>
      </c>
    </row>
    <row r="11" spans="1:13">
      <c r="A11" s="205" t="s">
        <v>730</v>
      </c>
      <c r="B11" s="70" t="str">
        <f t="shared" si="0"/>
        <v>I</v>
      </c>
      <c r="C11" s="206">
        <v>41249.275999999998</v>
      </c>
      <c r="D11" s="207" t="s">
        <v>48</v>
      </c>
      <c r="E11" s="205">
        <f>VLOOKUP(C11,'Active 2'!C$21:E$147,3,FALSE)</f>
        <v>-41600.285386118652</v>
      </c>
      <c r="F11" s="207" t="s">
        <v>731</v>
      </c>
      <c r="G11" s="206">
        <v>-10506</v>
      </c>
      <c r="H11" s="206" t="s">
        <v>732</v>
      </c>
      <c r="J11" s="207"/>
      <c r="K11" s="208" t="s">
        <v>733</v>
      </c>
      <c r="M11" s="11"/>
    </row>
    <row r="12" spans="1:13">
      <c r="A12" s="205" t="s">
        <v>734</v>
      </c>
      <c r="B12" s="70" t="str">
        <f t="shared" si="0"/>
        <v>I</v>
      </c>
      <c r="C12" s="206">
        <v>43790.1708</v>
      </c>
      <c r="D12" s="207" t="s">
        <v>49</v>
      </c>
      <c r="E12" s="205">
        <f>VLOOKUP(C12,'Active 2'!C$21:E$147,3,FALSE)</f>
        <v>-32539.164855969295</v>
      </c>
      <c r="F12" s="207" t="s">
        <v>735</v>
      </c>
      <c r="G12" s="206">
        <v>-1445</v>
      </c>
      <c r="H12" s="206" t="s">
        <v>736</v>
      </c>
      <c r="J12" s="207" t="s">
        <v>728</v>
      </c>
      <c r="K12" s="208" t="s">
        <v>737</v>
      </c>
      <c r="M12" s="11"/>
    </row>
    <row r="13" spans="1:13">
      <c r="A13" s="205" t="s">
        <v>738</v>
      </c>
      <c r="B13" s="70" t="str">
        <f t="shared" si="0"/>
        <v>II</v>
      </c>
      <c r="C13" s="206">
        <v>44195.237300000001</v>
      </c>
      <c r="D13" s="207" t="s">
        <v>49</v>
      </c>
      <c r="E13" s="205">
        <f>VLOOKUP(C13,'Active 2'!C$21:E$147,3,FALSE)</f>
        <v>-31094.651537580139</v>
      </c>
      <c r="F13" s="207" t="s">
        <v>739</v>
      </c>
      <c r="G13" s="206">
        <v>-0.5</v>
      </c>
      <c r="H13" s="206" t="s">
        <v>740</v>
      </c>
      <c r="J13" s="207" t="s">
        <v>728</v>
      </c>
      <c r="K13" s="208" t="s">
        <v>741</v>
      </c>
      <c r="M13" s="11"/>
    </row>
    <row r="14" spans="1:13">
      <c r="A14" s="205" t="s">
        <v>738</v>
      </c>
      <c r="B14" s="70" t="str">
        <f t="shared" si="0"/>
        <v>I</v>
      </c>
      <c r="C14" s="206">
        <v>44195.377099999998</v>
      </c>
      <c r="D14" s="207" t="s">
        <v>49</v>
      </c>
      <c r="E14" s="205">
        <f>VLOOKUP(C14,'Active 2'!C$21:E$147,3,FALSE)</f>
        <v>-31094.152994842327</v>
      </c>
      <c r="F14" s="207" t="s">
        <v>742</v>
      </c>
      <c r="G14" s="206">
        <v>0</v>
      </c>
      <c r="H14" s="206" t="s">
        <v>743</v>
      </c>
      <c r="J14" s="207" t="s">
        <v>728</v>
      </c>
      <c r="K14" s="208" t="s">
        <v>741</v>
      </c>
      <c r="M14" s="11"/>
    </row>
    <row r="15" spans="1:13">
      <c r="A15" s="205" t="s">
        <v>744</v>
      </c>
      <c r="B15" s="70" t="str">
        <f t="shared" si="0"/>
        <v>I</v>
      </c>
      <c r="C15" s="206">
        <v>44822.402999999998</v>
      </c>
      <c r="D15" s="207" t="s">
        <v>47</v>
      </c>
      <c r="E15" s="205">
        <f>VLOOKUP(C15,'Active 2'!C$21:E$147,3,FALSE)</f>
        <v>-28858.10715169078</v>
      </c>
      <c r="F15" s="207" t="s">
        <v>745</v>
      </c>
      <c r="G15" s="206">
        <v>2236</v>
      </c>
      <c r="H15" s="206" t="s">
        <v>746</v>
      </c>
      <c r="J15" s="207"/>
      <c r="K15" s="208" t="s">
        <v>747</v>
      </c>
      <c r="M15" s="11"/>
    </row>
    <row r="16" spans="1:13">
      <c r="A16" s="205" t="s">
        <v>748</v>
      </c>
      <c r="B16" s="70" t="str">
        <f t="shared" si="0"/>
        <v>I</v>
      </c>
      <c r="C16" s="206">
        <v>44843.423000000003</v>
      </c>
      <c r="D16" s="207" t="s">
        <v>48</v>
      </c>
      <c r="E16" s="205">
        <f>VLOOKUP(C16,'Active 2'!C$21:E$147,3,FALSE)</f>
        <v>-28783.147435316936</v>
      </c>
      <c r="F16" s="207" t="s">
        <v>749</v>
      </c>
      <c r="G16" s="206">
        <v>2311</v>
      </c>
      <c r="H16" s="206" t="s">
        <v>750</v>
      </c>
      <c r="J16" s="207"/>
      <c r="K16" s="208" t="s">
        <v>751</v>
      </c>
      <c r="M16" s="11"/>
    </row>
    <row r="17" spans="1:13">
      <c r="A17" s="205" t="s">
        <v>748</v>
      </c>
      <c r="B17" s="70" t="str">
        <f t="shared" si="0"/>
        <v>II</v>
      </c>
      <c r="C17" s="206">
        <v>44843.574000000001</v>
      </c>
      <c r="D17" s="207" t="s">
        <v>48</v>
      </c>
      <c r="E17" s="205">
        <f>VLOOKUP(C17,'Active 2'!C$21:E$147,3,FALSE)</f>
        <v>-28782.60895210227</v>
      </c>
      <c r="F17" s="207" t="s">
        <v>752</v>
      </c>
      <c r="G17" s="206">
        <v>2311.5</v>
      </c>
      <c r="H17" s="206" t="s">
        <v>753</v>
      </c>
      <c r="J17" s="207"/>
      <c r="K17" s="208" t="s">
        <v>751</v>
      </c>
      <c r="M17" s="11"/>
    </row>
    <row r="18" spans="1:13">
      <c r="A18" s="205" t="s">
        <v>748</v>
      </c>
      <c r="B18" s="70" t="str">
        <f t="shared" si="0"/>
        <v>II</v>
      </c>
      <c r="C18" s="206">
        <v>44844.409</v>
      </c>
      <c r="D18" s="207" t="s">
        <v>48</v>
      </c>
      <c r="E18" s="205">
        <f>VLOOKUP(C18,'Active 2'!C$21:E$147,3,FALSE)</f>
        <v>-28779.631246908546</v>
      </c>
      <c r="F18" s="207" t="s">
        <v>754</v>
      </c>
      <c r="G18" s="206">
        <v>2314.5</v>
      </c>
      <c r="H18" s="206" t="s">
        <v>755</v>
      </c>
      <c r="J18" s="207"/>
      <c r="K18" s="208" t="s">
        <v>751</v>
      </c>
      <c r="M18" s="11"/>
    </row>
    <row r="19" spans="1:13">
      <c r="A19" s="205" t="s">
        <v>748</v>
      </c>
      <c r="B19" s="70" t="str">
        <f t="shared" si="0"/>
        <v>II</v>
      </c>
      <c r="C19" s="206">
        <v>44869.375</v>
      </c>
      <c r="D19" s="207" t="s">
        <v>48</v>
      </c>
      <c r="E19" s="205">
        <f>VLOOKUP(C19,'Active 2'!C$21:E$147,3,FALSE)</f>
        <v>-28690.599644673101</v>
      </c>
      <c r="F19" s="207" t="s">
        <v>756</v>
      </c>
      <c r="G19" s="206">
        <v>2403.5</v>
      </c>
      <c r="H19" s="206" t="s">
        <v>757</v>
      </c>
      <c r="J19" s="207"/>
      <c r="K19" s="208" t="s">
        <v>751</v>
      </c>
      <c r="M19" s="11"/>
    </row>
    <row r="20" spans="1:13">
      <c r="A20" s="205" t="s">
        <v>758</v>
      </c>
      <c r="B20" s="70" t="str">
        <f t="shared" si="0"/>
        <v>I</v>
      </c>
      <c r="C20" s="206">
        <v>45175.46</v>
      </c>
      <c r="D20" s="207" t="s">
        <v>48</v>
      </c>
      <c r="E20" s="205">
        <f>VLOOKUP(C20,'Active 2'!C$21:E$147,3,FALSE)</f>
        <v>-27599.065639616787</v>
      </c>
      <c r="F20" s="207" t="s">
        <v>759</v>
      </c>
      <c r="G20" s="206">
        <v>3495</v>
      </c>
      <c r="H20" s="206" t="s">
        <v>760</v>
      </c>
      <c r="J20" s="207"/>
      <c r="K20" s="208" t="s">
        <v>751</v>
      </c>
      <c r="M20" s="11"/>
    </row>
    <row r="21" spans="1:13">
      <c r="A21" s="205" t="s">
        <v>758</v>
      </c>
      <c r="B21" s="70" t="str">
        <f t="shared" si="0"/>
        <v>I</v>
      </c>
      <c r="C21" s="206">
        <v>45191.43</v>
      </c>
      <c r="D21" s="207" t="s">
        <v>48</v>
      </c>
      <c r="E21" s="205">
        <f>VLOOKUP(C21,'Active 2'!C$21:E$147,3,FALSE)</f>
        <v>-27542.114798965496</v>
      </c>
      <c r="F21" s="207" t="s">
        <v>761</v>
      </c>
      <c r="G21" s="206">
        <v>3552</v>
      </c>
      <c r="H21" s="206" t="s">
        <v>755</v>
      </c>
      <c r="J21" s="207"/>
      <c r="K21" s="208" t="s">
        <v>751</v>
      </c>
      <c r="M21" s="11"/>
    </row>
    <row r="22" spans="1:13">
      <c r="A22" s="205" t="s">
        <v>758</v>
      </c>
      <c r="B22" s="70" t="str">
        <f t="shared" si="0"/>
        <v>II</v>
      </c>
      <c r="C22" s="206">
        <v>45195.5</v>
      </c>
      <c r="D22" s="207" t="s">
        <v>48</v>
      </c>
      <c r="E22" s="205">
        <f>VLOOKUP(C22,'Active 2'!C$21:E$147,3,FALSE)</f>
        <v>-27527.600714967331</v>
      </c>
      <c r="F22" s="207" t="s">
        <v>762</v>
      </c>
      <c r="G22" s="206">
        <v>3566.5</v>
      </c>
      <c r="H22" s="206" t="s">
        <v>763</v>
      </c>
      <c r="J22" s="207"/>
      <c r="K22" s="208" t="s">
        <v>751</v>
      </c>
      <c r="M22" s="11"/>
    </row>
    <row r="23" spans="1:13">
      <c r="A23" s="205" t="s">
        <v>758</v>
      </c>
      <c r="B23" s="70" t="str">
        <f t="shared" si="0"/>
        <v>II</v>
      </c>
      <c r="C23" s="206">
        <v>45197.455999999998</v>
      </c>
      <c r="D23" s="207" t="s">
        <v>48</v>
      </c>
      <c r="E23" s="205">
        <f>VLOOKUP(C23,'Active 2'!C$21:E$147,3,FALSE)</f>
        <v>-27520.625395974603</v>
      </c>
      <c r="F23" s="207" t="s">
        <v>764</v>
      </c>
      <c r="G23" s="206">
        <v>3573.5</v>
      </c>
      <c r="H23" s="206" t="s">
        <v>765</v>
      </c>
      <c r="J23" s="207"/>
      <c r="K23" s="208" t="s">
        <v>751</v>
      </c>
      <c r="M23" s="11"/>
    </row>
    <row r="24" spans="1:13">
      <c r="A24" s="205" t="s">
        <v>758</v>
      </c>
      <c r="B24" s="70" t="str">
        <f t="shared" si="0"/>
        <v>II</v>
      </c>
      <c r="C24" s="206">
        <v>45561.446000000004</v>
      </c>
      <c r="D24" s="207" t="s">
        <v>48</v>
      </c>
      <c r="E24" s="205">
        <f>VLOOKUP(C24,'Active 2'!C$21:E$147,3,FALSE)</f>
        <v>-26222.595559489793</v>
      </c>
      <c r="F24" s="207" t="s">
        <v>766</v>
      </c>
      <c r="G24" s="206">
        <v>4871.5</v>
      </c>
      <c r="H24" s="206" t="s">
        <v>767</v>
      </c>
      <c r="J24" s="207"/>
      <c r="K24" s="208" t="s">
        <v>751</v>
      </c>
      <c r="M24" s="11"/>
    </row>
    <row r="25" spans="1:13">
      <c r="A25" s="205" t="s">
        <v>758</v>
      </c>
      <c r="B25" s="70" t="str">
        <f t="shared" si="0"/>
        <v>II</v>
      </c>
      <c r="C25" s="206">
        <v>45566.487000000001</v>
      </c>
      <c r="D25" s="207" t="s">
        <v>48</v>
      </c>
      <c r="E25" s="205">
        <f>VLOOKUP(C25,'Active 2'!C$21:E$147,3,FALSE)</f>
        <v>-26204.618778793301</v>
      </c>
      <c r="F25" s="207" t="s">
        <v>768</v>
      </c>
      <c r="G25" s="206">
        <v>4889.5</v>
      </c>
      <c r="H25" s="206" t="s">
        <v>769</v>
      </c>
      <c r="J25" s="207"/>
      <c r="K25" s="208" t="s">
        <v>751</v>
      </c>
      <c r="M25" s="11"/>
    </row>
    <row r="26" spans="1:13">
      <c r="A26" s="205" t="s">
        <v>758</v>
      </c>
      <c r="B26" s="70" t="str">
        <f t="shared" si="0"/>
        <v>I</v>
      </c>
      <c r="C26" s="206">
        <v>45573.374000000003</v>
      </c>
      <c r="D26" s="207" t="s">
        <v>48</v>
      </c>
      <c r="E26" s="205">
        <f>VLOOKUP(C26,'Active 2'!C$21:E$147,3,FALSE)</f>
        <v>-26180.058951644547</v>
      </c>
      <c r="F26" s="207" t="s">
        <v>770</v>
      </c>
      <c r="G26" s="206">
        <v>4914</v>
      </c>
      <c r="H26" s="206" t="s">
        <v>771</v>
      </c>
      <c r="J26" s="207"/>
      <c r="K26" s="208" t="s">
        <v>751</v>
      </c>
      <c r="M26" s="11"/>
    </row>
    <row r="27" spans="1:13">
      <c r="A27" s="205" t="s">
        <v>758</v>
      </c>
      <c r="B27" s="70" t="str">
        <f t="shared" si="0"/>
        <v>I</v>
      </c>
      <c r="C27" s="206">
        <v>45576.451000000001</v>
      </c>
      <c r="D27" s="207" t="s">
        <v>48</v>
      </c>
      <c r="E27" s="205">
        <f>VLOOKUP(C27,'Active 2'!C$21:E$147,3,FALSE)</f>
        <v>-26169.08601885282</v>
      </c>
      <c r="F27" s="207" t="s">
        <v>772</v>
      </c>
      <c r="G27" s="206">
        <v>4925</v>
      </c>
      <c r="H27" s="206" t="s">
        <v>773</v>
      </c>
      <c r="J27" s="207"/>
      <c r="K27" s="208" t="s">
        <v>751</v>
      </c>
      <c r="M27" s="11"/>
    </row>
    <row r="28" spans="1:13">
      <c r="A28" s="205" t="s">
        <v>758</v>
      </c>
      <c r="B28" s="70" t="str">
        <f t="shared" si="0"/>
        <v>II</v>
      </c>
      <c r="C28" s="206">
        <v>45577.442999999999</v>
      </c>
      <c r="D28" s="207" t="s">
        <v>48</v>
      </c>
      <c r="E28" s="205">
        <f>VLOOKUP(C28,'Active 2'!C$21:E$147,3,FALSE)</f>
        <v>-26165.548433760399</v>
      </c>
      <c r="F28" s="207" t="s">
        <v>774</v>
      </c>
      <c r="G28" s="206">
        <v>4928.5</v>
      </c>
      <c r="H28" s="206" t="s">
        <v>760</v>
      </c>
      <c r="J28" s="207"/>
      <c r="K28" s="208" t="s">
        <v>751</v>
      </c>
      <c r="M28" s="11"/>
    </row>
    <row r="29" spans="1:13">
      <c r="A29" s="209" t="s">
        <v>775</v>
      </c>
      <c r="B29" s="70" t="str">
        <f t="shared" si="0"/>
        <v>I</v>
      </c>
      <c r="C29" s="206">
        <v>45605.334999999999</v>
      </c>
      <c r="D29" s="207" t="s">
        <v>47</v>
      </c>
      <c r="E29" s="205">
        <f>VLOOKUP(C29,'Active 2'!C$21:E$147,3,FALSE)</f>
        <v>-26066.082381947894</v>
      </c>
      <c r="F29" s="207" t="s">
        <v>776</v>
      </c>
      <c r="G29" s="206">
        <v>5028</v>
      </c>
      <c r="H29" s="206" t="s">
        <v>763</v>
      </c>
      <c r="J29" s="207"/>
      <c r="K29" s="208" t="s">
        <v>777</v>
      </c>
      <c r="M29" s="11"/>
    </row>
    <row r="30" spans="1:13">
      <c r="A30" s="209" t="s">
        <v>775</v>
      </c>
      <c r="B30" s="70" t="str">
        <f t="shared" si="0"/>
        <v>II</v>
      </c>
      <c r="C30" s="206">
        <v>45605.476000000002</v>
      </c>
      <c r="D30" s="207" t="s">
        <v>47</v>
      </c>
      <c r="E30" s="205">
        <f>VLOOKUP(C30,'Active 2'!C$21:E$147,3,FALSE)</f>
        <v>-26065.579559873255</v>
      </c>
      <c r="F30" s="207" t="s">
        <v>778</v>
      </c>
      <c r="G30" s="206">
        <v>5028.5</v>
      </c>
      <c r="H30" s="206" t="s">
        <v>779</v>
      </c>
      <c r="J30" s="207"/>
      <c r="K30" s="208" t="s">
        <v>777</v>
      </c>
      <c r="M30" s="11"/>
    </row>
    <row r="31" spans="1:13">
      <c r="A31" s="209" t="s">
        <v>775</v>
      </c>
      <c r="B31" s="70" t="str">
        <f t="shared" si="0"/>
        <v>I</v>
      </c>
      <c r="C31" s="206">
        <v>45621.317000000003</v>
      </c>
      <c r="D31" s="207" t="s">
        <v>47</v>
      </c>
      <c r="E31" s="205">
        <f>VLOOKUP(C31,'Active 2'!C$21:E$147,3,FALSE)</f>
        <v>-26009.088747928541</v>
      </c>
      <c r="F31" s="207" t="s">
        <v>780</v>
      </c>
      <c r="G31" s="206">
        <v>5085</v>
      </c>
      <c r="H31" s="206" t="s">
        <v>781</v>
      </c>
      <c r="J31" s="207"/>
      <c r="K31" s="208" t="s">
        <v>777</v>
      </c>
      <c r="M31" s="11"/>
    </row>
    <row r="32" spans="1:13">
      <c r="A32" s="209" t="s">
        <v>775</v>
      </c>
      <c r="B32" s="70" t="str">
        <f t="shared" si="0"/>
        <v>II</v>
      </c>
      <c r="C32" s="206">
        <v>45621.457999999999</v>
      </c>
      <c r="D32" s="207" t="s">
        <v>47</v>
      </c>
      <c r="E32" s="205">
        <f>VLOOKUP(C32,'Active 2'!C$21:E$147,3,FALSE)</f>
        <v>-26008.585925853928</v>
      </c>
      <c r="F32" s="207" t="s">
        <v>782</v>
      </c>
      <c r="G32" s="206">
        <v>5085.5</v>
      </c>
      <c r="H32" s="206" t="s">
        <v>773</v>
      </c>
      <c r="J32" s="207"/>
      <c r="K32" s="208" t="s">
        <v>777</v>
      </c>
      <c r="M32" s="11"/>
    </row>
    <row r="33" spans="1:13">
      <c r="A33" s="209" t="s">
        <v>775</v>
      </c>
      <c r="B33" s="70" t="str">
        <f t="shared" si="0"/>
        <v>II</v>
      </c>
      <c r="C33" s="206">
        <v>45640.244500000001</v>
      </c>
      <c r="D33" s="207" t="s">
        <v>49</v>
      </c>
      <c r="E33" s="205">
        <f>VLOOKUP(C33,'Active 2'!C$21:E$147,3,FALSE)</f>
        <v>-25941.591125109058</v>
      </c>
      <c r="F33" s="207" t="s">
        <v>783</v>
      </c>
      <c r="G33" s="206">
        <v>5152.5</v>
      </c>
      <c r="H33" s="206" t="s">
        <v>784</v>
      </c>
      <c r="J33" s="207" t="s">
        <v>253</v>
      </c>
      <c r="K33" s="208" t="s">
        <v>785</v>
      </c>
      <c r="M33" s="11"/>
    </row>
    <row r="34" spans="1:13">
      <c r="A34" s="209" t="s">
        <v>775</v>
      </c>
      <c r="B34" s="70" t="str">
        <f t="shared" si="0"/>
        <v>I</v>
      </c>
      <c r="C34" s="206">
        <v>45646.274599999997</v>
      </c>
      <c r="D34" s="207" t="s">
        <v>49</v>
      </c>
      <c r="E34" s="205">
        <f>VLOOKUP(C34,'Active 2'!C$21:E$147,3,FALSE)</f>
        <v>-25920.087101050754</v>
      </c>
      <c r="F34" s="207" t="s">
        <v>786</v>
      </c>
      <c r="G34" s="206">
        <v>5174</v>
      </c>
      <c r="H34" s="206" t="s">
        <v>787</v>
      </c>
      <c r="J34" s="207" t="s">
        <v>253</v>
      </c>
      <c r="K34" s="208" t="s">
        <v>785</v>
      </c>
      <c r="M34" s="11"/>
    </row>
    <row r="35" spans="1:13">
      <c r="A35" s="209" t="s">
        <v>775</v>
      </c>
      <c r="B35" s="70" t="str">
        <f t="shared" si="0"/>
        <v>I</v>
      </c>
      <c r="C35" s="206">
        <v>45651.321900000003</v>
      </c>
      <c r="D35" s="207" t="s">
        <v>49</v>
      </c>
      <c r="E35" s="205">
        <f>VLOOKUP(C35,'Active 2'!C$21:E$147,3,FALSE)</f>
        <v>-25902.087853836005</v>
      </c>
      <c r="F35" s="207" t="s">
        <v>788</v>
      </c>
      <c r="G35" s="206">
        <v>5192</v>
      </c>
      <c r="H35" s="206" t="s">
        <v>743</v>
      </c>
      <c r="J35" s="207" t="s">
        <v>253</v>
      </c>
      <c r="K35" s="208" t="s">
        <v>785</v>
      </c>
      <c r="M35" s="11"/>
    </row>
    <row r="36" spans="1:13">
      <c r="A36" s="205" t="s">
        <v>789</v>
      </c>
      <c r="B36" s="70" t="str">
        <f t="shared" si="0"/>
        <v>II</v>
      </c>
      <c r="C36" s="206">
        <v>45925.444000000003</v>
      </c>
      <c r="D36" s="207" t="s">
        <v>48</v>
      </c>
      <c r="E36" s="205">
        <f>VLOOKUP(C36,'Active 2'!C$21:E$147,3,FALSE)</f>
        <v>-24924.537194092965</v>
      </c>
      <c r="F36" s="207" t="s">
        <v>790</v>
      </c>
      <c r="G36" s="206">
        <v>6169.5</v>
      </c>
      <c r="H36" s="206" t="s">
        <v>791</v>
      </c>
      <c r="J36" s="207"/>
      <c r="K36" s="208" t="s">
        <v>751</v>
      </c>
      <c r="M36" s="11"/>
    </row>
    <row r="37" spans="1:13">
      <c r="A37" s="205" t="s">
        <v>789</v>
      </c>
      <c r="B37" s="70" t="str">
        <f t="shared" si="0"/>
        <v>II</v>
      </c>
      <c r="C37" s="206">
        <v>45932.440999999999</v>
      </c>
      <c r="D37" s="207" t="s">
        <v>48</v>
      </c>
      <c r="E37" s="205">
        <f>VLOOKUP(C37,'Active 2'!C$21:E$147,3,FALSE)</f>
        <v>-24899.585094403748</v>
      </c>
      <c r="F37" s="207" t="s">
        <v>792</v>
      </c>
      <c r="G37" s="206">
        <v>6194.5</v>
      </c>
      <c r="H37" s="206" t="s">
        <v>793</v>
      </c>
      <c r="J37" s="207"/>
      <c r="K37" s="208" t="s">
        <v>751</v>
      </c>
      <c r="M37" s="11"/>
    </row>
    <row r="38" spans="1:13">
      <c r="A38" s="205" t="s">
        <v>789</v>
      </c>
      <c r="B38" s="70" t="str">
        <f t="shared" si="0"/>
        <v>I</v>
      </c>
      <c r="C38" s="206">
        <v>45933.428</v>
      </c>
      <c r="D38" s="207" t="s">
        <v>48</v>
      </c>
      <c r="E38" s="205">
        <f>VLOOKUP(C38,'Active 2'!C$21:E$147,3,FALSE)</f>
        <v>-24896.065339881337</v>
      </c>
      <c r="F38" s="207" t="s">
        <v>794</v>
      </c>
      <c r="G38" s="206">
        <v>6198</v>
      </c>
      <c r="H38" s="206" t="s">
        <v>779</v>
      </c>
      <c r="J38" s="207"/>
      <c r="K38" s="208" t="s">
        <v>751</v>
      </c>
      <c r="M38" s="11"/>
    </row>
    <row r="39" spans="1:13">
      <c r="A39" s="205" t="s">
        <v>789</v>
      </c>
      <c r="B39" s="70" t="str">
        <f t="shared" si="0"/>
        <v>I</v>
      </c>
      <c r="C39" s="206">
        <v>45942.406999999999</v>
      </c>
      <c r="D39" s="207" t="s">
        <v>48</v>
      </c>
      <c r="E39" s="205">
        <f>VLOOKUP(C39,'Active 2'!C$21:E$147,3,FALSE)</f>
        <v>-24864.045202235258</v>
      </c>
      <c r="F39" s="207" t="s">
        <v>795</v>
      </c>
      <c r="G39" s="206">
        <v>6230</v>
      </c>
      <c r="H39" s="206" t="s">
        <v>796</v>
      </c>
      <c r="J39" s="207"/>
      <c r="K39" s="208" t="s">
        <v>751</v>
      </c>
      <c r="M39" s="11"/>
    </row>
    <row r="40" spans="1:13">
      <c r="A40" s="205" t="s">
        <v>797</v>
      </c>
      <c r="B40" s="70" t="str">
        <f t="shared" si="0"/>
        <v>II</v>
      </c>
      <c r="C40" s="206">
        <v>46271.485999999997</v>
      </c>
      <c r="D40" s="207" t="s">
        <v>48</v>
      </c>
      <c r="E40" s="205">
        <f>VLOOKUP(C40,'Active 2'!C$21:E$147,3,FALSE)</f>
        <v>-23690.511971760312</v>
      </c>
      <c r="F40" s="207" t="s">
        <v>798</v>
      </c>
      <c r="G40" s="206">
        <v>7403.5</v>
      </c>
      <c r="H40" s="206" t="s">
        <v>799</v>
      </c>
      <c r="J40" s="207"/>
      <c r="K40" s="208" t="s">
        <v>800</v>
      </c>
      <c r="M40" s="11"/>
    </row>
    <row r="41" spans="1:13">
      <c r="A41" s="205" t="s">
        <v>797</v>
      </c>
      <c r="B41" s="70" t="str">
        <f t="shared" si="0"/>
        <v>II</v>
      </c>
      <c r="C41" s="206">
        <v>46289.442999999999</v>
      </c>
      <c r="D41" s="207" t="s">
        <v>48</v>
      </c>
      <c r="E41" s="205">
        <f>VLOOKUP(C41,'Active 2'!C$21:E$147,3,FALSE)</f>
        <v>-23626.475262582146</v>
      </c>
      <c r="F41" s="207" t="s">
        <v>801</v>
      </c>
      <c r="G41" s="206">
        <v>7467.5</v>
      </c>
      <c r="H41" s="206" t="s">
        <v>802</v>
      </c>
      <c r="J41" s="207"/>
      <c r="K41" s="208" t="s">
        <v>800</v>
      </c>
      <c r="M41" s="11"/>
    </row>
    <row r="42" spans="1:13">
      <c r="A42" s="205" t="s">
        <v>797</v>
      </c>
      <c r="B42" s="70" t="str">
        <f t="shared" si="0"/>
        <v>II</v>
      </c>
      <c r="C42" s="206">
        <v>46292.514999999999</v>
      </c>
      <c r="D42" s="207" t="s">
        <v>48</v>
      </c>
      <c r="E42" s="205">
        <f>VLOOKUP(C42,'Active 2'!C$21:E$147,3,FALSE)</f>
        <v>-23615.520160360433</v>
      </c>
      <c r="F42" s="207" t="s">
        <v>803</v>
      </c>
      <c r="G42" s="206">
        <v>7478.5</v>
      </c>
      <c r="H42" s="206" t="s">
        <v>791</v>
      </c>
      <c r="J42" s="207"/>
      <c r="K42" s="208" t="s">
        <v>804</v>
      </c>
      <c r="M42" s="11"/>
    </row>
    <row r="43" spans="1:13">
      <c r="A43" s="205" t="s">
        <v>797</v>
      </c>
      <c r="B43" s="70" t="str">
        <f t="shared" si="0"/>
        <v>II</v>
      </c>
      <c r="C43" s="206">
        <v>46292.523000000001</v>
      </c>
      <c r="D43" s="207" t="s">
        <v>48</v>
      </c>
      <c r="E43" s="205">
        <f>VLOOKUP(C43,'Active 2'!C$21:E$147,3,FALSE)</f>
        <v>-23615.491631448389</v>
      </c>
      <c r="F43" s="207" t="s">
        <v>805</v>
      </c>
      <c r="G43" s="206">
        <v>7478.5</v>
      </c>
      <c r="H43" s="206" t="s">
        <v>806</v>
      </c>
      <c r="J43" s="207"/>
      <c r="K43" s="208" t="s">
        <v>800</v>
      </c>
      <c r="M43" s="11"/>
    </row>
    <row r="44" spans="1:13">
      <c r="A44" s="205" t="s">
        <v>797</v>
      </c>
      <c r="B44" s="70" t="str">
        <f t="shared" si="0"/>
        <v>II</v>
      </c>
      <c r="C44" s="206">
        <v>46292.525000000001</v>
      </c>
      <c r="D44" s="207" t="s">
        <v>48</v>
      </c>
      <c r="E44" s="205">
        <f>VLOOKUP(C44,'Active 2'!C$21:E$147,3,FALSE)</f>
        <v>-23615.48449922038</v>
      </c>
      <c r="F44" s="207" t="s">
        <v>807</v>
      </c>
      <c r="G44" s="206">
        <v>7478.5</v>
      </c>
      <c r="H44" s="206" t="s">
        <v>808</v>
      </c>
      <c r="J44" s="207"/>
      <c r="K44" s="208" t="s">
        <v>809</v>
      </c>
      <c r="M44" s="11"/>
    </row>
    <row r="45" spans="1:13">
      <c r="A45" s="205" t="s">
        <v>797</v>
      </c>
      <c r="B45" s="70" t="str">
        <f t="shared" si="0"/>
        <v>II</v>
      </c>
      <c r="C45" s="206">
        <v>46292.527000000002</v>
      </c>
      <c r="D45" s="207" t="s">
        <v>48</v>
      </c>
      <c r="E45" s="205">
        <f>VLOOKUP(C45,'Active 2'!C$21:E$147,3,FALSE)</f>
        <v>-23615.477366992371</v>
      </c>
      <c r="F45" s="207" t="s">
        <v>810</v>
      </c>
      <c r="G45" s="206">
        <v>7478.5</v>
      </c>
      <c r="H45" s="206" t="s">
        <v>811</v>
      </c>
      <c r="J45" s="207"/>
      <c r="K45" s="208" t="s">
        <v>812</v>
      </c>
      <c r="M45" s="11"/>
    </row>
    <row r="46" spans="1:13">
      <c r="A46" s="205" t="s">
        <v>797</v>
      </c>
      <c r="B46" s="70" t="str">
        <f t="shared" si="0"/>
        <v>II</v>
      </c>
      <c r="C46" s="206">
        <v>46292.527000000002</v>
      </c>
      <c r="D46" s="207" t="s">
        <v>48</v>
      </c>
      <c r="E46" s="205">
        <f>VLOOKUP(C46,'Active 2'!C$21:E$147,3,FALSE)</f>
        <v>-23615.477366992371</v>
      </c>
      <c r="F46" s="207" t="s">
        <v>810</v>
      </c>
      <c r="G46" s="206">
        <v>7478.5</v>
      </c>
      <c r="H46" s="206" t="s">
        <v>811</v>
      </c>
      <c r="J46" s="207"/>
      <c r="K46" s="208" t="s">
        <v>813</v>
      </c>
      <c r="M46" s="11"/>
    </row>
    <row r="47" spans="1:13">
      <c r="A47" s="205" t="s">
        <v>797</v>
      </c>
      <c r="B47" s="70" t="str">
        <f t="shared" si="0"/>
        <v>II</v>
      </c>
      <c r="C47" s="206">
        <v>46292.527000000002</v>
      </c>
      <c r="D47" s="207" t="s">
        <v>48</v>
      </c>
      <c r="E47" s="205">
        <f>VLOOKUP(C47,'Active 2'!C$21:E$147,3,FALSE)</f>
        <v>-23615.477366992371</v>
      </c>
      <c r="F47" s="207" t="s">
        <v>810</v>
      </c>
      <c r="G47" s="206">
        <v>7478.5</v>
      </c>
      <c r="H47" s="206" t="s">
        <v>811</v>
      </c>
      <c r="J47" s="207"/>
      <c r="K47" s="208" t="s">
        <v>814</v>
      </c>
      <c r="M47" s="11"/>
    </row>
    <row r="48" spans="1:13">
      <c r="A48" s="205" t="s">
        <v>797</v>
      </c>
      <c r="B48" s="70" t="str">
        <f t="shared" si="0"/>
        <v>II</v>
      </c>
      <c r="C48" s="206">
        <v>46292.527999999998</v>
      </c>
      <c r="D48" s="207" t="s">
        <v>48</v>
      </c>
      <c r="E48" s="205">
        <f>VLOOKUP(C48,'Active 2'!C$21:E$147,3,FALSE)</f>
        <v>-23615.473800878379</v>
      </c>
      <c r="F48" s="207" t="s">
        <v>815</v>
      </c>
      <c r="G48" s="206">
        <v>7478.5</v>
      </c>
      <c r="H48" s="206" t="s">
        <v>802</v>
      </c>
      <c r="J48" s="207"/>
      <c r="K48" s="208" t="s">
        <v>816</v>
      </c>
      <c r="M48" s="11"/>
    </row>
    <row r="49" spans="1:13">
      <c r="A49" s="205" t="s">
        <v>797</v>
      </c>
      <c r="B49" s="70" t="str">
        <f t="shared" si="0"/>
        <v>II</v>
      </c>
      <c r="C49" s="206">
        <v>46292.527999999998</v>
      </c>
      <c r="D49" s="207" t="s">
        <v>48</v>
      </c>
      <c r="E49" s="205">
        <f>VLOOKUP(C49,'Active 2'!C$21:E$147,3,FALSE)</f>
        <v>-23615.473800878379</v>
      </c>
      <c r="F49" s="207" t="s">
        <v>815</v>
      </c>
      <c r="G49" s="206">
        <v>7478.5</v>
      </c>
      <c r="H49" s="206" t="s">
        <v>802</v>
      </c>
      <c r="J49" s="207"/>
      <c r="K49" s="208" t="s">
        <v>817</v>
      </c>
      <c r="M49" s="11"/>
    </row>
    <row r="50" spans="1:13">
      <c r="A50" s="209" t="s">
        <v>818</v>
      </c>
      <c r="B50" s="70" t="str">
        <f t="shared" si="0"/>
        <v>II</v>
      </c>
      <c r="C50" s="206">
        <v>46318.311999999998</v>
      </c>
      <c r="D50" s="207" t="s">
        <v>48</v>
      </c>
      <c r="E50" s="205">
        <f>VLOOKUP(C50,'Active 2'!C$21:E$147,3,FALSE)</f>
        <v>-23523.525117387282</v>
      </c>
      <c r="F50" s="207" t="s">
        <v>819</v>
      </c>
      <c r="G50" s="206">
        <v>7570.5</v>
      </c>
      <c r="H50" s="206" t="s">
        <v>771</v>
      </c>
      <c r="J50" s="207"/>
      <c r="K50" s="208" t="s">
        <v>820</v>
      </c>
      <c r="M50" s="11"/>
    </row>
    <row r="51" spans="1:13">
      <c r="A51" s="209" t="s">
        <v>818</v>
      </c>
      <c r="B51" s="70" t="str">
        <f t="shared" si="0"/>
        <v>II</v>
      </c>
      <c r="C51" s="206">
        <v>46319.423000000003</v>
      </c>
      <c r="D51" s="207" t="s">
        <v>47</v>
      </c>
      <c r="E51" s="205">
        <f>VLOOKUP(C51,'Active 2'!C$21:E$147,3,FALSE)</f>
        <v>-23519.563164728308</v>
      </c>
      <c r="F51" s="207" t="s">
        <v>821</v>
      </c>
      <c r="G51" s="206">
        <v>7574.5</v>
      </c>
      <c r="H51" s="206" t="s">
        <v>767</v>
      </c>
      <c r="J51" s="207"/>
      <c r="K51" s="208" t="s">
        <v>822</v>
      </c>
      <c r="M51" s="11"/>
    </row>
    <row r="52" spans="1:13">
      <c r="A52" s="209" t="s">
        <v>818</v>
      </c>
      <c r="B52" s="70" t="str">
        <f t="shared" si="0"/>
        <v>II</v>
      </c>
      <c r="C52" s="206">
        <v>46327.286</v>
      </c>
      <c r="D52" s="207" t="s">
        <v>48</v>
      </c>
      <c r="E52" s="205">
        <f>VLOOKUP(C52,'Active 2'!C$21:E$147,3,FALSE)</f>
        <v>-23491.522810311217</v>
      </c>
      <c r="F52" s="207" t="s">
        <v>823</v>
      </c>
      <c r="G52" s="206">
        <v>7602.5</v>
      </c>
      <c r="H52" s="206" t="s">
        <v>824</v>
      </c>
      <c r="J52" s="207"/>
      <c r="K52" s="208" t="s">
        <v>820</v>
      </c>
      <c r="M52" s="11"/>
    </row>
    <row r="53" spans="1:13">
      <c r="A53" s="205" t="s">
        <v>825</v>
      </c>
      <c r="B53" s="70" t="str">
        <f t="shared" si="0"/>
        <v>II</v>
      </c>
      <c r="C53" s="206">
        <v>46612.487999999998</v>
      </c>
      <c r="D53" s="207" t="s">
        <v>48</v>
      </c>
      <c r="E53" s="205">
        <f>VLOOKUP(C53,'Active 2'!C$21:E$147,3,FALSE)</f>
        <v>-22474.45996401013</v>
      </c>
      <c r="F53" s="207" t="s">
        <v>826</v>
      </c>
      <c r="G53" s="206">
        <v>8619.5</v>
      </c>
      <c r="H53" s="206" t="s">
        <v>802</v>
      </c>
      <c r="J53" s="207"/>
      <c r="K53" s="208" t="s">
        <v>816</v>
      </c>
      <c r="M53" s="11"/>
    </row>
    <row r="54" spans="1:13">
      <c r="A54" s="205" t="s">
        <v>825</v>
      </c>
      <c r="B54" s="70" t="str">
        <f t="shared" si="0"/>
        <v>II</v>
      </c>
      <c r="C54" s="206">
        <v>46612.49</v>
      </c>
      <c r="D54" s="207" t="s">
        <v>48</v>
      </c>
      <c r="E54" s="205">
        <f>VLOOKUP(C54,'Active 2'!C$21:E$147,3,FALSE)</f>
        <v>-22474.45283178212</v>
      </c>
      <c r="F54" s="207" t="s">
        <v>827</v>
      </c>
      <c r="G54" s="206">
        <v>8619.5</v>
      </c>
      <c r="H54" s="206" t="s">
        <v>828</v>
      </c>
      <c r="J54" s="207"/>
      <c r="K54" s="208" t="s">
        <v>829</v>
      </c>
      <c r="M54" s="11"/>
    </row>
    <row r="55" spans="1:13">
      <c r="A55" s="205" t="s">
        <v>825</v>
      </c>
      <c r="B55" s="70" t="str">
        <f t="shared" si="0"/>
        <v>II</v>
      </c>
      <c r="C55" s="206">
        <v>46619.478999999999</v>
      </c>
      <c r="D55" s="207" t="s">
        <v>48</v>
      </c>
      <c r="E55" s="205">
        <f>VLOOKUP(C55,'Active 2'!C$21:E$147,3,FALSE)</f>
        <v>-22449.529261004918</v>
      </c>
      <c r="F55" s="207" t="s">
        <v>830</v>
      </c>
      <c r="G55" s="206">
        <v>8644.5</v>
      </c>
      <c r="H55" s="206" t="s">
        <v>753</v>
      </c>
      <c r="J55" s="207"/>
      <c r="K55" s="208" t="s">
        <v>831</v>
      </c>
      <c r="M55" s="11"/>
    </row>
    <row r="56" spans="1:13">
      <c r="A56" s="205" t="s">
        <v>825</v>
      </c>
      <c r="B56" s="70" t="str">
        <f t="shared" si="0"/>
        <v>II</v>
      </c>
      <c r="C56" s="206">
        <v>46619.478999999999</v>
      </c>
      <c r="D56" s="207" t="s">
        <v>48</v>
      </c>
      <c r="E56" s="205">
        <f>VLOOKUP(C56,'Active 2'!C$21:E$147,3,FALSE)</f>
        <v>-22449.529261004918</v>
      </c>
      <c r="F56" s="207" t="s">
        <v>830</v>
      </c>
      <c r="G56" s="206">
        <v>8644.5</v>
      </c>
      <c r="H56" s="206" t="s">
        <v>753</v>
      </c>
      <c r="J56" s="207"/>
      <c r="K56" s="208" t="s">
        <v>832</v>
      </c>
      <c r="M56" s="11"/>
    </row>
    <row r="57" spans="1:13">
      <c r="A57" s="205" t="s">
        <v>825</v>
      </c>
      <c r="B57" s="70" t="str">
        <f t="shared" si="0"/>
        <v>II</v>
      </c>
      <c r="C57" s="206">
        <v>46619.481</v>
      </c>
      <c r="D57" s="207" t="s">
        <v>48</v>
      </c>
      <c r="E57" s="205">
        <f>VLOOKUP(C57,'Active 2'!C$21:E$147,3,FALSE)</f>
        <v>-22449.522128776905</v>
      </c>
      <c r="F57" s="207" t="s">
        <v>833</v>
      </c>
      <c r="G57" s="206">
        <v>8644.5</v>
      </c>
      <c r="H57" s="206" t="s">
        <v>834</v>
      </c>
      <c r="J57" s="207"/>
      <c r="K57" s="208" t="s">
        <v>835</v>
      </c>
      <c r="M57" s="11"/>
    </row>
    <row r="58" spans="1:13">
      <c r="A58" s="205" t="s">
        <v>825</v>
      </c>
      <c r="B58" s="70" t="str">
        <f t="shared" si="0"/>
        <v>II</v>
      </c>
      <c r="C58" s="206">
        <v>46678.370999999999</v>
      </c>
      <c r="D58" s="207" t="s">
        <v>48</v>
      </c>
      <c r="E58" s="205">
        <f>VLOOKUP(C58,'Active 2'!C$21:E$147,3,FALSE)</f>
        <v>-22239.513675054033</v>
      </c>
      <c r="F58" s="207" t="s">
        <v>836</v>
      </c>
      <c r="G58" s="206">
        <v>8854.5</v>
      </c>
      <c r="H58" s="206" t="s">
        <v>796</v>
      </c>
      <c r="J58" s="207"/>
      <c r="K58" s="208" t="s">
        <v>817</v>
      </c>
      <c r="M58" s="11"/>
    </row>
    <row r="59" spans="1:13">
      <c r="A59" s="205" t="s">
        <v>825</v>
      </c>
      <c r="B59" s="70" t="str">
        <f t="shared" si="0"/>
        <v>II</v>
      </c>
      <c r="C59" s="206">
        <v>46678.377</v>
      </c>
      <c r="D59" s="207" t="s">
        <v>48</v>
      </c>
      <c r="E59" s="205">
        <f>VLOOKUP(C59,'Active 2'!C$21:E$147,3,FALSE)</f>
        <v>-22239.492278370002</v>
      </c>
      <c r="F59" s="207" t="s">
        <v>837</v>
      </c>
      <c r="G59" s="206">
        <v>8854.5</v>
      </c>
      <c r="H59" s="206" t="s">
        <v>799</v>
      </c>
      <c r="J59" s="207"/>
      <c r="K59" s="208" t="s">
        <v>800</v>
      </c>
      <c r="M59" s="11"/>
    </row>
    <row r="60" spans="1:13">
      <c r="A60" s="205" t="s">
        <v>825</v>
      </c>
      <c r="B60" s="70" t="str">
        <f t="shared" si="0"/>
        <v>II</v>
      </c>
      <c r="C60" s="206">
        <v>46678.383000000002</v>
      </c>
      <c r="D60" s="207" t="s">
        <v>48</v>
      </c>
      <c r="E60" s="205">
        <f>VLOOKUP(C60,'Active 2'!C$21:E$147,3,FALSE)</f>
        <v>-22239.470881685971</v>
      </c>
      <c r="F60" s="207" t="s">
        <v>838</v>
      </c>
      <c r="G60" s="206">
        <v>8854.5</v>
      </c>
      <c r="H60" s="206" t="s">
        <v>839</v>
      </c>
      <c r="J60" s="207"/>
      <c r="K60" s="208" t="s">
        <v>809</v>
      </c>
      <c r="M60" s="11"/>
    </row>
    <row r="61" spans="1:13">
      <c r="A61" s="205" t="s">
        <v>825</v>
      </c>
      <c r="B61" s="70" t="str">
        <f t="shared" si="0"/>
        <v>I</v>
      </c>
      <c r="C61" s="206">
        <v>46678.525000000001</v>
      </c>
      <c r="D61" s="207" t="s">
        <v>48</v>
      </c>
      <c r="E61" s="205">
        <f>VLOOKUP(C61,'Active 2'!C$21:E$147,3,FALSE)</f>
        <v>-22238.964493497337</v>
      </c>
      <c r="F61" s="207" t="s">
        <v>840</v>
      </c>
      <c r="G61" s="206">
        <v>8855</v>
      </c>
      <c r="H61" s="206" t="s">
        <v>841</v>
      </c>
      <c r="J61" s="207"/>
      <c r="K61" s="208" t="s">
        <v>842</v>
      </c>
      <c r="M61" s="11"/>
    </row>
    <row r="62" spans="1:13">
      <c r="A62" s="205" t="s">
        <v>825</v>
      </c>
      <c r="B62" s="70" t="str">
        <f t="shared" si="0"/>
        <v>I</v>
      </c>
      <c r="C62" s="206">
        <v>46678.525999999998</v>
      </c>
      <c r="D62" s="207" t="s">
        <v>48</v>
      </c>
      <c r="E62" s="205">
        <f>VLOOKUP(C62,'Active 2'!C$21:E$147,3,FALSE)</f>
        <v>-22238.960927383345</v>
      </c>
      <c r="F62" s="207" t="s">
        <v>843</v>
      </c>
      <c r="G62" s="206">
        <v>8855</v>
      </c>
      <c r="H62" s="206" t="s">
        <v>811</v>
      </c>
      <c r="J62" s="207"/>
      <c r="K62" s="208" t="s">
        <v>809</v>
      </c>
      <c r="M62" s="11"/>
    </row>
    <row r="63" spans="1:13">
      <c r="A63" s="205" t="s">
        <v>825</v>
      </c>
      <c r="B63" s="70" t="str">
        <f t="shared" si="0"/>
        <v>I</v>
      </c>
      <c r="C63" s="206">
        <v>46678.527000000002</v>
      </c>
      <c r="D63" s="207" t="s">
        <v>48</v>
      </c>
      <c r="E63" s="205">
        <f>VLOOKUP(C63,'Active 2'!C$21:E$147,3,FALSE)</f>
        <v>-22238.957361269328</v>
      </c>
      <c r="F63" s="207" t="s">
        <v>844</v>
      </c>
      <c r="G63" s="206">
        <v>8855</v>
      </c>
      <c r="H63" s="206" t="s">
        <v>802</v>
      </c>
      <c r="J63" s="207"/>
      <c r="K63" s="208" t="s">
        <v>800</v>
      </c>
      <c r="M63" s="11"/>
    </row>
    <row r="64" spans="1:13">
      <c r="A64" s="209" t="s">
        <v>845</v>
      </c>
      <c r="B64" s="70" t="str">
        <f t="shared" si="0"/>
        <v>I</v>
      </c>
      <c r="C64" s="206">
        <v>46701.778700000003</v>
      </c>
      <c r="D64" s="207" t="s">
        <v>49</v>
      </c>
      <c r="E64" s="205">
        <f>VLOOKUP(C64,'Active 2'!C$21:E$147,3,FALSE)</f>
        <v>-22156.039148271731</v>
      </c>
      <c r="F64" s="207" t="s">
        <v>846</v>
      </c>
      <c r="G64" s="206">
        <v>8938</v>
      </c>
      <c r="H64" s="206" t="s">
        <v>847</v>
      </c>
      <c r="J64" s="207" t="s">
        <v>728</v>
      </c>
      <c r="K64" s="208" t="s">
        <v>848</v>
      </c>
      <c r="M64" s="11"/>
    </row>
    <row r="65" spans="1:13">
      <c r="A65" s="209" t="s">
        <v>845</v>
      </c>
      <c r="B65" s="70" t="str">
        <f t="shared" si="0"/>
        <v>I</v>
      </c>
      <c r="C65" s="206">
        <v>46703.740899999997</v>
      </c>
      <c r="D65" s="207" t="s">
        <v>49</v>
      </c>
      <c r="E65" s="205">
        <f>VLOOKUP(C65,'Active 2'!C$21:E$147,3,FALSE)</f>
        <v>-22149.041719372195</v>
      </c>
      <c r="F65" s="207" t="s">
        <v>849</v>
      </c>
      <c r="G65" s="206">
        <v>8945</v>
      </c>
      <c r="H65" s="206" t="s">
        <v>850</v>
      </c>
      <c r="J65" s="207" t="s">
        <v>728</v>
      </c>
      <c r="K65" s="208" t="s">
        <v>848</v>
      </c>
      <c r="M65" s="11"/>
    </row>
    <row r="66" spans="1:13">
      <c r="A66" s="209" t="s">
        <v>845</v>
      </c>
      <c r="B66" s="70" t="str">
        <f t="shared" si="0"/>
        <v>II</v>
      </c>
      <c r="C66" s="206">
        <v>46703.879699999998</v>
      </c>
      <c r="D66" s="207" t="s">
        <v>49</v>
      </c>
      <c r="E66" s="205">
        <f>VLOOKUP(C66,'Active 2'!C$21:E$147,3,FALSE)</f>
        <v>-22148.546742748371</v>
      </c>
      <c r="F66" s="207" t="s">
        <v>851</v>
      </c>
      <c r="G66" s="206">
        <v>8945.5</v>
      </c>
      <c r="H66" s="206" t="s">
        <v>852</v>
      </c>
      <c r="J66" s="207" t="s">
        <v>728</v>
      </c>
      <c r="K66" s="208" t="s">
        <v>848</v>
      </c>
      <c r="M66" s="11"/>
    </row>
    <row r="67" spans="1:13">
      <c r="A67" s="209" t="s">
        <v>845</v>
      </c>
      <c r="B67" s="70" t="str">
        <f t="shared" si="0"/>
        <v>II</v>
      </c>
      <c r="C67" s="206">
        <v>46704.722699999998</v>
      </c>
      <c r="D67" s="207" t="s">
        <v>49</v>
      </c>
      <c r="E67" s="205">
        <f>VLOOKUP(C67,'Active 2'!C$21:E$147,3,FALSE)</f>
        <v>-22145.540508642607</v>
      </c>
      <c r="F67" s="207" t="s">
        <v>853</v>
      </c>
      <c r="G67" s="206">
        <v>8948.5</v>
      </c>
      <c r="H67" s="206" t="s">
        <v>854</v>
      </c>
      <c r="J67" s="207" t="s">
        <v>728</v>
      </c>
      <c r="K67" s="208" t="s">
        <v>848</v>
      </c>
      <c r="M67" s="11"/>
    </row>
    <row r="68" spans="1:13">
      <c r="A68" s="205" t="s">
        <v>825</v>
      </c>
      <c r="B68" s="70" t="str">
        <f t="shared" si="0"/>
        <v>II</v>
      </c>
      <c r="C68" s="206">
        <v>46728.284</v>
      </c>
      <c r="D68" s="207" t="s">
        <v>48</v>
      </c>
      <c r="E68" s="205">
        <f>VLOOKUP(C68,'Active 2'!C$21:E$147,3,FALSE)</f>
        <v>-22061.518226749227</v>
      </c>
      <c r="F68" s="207" t="s">
        <v>855</v>
      </c>
      <c r="G68" s="206">
        <v>9032.5</v>
      </c>
      <c r="H68" s="206" t="s">
        <v>834</v>
      </c>
      <c r="J68" s="207"/>
      <c r="K68" s="208" t="s">
        <v>817</v>
      </c>
      <c r="M68" s="11"/>
    </row>
    <row r="69" spans="1:13">
      <c r="A69" s="205" t="s">
        <v>856</v>
      </c>
      <c r="B69" s="70" t="str">
        <f t="shared" si="0"/>
        <v>I</v>
      </c>
      <c r="C69" s="206">
        <v>46743.283000000003</v>
      </c>
      <c r="D69" s="207" t="s">
        <v>48</v>
      </c>
      <c r="E69" s="205">
        <f>VLOOKUP(C69,'Active 2'!C$21:E$147,3,FALSE)</f>
        <v>-22008.030082796264</v>
      </c>
      <c r="F69" s="207" t="s">
        <v>857</v>
      </c>
      <c r="G69" s="206">
        <v>9086</v>
      </c>
      <c r="H69" s="206" t="s">
        <v>779</v>
      </c>
      <c r="J69" s="207"/>
      <c r="K69" s="208" t="s">
        <v>858</v>
      </c>
      <c r="M69" s="11"/>
    </row>
    <row r="70" spans="1:13">
      <c r="A70" s="209" t="s">
        <v>859</v>
      </c>
      <c r="B70" s="70" t="str">
        <f t="shared" si="0"/>
        <v>II</v>
      </c>
      <c r="C70" s="206">
        <v>47039.548000000003</v>
      </c>
      <c r="D70" s="207" t="s">
        <v>47</v>
      </c>
      <c r="E70" s="205">
        <f>VLOOKUP(C70,'Active 2'!C$21:E$147,3,FALSE)</f>
        <v>-20951.515317263784</v>
      </c>
      <c r="F70" s="207" t="s">
        <v>860</v>
      </c>
      <c r="G70" s="206">
        <v>10142.5</v>
      </c>
      <c r="H70" s="206" t="s">
        <v>779</v>
      </c>
      <c r="J70" s="207"/>
      <c r="K70" s="208" t="s">
        <v>822</v>
      </c>
      <c r="M70" s="11"/>
    </row>
    <row r="71" spans="1:13">
      <c r="A71" s="205" t="s">
        <v>861</v>
      </c>
      <c r="B71" s="70" t="str">
        <f t="shared" si="0"/>
        <v>I</v>
      </c>
      <c r="C71" s="206">
        <v>47055.39</v>
      </c>
      <c r="D71" s="207" t="s">
        <v>48</v>
      </c>
      <c r="E71" s="205">
        <f>VLOOKUP(C71,'Active 2'!C$21:E$147,3,FALSE)</f>
        <v>-20895.020939205078</v>
      </c>
      <c r="F71" s="207" t="s">
        <v>862</v>
      </c>
      <c r="G71" s="206">
        <v>10199</v>
      </c>
      <c r="H71" s="206" t="s">
        <v>773</v>
      </c>
      <c r="J71" s="207"/>
      <c r="K71" s="208" t="s">
        <v>858</v>
      </c>
      <c r="M71" s="11"/>
    </row>
    <row r="72" spans="1:13">
      <c r="A72" s="205" t="s">
        <v>861</v>
      </c>
      <c r="B72" s="70" t="str">
        <f t="shared" si="0"/>
        <v>II</v>
      </c>
      <c r="C72" s="206">
        <v>47056.36</v>
      </c>
      <c r="D72" s="207" t="s">
        <v>48</v>
      </c>
      <c r="E72" s="205">
        <f>VLOOKUP(C72,'Active 2'!C$21:E$147,3,FALSE)</f>
        <v>-20891.561808620747</v>
      </c>
      <c r="F72" s="207" t="s">
        <v>863</v>
      </c>
      <c r="G72" s="206">
        <v>10202.5</v>
      </c>
      <c r="H72" s="206" t="s">
        <v>864</v>
      </c>
      <c r="J72" s="207"/>
      <c r="K72" s="208" t="s">
        <v>858</v>
      </c>
      <c r="M72" s="11"/>
    </row>
    <row r="73" spans="1:13">
      <c r="A73" s="205" t="s">
        <v>861</v>
      </c>
      <c r="B73" s="70" t="str">
        <f t="shared" si="0"/>
        <v>I</v>
      </c>
      <c r="C73" s="206">
        <v>47057.347999999998</v>
      </c>
      <c r="D73" s="207" t="s">
        <v>48</v>
      </c>
      <c r="E73" s="205">
        <f>VLOOKUP(C73,'Active 2'!C$21:E$147,3,FALSE)</f>
        <v>-20888.038487984344</v>
      </c>
      <c r="F73" s="207" t="s">
        <v>865</v>
      </c>
      <c r="G73" s="206">
        <v>10206</v>
      </c>
      <c r="H73" s="206" t="s">
        <v>866</v>
      </c>
      <c r="J73" s="207"/>
      <c r="K73" s="208" t="s">
        <v>858</v>
      </c>
      <c r="M73" s="11"/>
    </row>
    <row r="74" spans="1:13">
      <c r="A74" s="209" t="s">
        <v>867</v>
      </c>
      <c r="B74" s="70" t="str">
        <f t="shared" ref="B74:B137" si="1">IF(G74=INT(G74),"I","II")</f>
        <v>I</v>
      </c>
      <c r="C74" s="206">
        <v>47333.84</v>
      </c>
      <c r="D74" s="207" t="s">
        <v>49</v>
      </c>
      <c r="E74" s="205">
        <f>VLOOKUP(C74,'Active 2'!C$21:E$147,3,FALSE)</f>
        <v>-19902.036494662134</v>
      </c>
      <c r="F74" s="207" t="s">
        <v>868</v>
      </c>
      <c r="G74" s="206">
        <v>11192</v>
      </c>
      <c r="H74" s="206" t="s">
        <v>869</v>
      </c>
      <c r="J74" s="207" t="s">
        <v>728</v>
      </c>
      <c r="K74" s="208" t="s">
        <v>870</v>
      </c>
      <c r="M74" s="11"/>
    </row>
    <row r="75" spans="1:13">
      <c r="A75" s="205" t="s">
        <v>871</v>
      </c>
      <c r="B75" s="70" t="str">
        <f t="shared" si="1"/>
        <v>I</v>
      </c>
      <c r="C75" s="206">
        <v>47362.451999999997</v>
      </c>
      <c r="D75" s="207" t="s">
        <v>48</v>
      </c>
      <c r="E75" s="205">
        <f>VLOOKUP(C75,'Active 2'!C$21:E$147,3,FALSE)</f>
        <v>-19800.00284076641</v>
      </c>
      <c r="F75" s="207" t="s">
        <v>872</v>
      </c>
      <c r="G75" s="206">
        <v>11294</v>
      </c>
      <c r="H75" s="206" t="s">
        <v>763</v>
      </c>
      <c r="J75" s="207"/>
      <c r="K75" s="208" t="s">
        <v>873</v>
      </c>
      <c r="M75" s="11"/>
    </row>
    <row r="76" spans="1:13">
      <c r="A76" s="205" t="s">
        <v>871</v>
      </c>
      <c r="B76" s="70" t="str">
        <f t="shared" si="1"/>
        <v>II</v>
      </c>
      <c r="C76" s="206">
        <v>47374.36</v>
      </c>
      <c r="D76" s="207" t="s">
        <v>48</v>
      </c>
      <c r="E76" s="205">
        <f>VLOOKUP(C76,'Active 2'!C$21:E$147,3,FALSE)</f>
        <v>-19757.537555201245</v>
      </c>
      <c r="F76" s="207" t="s">
        <v>874</v>
      </c>
      <c r="G76" s="206">
        <v>11336.5</v>
      </c>
      <c r="H76" s="206" t="s">
        <v>750</v>
      </c>
      <c r="J76" s="207"/>
      <c r="K76" s="208" t="s">
        <v>873</v>
      </c>
      <c r="M76" s="11"/>
    </row>
    <row r="77" spans="1:13">
      <c r="A77" s="205" t="s">
        <v>871</v>
      </c>
      <c r="B77" s="70" t="str">
        <f t="shared" si="1"/>
        <v>I</v>
      </c>
      <c r="C77" s="206">
        <v>47378.432000000001</v>
      </c>
      <c r="D77" s="207" t="s">
        <v>48</v>
      </c>
      <c r="E77" s="205">
        <f>VLOOKUP(C77,'Active 2'!C$21:E$147,3,FALSE)</f>
        <v>-19743.016338975067</v>
      </c>
      <c r="F77" s="207" t="s">
        <v>875</v>
      </c>
      <c r="G77" s="206">
        <v>11351</v>
      </c>
      <c r="H77" s="206" t="s">
        <v>755</v>
      </c>
      <c r="J77" s="207"/>
      <c r="K77" s="208" t="s">
        <v>873</v>
      </c>
      <c r="M77" s="11"/>
    </row>
    <row r="78" spans="1:13">
      <c r="A78" s="205" t="s">
        <v>871</v>
      </c>
      <c r="B78" s="70" t="str">
        <f t="shared" si="1"/>
        <v>II</v>
      </c>
      <c r="C78" s="206">
        <v>47381.394999999997</v>
      </c>
      <c r="D78" s="207" t="s">
        <v>48</v>
      </c>
      <c r="E78" s="205">
        <f>VLOOKUP(C78,'Active 2'!C$21:E$147,3,FALSE)</f>
        <v>-19732.449943179854</v>
      </c>
      <c r="F78" s="207" t="s">
        <v>876</v>
      </c>
      <c r="G78" s="206">
        <v>11361.5</v>
      </c>
      <c r="H78" s="206" t="s">
        <v>877</v>
      </c>
      <c r="J78" s="207"/>
      <c r="K78" s="208" t="s">
        <v>873</v>
      </c>
      <c r="M78" s="11"/>
    </row>
    <row r="79" spans="1:13">
      <c r="A79" s="205" t="s">
        <v>878</v>
      </c>
      <c r="B79" s="70" t="str">
        <f t="shared" si="1"/>
        <v>II</v>
      </c>
      <c r="C79" s="206">
        <v>47387.540999999997</v>
      </c>
      <c r="D79" s="207" t="s">
        <v>48</v>
      </c>
      <c r="E79" s="205">
        <f>VLOOKUP(C79,'Active 2'!C$21:E$147,3,FALSE)</f>
        <v>-19710.532606508419</v>
      </c>
      <c r="F79" s="207" t="s">
        <v>879</v>
      </c>
      <c r="G79" s="206">
        <v>11383.5</v>
      </c>
      <c r="H79" s="206" t="s">
        <v>880</v>
      </c>
      <c r="J79" s="207"/>
      <c r="K79" s="208" t="s">
        <v>881</v>
      </c>
      <c r="M79" s="11"/>
    </row>
    <row r="80" spans="1:13">
      <c r="A80" s="209" t="s">
        <v>867</v>
      </c>
      <c r="B80" s="70" t="str">
        <f t="shared" si="1"/>
        <v>II</v>
      </c>
      <c r="C80" s="206">
        <v>47450.633900000001</v>
      </c>
      <c r="D80" s="207" t="s">
        <v>49</v>
      </c>
      <c r="E80" s="205">
        <f>VLOOKUP(C80,'Active 2'!C$21:E$147,3,FALSE)</f>
        <v>-19485.536132236171</v>
      </c>
      <c r="F80" s="207" t="s">
        <v>882</v>
      </c>
      <c r="G80" s="206">
        <v>11608.5</v>
      </c>
      <c r="H80" s="206" t="s">
        <v>883</v>
      </c>
      <c r="J80" s="207" t="s">
        <v>728</v>
      </c>
      <c r="K80" s="208" t="s">
        <v>870</v>
      </c>
      <c r="M80" s="11"/>
    </row>
    <row r="81" spans="1:13">
      <c r="A81" s="209" t="s">
        <v>867</v>
      </c>
      <c r="B81" s="70" t="str">
        <f t="shared" si="1"/>
        <v>II</v>
      </c>
      <c r="C81" s="206">
        <v>47451.755599999997</v>
      </c>
      <c r="D81" s="207" t="s">
        <v>49</v>
      </c>
      <c r="E81" s="205">
        <f>VLOOKUP(C81,'Active 2'!C$21:E$147,3,FALSE)</f>
        <v>-19481.536022157376</v>
      </c>
      <c r="F81" s="207" t="s">
        <v>884</v>
      </c>
      <c r="G81" s="206">
        <v>11612.5</v>
      </c>
      <c r="H81" s="206" t="s">
        <v>885</v>
      </c>
      <c r="J81" s="207" t="s">
        <v>728</v>
      </c>
      <c r="K81" s="208" t="s">
        <v>870</v>
      </c>
      <c r="M81" s="11"/>
    </row>
    <row r="82" spans="1:13">
      <c r="A82" s="209" t="s">
        <v>886</v>
      </c>
      <c r="B82" s="70" t="str">
        <f t="shared" si="1"/>
        <v>I</v>
      </c>
      <c r="C82" s="206">
        <v>48174.530299999999</v>
      </c>
      <c r="D82" s="207" t="s">
        <v>49</v>
      </c>
      <c r="E82" s="205">
        <f>VLOOKUP(C82,'Active 2'!C$21:E$147,3,FALSE)</f>
        <v>-16904.039042415221</v>
      </c>
      <c r="F82" s="207" t="s">
        <v>887</v>
      </c>
      <c r="G82" s="206">
        <v>14190</v>
      </c>
      <c r="H82" s="206" t="s">
        <v>888</v>
      </c>
      <c r="J82" s="207" t="s">
        <v>728</v>
      </c>
      <c r="K82" s="208" t="s">
        <v>889</v>
      </c>
      <c r="M82" s="11"/>
    </row>
    <row r="83" spans="1:13">
      <c r="A83" s="209" t="s">
        <v>886</v>
      </c>
      <c r="B83" s="70" t="str">
        <f t="shared" si="1"/>
        <v>I</v>
      </c>
      <c r="C83" s="206">
        <v>48213.509400000003</v>
      </c>
      <c r="D83" s="207" t="s">
        <v>49</v>
      </c>
      <c r="E83" s="205">
        <f>VLOOKUP(C83,'Active 2'!C$21:E$147,3,FALSE)</f>
        <v>-16765.03512802381</v>
      </c>
      <c r="F83" s="207" t="s">
        <v>890</v>
      </c>
      <c r="G83" s="206">
        <v>14329</v>
      </c>
      <c r="H83" s="206" t="s">
        <v>891</v>
      </c>
      <c r="J83" s="207" t="s">
        <v>728</v>
      </c>
      <c r="K83" s="208" t="s">
        <v>889</v>
      </c>
      <c r="M83" s="11"/>
    </row>
    <row r="84" spans="1:13">
      <c r="A84" s="209" t="s">
        <v>886</v>
      </c>
      <c r="B84" s="70" t="str">
        <f t="shared" si="1"/>
        <v>I</v>
      </c>
      <c r="C84" s="206">
        <v>48225.567199999998</v>
      </c>
      <c r="D84" s="207" t="s">
        <v>49</v>
      </c>
      <c r="E84" s="205">
        <f>VLOOKUP(C84,'Active 2'!C$21:E$147,3,FALSE)</f>
        <v>-16722.035638580801</v>
      </c>
      <c r="F84" s="207" t="s">
        <v>892</v>
      </c>
      <c r="G84" s="206">
        <v>14372</v>
      </c>
      <c r="H84" s="206" t="s">
        <v>893</v>
      </c>
      <c r="J84" s="207" t="s">
        <v>728</v>
      </c>
      <c r="K84" s="208" t="s">
        <v>889</v>
      </c>
      <c r="M84" s="11"/>
    </row>
    <row r="85" spans="1:13">
      <c r="A85" s="209" t="s">
        <v>894</v>
      </c>
      <c r="B85" s="70" t="str">
        <f t="shared" si="1"/>
        <v>I</v>
      </c>
      <c r="C85" s="206">
        <v>50316.360699999997</v>
      </c>
      <c r="D85" s="207" t="s">
        <v>49</v>
      </c>
      <c r="E85" s="205" t="e">
        <f>VLOOKUP(C85,'Active 2'!C$21:E$147,3,FALSE)</f>
        <v>#N/A</v>
      </c>
      <c r="F85" s="207" t="s">
        <v>895</v>
      </c>
      <c r="G85" s="206">
        <v>21828</v>
      </c>
      <c r="H85" s="206" t="s">
        <v>896</v>
      </c>
      <c r="J85" s="207" t="s">
        <v>321</v>
      </c>
      <c r="K85" s="208" t="s">
        <v>804</v>
      </c>
      <c r="M85" s="11"/>
    </row>
    <row r="86" spans="1:13">
      <c r="A86" s="209" t="s">
        <v>894</v>
      </c>
      <c r="B86" s="70" t="str">
        <f t="shared" si="1"/>
        <v>II</v>
      </c>
      <c r="C86" s="206">
        <v>50316.5003</v>
      </c>
      <c r="D86" s="207" t="s">
        <v>49</v>
      </c>
      <c r="E86" s="205" t="e">
        <f>VLOOKUP(C86,'Active 2'!C$21:E$147,3,FALSE)</f>
        <v>#N/A</v>
      </c>
      <c r="F86" s="207" t="s">
        <v>897</v>
      </c>
      <c r="G86" s="206">
        <v>21828.5</v>
      </c>
      <c r="H86" s="206" t="s">
        <v>898</v>
      </c>
      <c r="J86" s="207" t="s">
        <v>321</v>
      </c>
      <c r="K86" s="208" t="s">
        <v>899</v>
      </c>
      <c r="M86" s="11"/>
    </row>
    <row r="87" spans="1:13">
      <c r="A87" s="209" t="s">
        <v>894</v>
      </c>
      <c r="B87" s="70" t="str">
        <f t="shared" si="1"/>
        <v>I</v>
      </c>
      <c r="C87" s="206">
        <v>50707.550199999998</v>
      </c>
      <c r="D87" s="207" t="s">
        <v>49</v>
      </c>
      <c r="E87" s="205" t="e">
        <f>VLOOKUP(C87,'Active 2'!C$21:E$147,3,FALSE)</f>
        <v>#N/A</v>
      </c>
      <c r="F87" s="207" t="s">
        <v>900</v>
      </c>
      <c r="G87" s="206">
        <v>23223</v>
      </c>
      <c r="H87" s="206" t="s">
        <v>901</v>
      </c>
      <c r="J87" s="207" t="s">
        <v>728</v>
      </c>
      <c r="K87" s="208" t="s">
        <v>899</v>
      </c>
      <c r="M87" s="11"/>
    </row>
    <row r="88" spans="1:13">
      <c r="A88" s="209" t="s">
        <v>894</v>
      </c>
      <c r="B88" s="70" t="str">
        <f t="shared" si="1"/>
        <v>II</v>
      </c>
      <c r="C88" s="206">
        <v>50713.294600000001</v>
      </c>
      <c r="D88" s="207" t="s">
        <v>49</v>
      </c>
      <c r="E88" s="205" t="e">
        <f>VLOOKUP(C88,'Active 2'!C$21:E$147,3,FALSE)</f>
        <v>#N/A</v>
      </c>
      <c r="F88" s="207" t="s">
        <v>902</v>
      </c>
      <c r="G88" s="206">
        <v>23243.5</v>
      </c>
      <c r="H88" s="206" t="s">
        <v>903</v>
      </c>
      <c r="J88" s="207" t="s">
        <v>728</v>
      </c>
      <c r="K88" s="208" t="s">
        <v>804</v>
      </c>
      <c r="M88" s="11"/>
    </row>
    <row r="89" spans="1:13">
      <c r="A89" s="209" t="s">
        <v>904</v>
      </c>
      <c r="B89" s="70" t="str">
        <f t="shared" si="1"/>
        <v>I</v>
      </c>
      <c r="C89" s="206">
        <v>50829.245300000002</v>
      </c>
      <c r="D89" s="207" t="s">
        <v>49</v>
      </c>
      <c r="E89" s="205" t="e">
        <f>VLOOKUP(C89,'Active 2'!C$21:E$147,3,FALSE)</f>
        <v>#N/A</v>
      </c>
      <c r="F89" s="207" t="s">
        <v>905</v>
      </c>
      <c r="G89" s="206">
        <v>23657</v>
      </c>
      <c r="H89" s="206" t="s">
        <v>906</v>
      </c>
      <c r="J89" s="207" t="s">
        <v>728</v>
      </c>
      <c r="K89" s="208" t="s">
        <v>804</v>
      </c>
      <c r="M89" s="11"/>
    </row>
    <row r="90" spans="1:13">
      <c r="A90" s="209" t="s">
        <v>907</v>
      </c>
      <c r="B90" s="70" t="str">
        <f t="shared" si="1"/>
        <v>I</v>
      </c>
      <c r="C90" s="206">
        <v>54393.919999999998</v>
      </c>
      <c r="D90" s="207" t="s">
        <v>50</v>
      </c>
      <c r="E90" s="205" t="e">
        <f>VLOOKUP(C90,'Active 2'!C$21:E$147,3,FALSE)</f>
        <v>#N/A</v>
      </c>
      <c r="F90" s="207" t="s">
        <v>908</v>
      </c>
      <c r="G90" s="206">
        <v>36369</v>
      </c>
      <c r="H90" s="206" t="s">
        <v>909</v>
      </c>
      <c r="J90" s="207" t="s">
        <v>253</v>
      </c>
      <c r="K90" s="208" t="s">
        <v>910</v>
      </c>
      <c r="M90" s="11"/>
    </row>
    <row r="91" spans="1:13">
      <c r="A91" s="209" t="s">
        <v>911</v>
      </c>
      <c r="B91" s="70" t="str">
        <f t="shared" si="1"/>
        <v>II</v>
      </c>
      <c r="C91" s="206">
        <v>54279.646999999997</v>
      </c>
      <c r="D91" s="207" t="s">
        <v>50</v>
      </c>
      <c r="E91" s="205" t="e">
        <f>VLOOKUP(C91,'Active 2'!C$21:E$147,3,FALSE)</f>
        <v>#N/A</v>
      </c>
      <c r="F91" s="207" t="s">
        <v>912</v>
      </c>
      <c r="G91" s="206">
        <v>35961.5</v>
      </c>
      <c r="H91" s="206" t="s">
        <v>913</v>
      </c>
      <c r="J91" s="207" t="s">
        <v>914</v>
      </c>
      <c r="K91" s="208" t="s">
        <v>858</v>
      </c>
      <c r="M91" s="11"/>
    </row>
    <row r="92" spans="1:13">
      <c r="A92" s="209" t="s">
        <v>915</v>
      </c>
      <c r="B92" s="70" t="str">
        <f t="shared" si="1"/>
        <v>II</v>
      </c>
      <c r="C92" s="206">
        <v>55121.739000000001</v>
      </c>
      <c r="D92" s="207" t="s">
        <v>50</v>
      </c>
      <c r="E92" s="205" t="e">
        <f>VLOOKUP(C92,'Active 2'!C$21:E$147,3,FALSE)</f>
        <v>#N/A</v>
      </c>
      <c r="F92" s="207" t="s">
        <v>916</v>
      </c>
      <c r="G92" s="206">
        <v>38964.5</v>
      </c>
      <c r="H92" s="206" t="s">
        <v>917</v>
      </c>
      <c r="J92" s="207" t="s">
        <v>253</v>
      </c>
      <c r="K92" s="208" t="s">
        <v>918</v>
      </c>
      <c r="M92" s="11"/>
    </row>
    <row r="93" spans="1:13">
      <c r="A93" s="205" t="s">
        <v>919</v>
      </c>
      <c r="B93" s="70" t="str">
        <f t="shared" si="1"/>
        <v>I</v>
      </c>
      <c r="C93" s="206">
        <v>52201.613400000002</v>
      </c>
      <c r="D93" s="207" t="s">
        <v>50</v>
      </c>
      <c r="E93" s="205" t="e">
        <f>VLOOKUP(C93,'Active 2'!C$21:E$147,3,FALSE)</f>
        <v>#N/A</v>
      </c>
      <c r="F93" s="207" t="s">
        <v>920</v>
      </c>
      <c r="G93" s="206">
        <v>28551</v>
      </c>
      <c r="H93" s="206" t="s">
        <v>921</v>
      </c>
      <c r="J93" s="207" t="s">
        <v>922</v>
      </c>
      <c r="K93" s="208" t="s">
        <v>923</v>
      </c>
      <c r="M93" s="11"/>
    </row>
    <row r="94" spans="1:13">
      <c r="A94" s="205" t="s">
        <v>919</v>
      </c>
      <c r="B94" s="70" t="str">
        <f t="shared" si="1"/>
        <v>I</v>
      </c>
      <c r="C94" s="206">
        <v>52240.591699999997</v>
      </c>
      <c r="D94" s="207" t="s">
        <v>50</v>
      </c>
      <c r="E94" s="205" t="e">
        <f>VLOOKUP(C94,'Active 2'!C$21:E$147,3,FALSE)</f>
        <v>#N/A</v>
      </c>
      <c r="F94" s="207" t="s">
        <v>924</v>
      </c>
      <c r="G94" s="206">
        <v>28690</v>
      </c>
      <c r="H94" s="206" t="s">
        <v>925</v>
      </c>
      <c r="J94" s="207" t="s">
        <v>922</v>
      </c>
      <c r="K94" s="208" t="s">
        <v>923</v>
      </c>
      <c r="M94" s="11"/>
    </row>
    <row r="95" spans="1:13">
      <c r="A95" s="205" t="s">
        <v>919</v>
      </c>
      <c r="B95" s="70" t="str">
        <f t="shared" si="1"/>
        <v>I</v>
      </c>
      <c r="C95" s="206">
        <v>52478.385499999997</v>
      </c>
      <c r="D95" s="207" t="s">
        <v>50</v>
      </c>
      <c r="E95" s="205" t="e">
        <f>VLOOKUP(C95,'Active 2'!C$21:E$147,3,FALSE)</f>
        <v>#N/A</v>
      </c>
      <c r="F95" s="207" t="s">
        <v>926</v>
      </c>
      <c r="G95" s="206">
        <v>29538</v>
      </c>
      <c r="H95" s="206" t="s">
        <v>927</v>
      </c>
      <c r="J95" s="207" t="s">
        <v>922</v>
      </c>
      <c r="K95" s="208" t="s">
        <v>928</v>
      </c>
      <c r="M95" s="11"/>
    </row>
    <row r="96" spans="1:13">
      <c r="A96" s="205" t="s">
        <v>919</v>
      </c>
      <c r="B96" s="70" t="str">
        <f t="shared" si="1"/>
        <v>I</v>
      </c>
      <c r="C96" s="206">
        <v>52496.612800000003</v>
      </c>
      <c r="D96" s="207" t="s">
        <v>50</v>
      </c>
      <c r="E96" s="205" t="e">
        <f>VLOOKUP(C96,'Active 2'!C$21:E$147,3,FALSE)</f>
        <v>#N/A</v>
      </c>
      <c r="F96" s="207" t="s">
        <v>929</v>
      </c>
      <c r="G96" s="206">
        <v>29603</v>
      </c>
      <c r="H96" s="206" t="s">
        <v>927</v>
      </c>
      <c r="J96" s="207" t="s">
        <v>922</v>
      </c>
      <c r="K96" s="208" t="s">
        <v>930</v>
      </c>
      <c r="M96" s="11"/>
    </row>
    <row r="97" spans="1:13">
      <c r="A97" s="205" t="s">
        <v>919</v>
      </c>
      <c r="B97" s="70" t="str">
        <f t="shared" si="1"/>
        <v>I</v>
      </c>
      <c r="C97" s="206">
        <v>52501.378299999997</v>
      </c>
      <c r="D97" s="207" t="s">
        <v>50</v>
      </c>
      <c r="E97" s="205" t="e">
        <f>VLOOKUP(C97,'Active 2'!C$21:E$147,3,FALSE)</f>
        <v>#N/A</v>
      </c>
      <c r="F97" s="207" t="s">
        <v>931</v>
      </c>
      <c r="G97" s="206">
        <v>29620</v>
      </c>
      <c r="H97" s="206" t="s">
        <v>932</v>
      </c>
      <c r="J97" s="207" t="s">
        <v>922</v>
      </c>
      <c r="K97" s="208" t="s">
        <v>928</v>
      </c>
      <c r="M97" s="11"/>
    </row>
    <row r="98" spans="1:13">
      <c r="A98" s="205" t="s">
        <v>919</v>
      </c>
      <c r="B98" s="70" t="str">
        <f t="shared" si="1"/>
        <v>I</v>
      </c>
      <c r="C98" s="206">
        <v>52565.5965</v>
      </c>
      <c r="D98" s="207" t="s">
        <v>50</v>
      </c>
      <c r="E98" s="205" t="e">
        <f>VLOOKUP(C98,'Active 2'!C$21:E$147,3,FALSE)</f>
        <v>#N/A</v>
      </c>
      <c r="F98" s="207" t="s">
        <v>933</v>
      </c>
      <c r="G98" s="206">
        <v>29849</v>
      </c>
      <c r="H98" s="206" t="s">
        <v>934</v>
      </c>
      <c r="J98" s="207" t="s">
        <v>922</v>
      </c>
      <c r="K98" s="208" t="s">
        <v>923</v>
      </c>
      <c r="M98" s="11"/>
    </row>
    <row r="99" spans="1:13">
      <c r="A99" s="205" t="s">
        <v>919</v>
      </c>
      <c r="B99" s="70" t="str">
        <f t="shared" si="1"/>
        <v>I</v>
      </c>
      <c r="C99" s="206">
        <v>52602.611199999999</v>
      </c>
      <c r="D99" s="207" t="s">
        <v>50</v>
      </c>
      <c r="E99" s="205" t="e">
        <f>VLOOKUP(C99,'Active 2'!C$21:E$147,3,FALSE)</f>
        <v>#N/A</v>
      </c>
      <c r="F99" s="207" t="s">
        <v>935</v>
      </c>
      <c r="G99" s="206">
        <v>29981</v>
      </c>
      <c r="H99" s="206" t="s">
        <v>936</v>
      </c>
      <c r="J99" s="207" t="s">
        <v>922</v>
      </c>
      <c r="K99" s="208" t="s">
        <v>930</v>
      </c>
      <c r="M99" s="11"/>
    </row>
    <row r="100" spans="1:13">
      <c r="A100" s="205" t="s">
        <v>919</v>
      </c>
      <c r="B100" s="70" t="str">
        <f t="shared" si="1"/>
        <v>I</v>
      </c>
      <c r="C100" s="206">
        <v>52806.7546</v>
      </c>
      <c r="D100" s="207" t="s">
        <v>50</v>
      </c>
      <c r="E100" s="205" t="e">
        <f>VLOOKUP(C100,'Active 2'!C$21:E$147,3,FALSE)</f>
        <v>#N/A</v>
      </c>
      <c r="F100" s="207" t="s">
        <v>937</v>
      </c>
      <c r="G100" s="206">
        <v>30709</v>
      </c>
      <c r="H100" s="206" t="s">
        <v>938</v>
      </c>
      <c r="J100" s="207" t="s">
        <v>922</v>
      </c>
      <c r="K100" s="208" t="s">
        <v>939</v>
      </c>
      <c r="M100" s="11"/>
    </row>
    <row r="101" spans="1:13">
      <c r="A101" s="205" t="s">
        <v>919</v>
      </c>
      <c r="B101" s="70" t="str">
        <f t="shared" si="1"/>
        <v>I</v>
      </c>
      <c r="C101" s="206">
        <v>52870.690199999997</v>
      </c>
      <c r="D101" s="207" t="s">
        <v>50</v>
      </c>
      <c r="E101" s="205" t="e">
        <f>VLOOKUP(C101,'Active 2'!C$21:E$147,3,FALSE)</f>
        <v>#N/A</v>
      </c>
      <c r="F101" s="207" t="s">
        <v>940</v>
      </c>
      <c r="G101" s="206">
        <v>30937</v>
      </c>
      <c r="H101" s="206" t="s">
        <v>941</v>
      </c>
      <c r="J101" s="207" t="s">
        <v>922</v>
      </c>
      <c r="K101" s="208" t="s">
        <v>942</v>
      </c>
      <c r="M101" s="11"/>
    </row>
    <row r="102" spans="1:13">
      <c r="A102" s="205" t="s">
        <v>919</v>
      </c>
      <c r="B102" s="70" t="str">
        <f t="shared" si="1"/>
        <v>I</v>
      </c>
      <c r="C102" s="206">
        <v>52920.603000000003</v>
      </c>
      <c r="D102" s="207" t="s">
        <v>50</v>
      </c>
      <c r="E102" s="205" t="e">
        <f>VLOOKUP(C102,'Active 2'!C$21:E$147,3,FALSE)</f>
        <v>#N/A</v>
      </c>
      <c r="F102" s="207" t="s">
        <v>943</v>
      </c>
      <c r="G102" s="206">
        <v>31115</v>
      </c>
      <c r="H102" s="206" t="s">
        <v>944</v>
      </c>
      <c r="J102" s="207" t="s">
        <v>922</v>
      </c>
      <c r="K102" s="208" t="s">
        <v>942</v>
      </c>
      <c r="M102" s="11"/>
    </row>
    <row r="103" spans="1:13">
      <c r="A103" s="205" t="s">
        <v>919</v>
      </c>
      <c r="B103" s="70" t="str">
        <f t="shared" si="1"/>
        <v>I</v>
      </c>
      <c r="C103" s="206">
        <v>52986.502</v>
      </c>
      <c r="D103" s="207" t="s">
        <v>50</v>
      </c>
      <c r="E103" s="205" t="e">
        <f>VLOOKUP(C103,'Active 2'!C$21:E$147,3,FALSE)</f>
        <v>#N/A</v>
      </c>
      <c r="F103" s="207" t="s">
        <v>945</v>
      </c>
      <c r="G103" s="206">
        <v>31350</v>
      </c>
      <c r="H103" s="206" t="s">
        <v>946</v>
      </c>
      <c r="J103" s="207" t="s">
        <v>922</v>
      </c>
      <c r="K103" s="208" t="s">
        <v>930</v>
      </c>
      <c r="M103" s="11"/>
    </row>
    <row r="104" spans="1:13">
      <c r="A104" s="205" t="s">
        <v>947</v>
      </c>
      <c r="B104" s="70" t="str">
        <f t="shared" si="1"/>
        <v>II</v>
      </c>
      <c r="C104" s="206">
        <v>53252.617100000003</v>
      </c>
      <c r="D104" s="207" t="s">
        <v>50</v>
      </c>
      <c r="E104" s="205" t="e">
        <f>VLOOKUP(C104,'Active 2'!C$21:E$147,3,FALSE)</f>
        <v>#N/A</v>
      </c>
      <c r="F104" s="207" t="s">
        <v>948</v>
      </c>
      <c r="G104" s="206" t="s">
        <v>949</v>
      </c>
      <c r="H104" s="206" t="s">
        <v>950</v>
      </c>
      <c r="J104" s="207" t="s">
        <v>922</v>
      </c>
      <c r="K104" s="208" t="s">
        <v>951</v>
      </c>
      <c r="M104" s="11"/>
    </row>
    <row r="105" spans="1:13">
      <c r="A105" s="205" t="s">
        <v>947</v>
      </c>
      <c r="B105" s="70" t="str">
        <f t="shared" si="1"/>
        <v>II</v>
      </c>
      <c r="C105" s="206">
        <v>53277.5746</v>
      </c>
      <c r="D105" s="207" t="s">
        <v>50</v>
      </c>
      <c r="E105" s="205" t="e">
        <f>VLOOKUP(C105,'Active 2'!C$21:E$147,3,FALSE)</f>
        <v>#N/A</v>
      </c>
      <c r="F105" s="207" t="s">
        <v>952</v>
      </c>
      <c r="G105" s="206" t="s">
        <v>953</v>
      </c>
      <c r="H105" s="206" t="s">
        <v>950</v>
      </c>
      <c r="J105" s="207" t="s">
        <v>922</v>
      </c>
      <c r="K105" s="208" t="s">
        <v>930</v>
      </c>
      <c r="M105" s="11"/>
    </row>
    <row r="106" spans="1:13">
      <c r="A106" s="205" t="s">
        <v>947</v>
      </c>
      <c r="B106" s="70" t="str">
        <f t="shared" si="1"/>
        <v>II</v>
      </c>
      <c r="C106" s="206">
        <v>53589.6777</v>
      </c>
      <c r="D106" s="207" t="s">
        <v>50</v>
      </c>
      <c r="E106" s="205" t="e">
        <f>VLOOKUP(C106,'Active 2'!C$21:E$147,3,FALSE)</f>
        <v>#N/A</v>
      </c>
      <c r="F106" s="207" t="s">
        <v>954</v>
      </c>
      <c r="G106" s="206" t="s">
        <v>955</v>
      </c>
      <c r="H106" s="206" t="s">
        <v>956</v>
      </c>
      <c r="J106" s="207" t="s">
        <v>922</v>
      </c>
      <c r="K106" s="208" t="s">
        <v>930</v>
      </c>
      <c r="M106" s="11"/>
    </row>
    <row r="107" spans="1:13">
      <c r="A107" s="209" t="s">
        <v>957</v>
      </c>
      <c r="B107" s="70" t="str">
        <f t="shared" si="1"/>
        <v>II</v>
      </c>
      <c r="C107" s="206">
        <v>53601.456899999997</v>
      </c>
      <c r="D107" s="207" t="s">
        <v>50</v>
      </c>
      <c r="E107" s="205" t="e">
        <f>VLOOKUP(C107,'Active 2'!C$21:E$147,3,FALSE)</f>
        <v>#N/A</v>
      </c>
      <c r="F107" s="207" t="s">
        <v>958</v>
      </c>
      <c r="G107" s="206" t="s">
        <v>959</v>
      </c>
      <c r="H107" s="206" t="s">
        <v>960</v>
      </c>
      <c r="J107" s="207" t="s">
        <v>961</v>
      </c>
      <c r="K107" s="208" t="s">
        <v>785</v>
      </c>
      <c r="M107" s="11"/>
    </row>
    <row r="108" spans="1:13">
      <c r="A108" s="209" t="s">
        <v>957</v>
      </c>
      <c r="B108" s="70" t="str">
        <f t="shared" si="1"/>
        <v>II</v>
      </c>
      <c r="C108" s="206">
        <v>53613.374100000001</v>
      </c>
      <c r="D108" s="207" t="s">
        <v>50</v>
      </c>
      <c r="E108" s="205" t="e">
        <f>VLOOKUP(C108,'Active 2'!C$21:E$147,3,FALSE)</f>
        <v>#N/A</v>
      </c>
      <c r="F108" s="207" t="s">
        <v>962</v>
      </c>
      <c r="G108" s="206" t="s">
        <v>963</v>
      </c>
      <c r="H108" s="206" t="s">
        <v>964</v>
      </c>
      <c r="J108" s="207" t="s">
        <v>961</v>
      </c>
      <c r="K108" s="208" t="s">
        <v>785</v>
      </c>
      <c r="M108" s="11"/>
    </row>
    <row r="109" spans="1:13">
      <c r="A109" s="209" t="s">
        <v>957</v>
      </c>
      <c r="B109" s="70" t="str">
        <f t="shared" si="1"/>
        <v>II</v>
      </c>
      <c r="C109" s="206">
        <v>53613.515899999999</v>
      </c>
      <c r="D109" s="207" t="s">
        <v>50</v>
      </c>
      <c r="E109" s="205" t="e">
        <f>VLOOKUP(C109,'Active 2'!C$21:E$147,3,FALSE)</f>
        <v>#N/A</v>
      </c>
      <c r="F109" s="207" t="s">
        <v>965</v>
      </c>
      <c r="G109" s="206" t="s">
        <v>966</v>
      </c>
      <c r="H109" s="206" t="s">
        <v>967</v>
      </c>
      <c r="J109" s="207" t="s">
        <v>961</v>
      </c>
      <c r="K109" s="208" t="s">
        <v>785</v>
      </c>
      <c r="M109" s="11"/>
    </row>
    <row r="110" spans="1:13">
      <c r="A110" s="209" t="s">
        <v>957</v>
      </c>
      <c r="B110" s="70" t="str">
        <f t="shared" si="1"/>
        <v>II</v>
      </c>
      <c r="C110" s="206">
        <v>53614.497000000003</v>
      </c>
      <c r="D110" s="207" t="s">
        <v>50</v>
      </c>
      <c r="E110" s="205" t="e">
        <f>VLOOKUP(C110,'Active 2'!C$21:E$147,3,FALSE)</f>
        <v>#N/A</v>
      </c>
      <c r="F110" s="207" t="s">
        <v>968</v>
      </c>
      <c r="G110" s="206" t="s">
        <v>969</v>
      </c>
      <c r="H110" s="206" t="s">
        <v>970</v>
      </c>
      <c r="J110" s="207" t="s">
        <v>961</v>
      </c>
      <c r="K110" s="208" t="s">
        <v>971</v>
      </c>
      <c r="M110" s="11"/>
    </row>
    <row r="111" spans="1:13">
      <c r="A111" s="209" t="s">
        <v>957</v>
      </c>
      <c r="B111" s="70" t="str">
        <f t="shared" si="1"/>
        <v>II</v>
      </c>
      <c r="C111" s="206">
        <v>53648.427199999998</v>
      </c>
      <c r="D111" s="207" t="s">
        <v>50</v>
      </c>
      <c r="E111" s="205" t="e">
        <f>VLOOKUP(C111,'Active 2'!C$21:E$147,3,FALSE)</f>
        <v>#N/A</v>
      </c>
      <c r="F111" s="207" t="s">
        <v>972</v>
      </c>
      <c r="G111" s="206" t="s">
        <v>973</v>
      </c>
      <c r="H111" s="206" t="s">
        <v>974</v>
      </c>
      <c r="J111" s="207" t="e">
        <f>#N/A</f>
        <v>#N/A</v>
      </c>
      <c r="K111" s="208" t="s">
        <v>971</v>
      </c>
      <c r="M111" s="11"/>
    </row>
    <row r="112" spans="1:13">
      <c r="A112" s="209" t="s">
        <v>957</v>
      </c>
      <c r="B112" s="70" t="str">
        <f t="shared" si="1"/>
        <v>I</v>
      </c>
      <c r="C112" s="206">
        <v>53651.371400000004</v>
      </c>
      <c r="D112" s="207" t="s">
        <v>50</v>
      </c>
      <c r="E112" s="205" t="e">
        <f>VLOOKUP(C112,'Active 2'!C$21:E$147,3,FALSE)</f>
        <v>#N/A</v>
      </c>
      <c r="F112" s="207" t="s">
        <v>975</v>
      </c>
      <c r="G112" s="206">
        <v>33721</v>
      </c>
      <c r="H112" s="206" t="s">
        <v>976</v>
      </c>
      <c r="J112" s="207" t="e">
        <f>#N/A</f>
        <v>#N/A</v>
      </c>
      <c r="K112" s="208" t="s">
        <v>785</v>
      </c>
      <c r="M112" s="11"/>
    </row>
    <row r="113" spans="1:13">
      <c r="A113" s="209" t="s">
        <v>957</v>
      </c>
      <c r="B113" s="70" t="str">
        <f t="shared" si="1"/>
        <v>II</v>
      </c>
      <c r="C113" s="206">
        <v>53651.511100000003</v>
      </c>
      <c r="D113" s="207" t="s">
        <v>50</v>
      </c>
      <c r="E113" s="205" t="e">
        <f>VLOOKUP(C113,'Active 2'!C$21:E$147,3,FALSE)</f>
        <v>#N/A</v>
      </c>
      <c r="F113" s="207" t="s">
        <v>977</v>
      </c>
      <c r="G113" s="206">
        <v>33721.5</v>
      </c>
      <c r="H113" s="206" t="s">
        <v>978</v>
      </c>
      <c r="J113" s="207" t="e">
        <f>#N/A</f>
        <v>#N/A</v>
      </c>
      <c r="K113" s="208" t="s">
        <v>785</v>
      </c>
      <c r="M113" s="11"/>
    </row>
    <row r="114" spans="1:13">
      <c r="A114" s="209" t="s">
        <v>957</v>
      </c>
      <c r="B114" s="70" t="str">
        <f t="shared" si="1"/>
        <v>II</v>
      </c>
      <c r="C114" s="206">
        <v>53659.3629</v>
      </c>
      <c r="D114" s="207" t="s">
        <v>50</v>
      </c>
      <c r="E114" s="205" t="e">
        <f>VLOOKUP(C114,'Active 2'!C$21:E$147,3,FALSE)</f>
        <v>#N/A</v>
      </c>
      <c r="F114" s="207" t="s">
        <v>979</v>
      </c>
      <c r="G114" s="206">
        <v>33749.5</v>
      </c>
      <c r="H114" s="206" t="s">
        <v>978</v>
      </c>
      <c r="J114" s="207" t="e">
        <f>#N/A</f>
        <v>#N/A</v>
      </c>
      <c r="K114" s="208" t="s">
        <v>777</v>
      </c>
      <c r="M114" s="11"/>
    </row>
    <row r="115" spans="1:13">
      <c r="A115" s="209" t="s">
        <v>957</v>
      </c>
      <c r="B115" s="70" t="str">
        <f t="shared" si="1"/>
        <v>I</v>
      </c>
      <c r="C115" s="206">
        <v>53659.503299999997</v>
      </c>
      <c r="D115" s="207" t="s">
        <v>50</v>
      </c>
      <c r="E115" s="205" t="e">
        <f>VLOOKUP(C115,'Active 2'!C$21:E$147,3,FALSE)</f>
        <v>#N/A</v>
      </c>
      <c r="F115" s="207" t="s">
        <v>980</v>
      </c>
      <c r="G115" s="206">
        <v>33750</v>
      </c>
      <c r="H115" s="206" t="s">
        <v>964</v>
      </c>
      <c r="J115" s="207" t="e">
        <f>#N/A</f>
        <v>#N/A</v>
      </c>
      <c r="K115" s="208" t="s">
        <v>777</v>
      </c>
      <c r="M115" s="11"/>
    </row>
    <row r="116" spans="1:13">
      <c r="A116" s="209" t="s">
        <v>981</v>
      </c>
      <c r="B116" s="70" t="str">
        <f t="shared" si="1"/>
        <v>I</v>
      </c>
      <c r="C116" s="206">
        <v>53928.422100000003</v>
      </c>
      <c r="D116" s="207" t="s">
        <v>50</v>
      </c>
      <c r="E116" s="205" t="e">
        <f>VLOOKUP(C116,'Active 2'!C$21:E$147,3,FALSE)</f>
        <v>#N/A</v>
      </c>
      <c r="F116" s="207" t="s">
        <v>982</v>
      </c>
      <c r="G116" s="206">
        <v>34709</v>
      </c>
      <c r="H116" s="206" t="s">
        <v>983</v>
      </c>
      <c r="J116" s="207" t="s">
        <v>253</v>
      </c>
      <c r="K116" s="208" t="s">
        <v>984</v>
      </c>
      <c r="M116" s="11"/>
    </row>
    <row r="117" spans="1:13">
      <c r="A117" s="209" t="s">
        <v>985</v>
      </c>
      <c r="B117" s="70" t="str">
        <f t="shared" si="1"/>
        <v>II</v>
      </c>
      <c r="C117" s="206">
        <v>53966.420299999998</v>
      </c>
      <c r="D117" s="207" t="s">
        <v>50</v>
      </c>
      <c r="E117" s="205" t="e">
        <f>VLOOKUP(C117,'Active 2'!C$21:E$147,3,FALSE)</f>
        <v>#N/A</v>
      </c>
      <c r="F117" s="207" t="s">
        <v>986</v>
      </c>
      <c r="G117" s="206">
        <v>34844.5</v>
      </c>
      <c r="H117" s="206" t="s">
        <v>987</v>
      </c>
      <c r="J117" s="207" t="e">
        <f>#N/A</f>
        <v>#N/A</v>
      </c>
      <c r="K117" s="208" t="s">
        <v>785</v>
      </c>
      <c r="M117" s="11"/>
    </row>
    <row r="118" spans="1:13">
      <c r="A118" s="209" t="s">
        <v>985</v>
      </c>
      <c r="B118" s="70" t="str">
        <f t="shared" si="1"/>
        <v>I</v>
      </c>
      <c r="C118" s="206">
        <v>53966.559699999998</v>
      </c>
      <c r="D118" s="207" t="s">
        <v>50</v>
      </c>
      <c r="E118" s="205" t="e">
        <f>VLOOKUP(C118,'Active 2'!C$21:E$147,3,FALSE)</f>
        <v>#N/A</v>
      </c>
      <c r="F118" s="207" t="s">
        <v>988</v>
      </c>
      <c r="G118" s="206">
        <v>34845</v>
      </c>
      <c r="H118" s="206" t="s">
        <v>989</v>
      </c>
      <c r="J118" s="207" t="e">
        <f>#N/A</f>
        <v>#N/A</v>
      </c>
      <c r="K118" s="208" t="s">
        <v>785</v>
      </c>
      <c r="M118" s="11"/>
    </row>
    <row r="119" spans="1:13">
      <c r="A119" s="209" t="s">
        <v>990</v>
      </c>
      <c r="B119" s="70" t="str">
        <f t="shared" si="1"/>
        <v>I</v>
      </c>
      <c r="C119" s="206">
        <v>53987.911899999999</v>
      </c>
      <c r="D119" s="207" t="s">
        <v>50</v>
      </c>
      <c r="E119" s="205" t="e">
        <f>VLOOKUP(C119,'Active 2'!C$21:E$147,3,FALSE)</f>
        <v>#N/A</v>
      </c>
      <c r="F119" s="207" t="s">
        <v>991</v>
      </c>
      <c r="G119" s="206">
        <v>34921</v>
      </c>
      <c r="H119" s="206" t="s">
        <v>992</v>
      </c>
      <c r="J119" s="207" t="e">
        <f>#N/A</f>
        <v>#N/A</v>
      </c>
      <c r="K119" s="208" t="s">
        <v>993</v>
      </c>
      <c r="M119" s="11"/>
    </row>
    <row r="120" spans="1:13">
      <c r="A120" s="209" t="s">
        <v>990</v>
      </c>
      <c r="B120" s="70" t="str">
        <f t="shared" si="1"/>
        <v>II</v>
      </c>
      <c r="C120" s="206">
        <v>53989.696000000004</v>
      </c>
      <c r="D120" s="207" t="s">
        <v>50</v>
      </c>
      <c r="E120" s="205" t="e">
        <f>VLOOKUP(C120,'Active 2'!C$21:E$147,3,FALSE)</f>
        <v>#N/A</v>
      </c>
      <c r="F120" s="207" t="s">
        <v>994</v>
      </c>
      <c r="G120" s="206">
        <v>34927.5</v>
      </c>
      <c r="H120" s="206" t="s">
        <v>995</v>
      </c>
      <c r="J120" s="207" t="e">
        <f>#N/A</f>
        <v>#N/A</v>
      </c>
      <c r="K120" s="208" t="s">
        <v>993</v>
      </c>
      <c r="M120" s="11"/>
    </row>
    <row r="121" spans="1:13">
      <c r="A121" s="209" t="s">
        <v>985</v>
      </c>
      <c r="B121" s="70" t="str">
        <f t="shared" si="1"/>
        <v>I</v>
      </c>
      <c r="C121" s="206">
        <v>53992.357400000001</v>
      </c>
      <c r="D121" s="207" t="s">
        <v>50</v>
      </c>
      <c r="E121" s="205" t="e">
        <f>VLOOKUP(C121,'Active 2'!C$21:E$147,3,FALSE)</f>
        <v>#N/A</v>
      </c>
      <c r="F121" s="207" t="s">
        <v>996</v>
      </c>
      <c r="G121" s="206">
        <v>34937</v>
      </c>
      <c r="H121" s="206" t="s">
        <v>997</v>
      </c>
      <c r="J121" s="207" t="e">
        <f>#N/A</f>
        <v>#N/A</v>
      </c>
      <c r="K121" s="208" t="s">
        <v>998</v>
      </c>
      <c r="M121" s="11"/>
    </row>
    <row r="122" spans="1:13">
      <c r="A122" s="209" t="s">
        <v>985</v>
      </c>
      <c r="B122" s="70" t="str">
        <f t="shared" si="1"/>
        <v>I</v>
      </c>
      <c r="C122" s="206">
        <v>54002.452400000002</v>
      </c>
      <c r="D122" s="207" t="s">
        <v>50</v>
      </c>
      <c r="E122" s="205" t="e">
        <f>VLOOKUP(C122,'Active 2'!C$21:E$147,3,FALSE)</f>
        <v>#N/A</v>
      </c>
      <c r="F122" s="207" t="s">
        <v>999</v>
      </c>
      <c r="G122" s="206">
        <v>34973</v>
      </c>
      <c r="H122" s="206" t="s">
        <v>1000</v>
      </c>
      <c r="J122" s="207" t="s">
        <v>914</v>
      </c>
      <c r="K122" s="208" t="s">
        <v>1001</v>
      </c>
      <c r="M122" s="11"/>
    </row>
    <row r="123" spans="1:13">
      <c r="A123" s="205" t="s">
        <v>947</v>
      </c>
      <c r="B123" s="70" t="str">
        <f t="shared" si="1"/>
        <v>I</v>
      </c>
      <c r="C123" s="206">
        <v>54079.566899999998</v>
      </c>
      <c r="D123" s="207" t="s">
        <v>50</v>
      </c>
      <c r="E123" s="205" t="e">
        <f>VLOOKUP(C123,'Active 2'!C$21:E$147,3,FALSE)</f>
        <v>#N/A</v>
      </c>
      <c r="F123" s="207" t="s">
        <v>1002</v>
      </c>
      <c r="G123" s="206">
        <v>35248</v>
      </c>
      <c r="H123" s="206" t="s">
        <v>1003</v>
      </c>
      <c r="J123" s="207" t="s">
        <v>922</v>
      </c>
      <c r="K123" s="208" t="s">
        <v>930</v>
      </c>
      <c r="M123" s="11"/>
    </row>
    <row r="124" spans="1:13">
      <c r="A124" s="205" t="s">
        <v>947</v>
      </c>
      <c r="B124" s="70" t="str">
        <f t="shared" si="1"/>
        <v>I</v>
      </c>
      <c r="C124" s="206">
        <v>54281.750500000002</v>
      </c>
      <c r="D124" s="207" t="s">
        <v>50</v>
      </c>
      <c r="E124" s="205" t="e">
        <f>VLOOKUP(C124,'Active 2'!C$21:E$147,3,FALSE)</f>
        <v>#N/A</v>
      </c>
      <c r="F124" s="207" t="s">
        <v>1004</v>
      </c>
      <c r="G124" s="206">
        <v>35969</v>
      </c>
      <c r="H124" s="206" t="s">
        <v>1005</v>
      </c>
      <c r="J124" s="207" t="s">
        <v>922</v>
      </c>
      <c r="K124" s="208" t="s">
        <v>951</v>
      </c>
      <c r="M124" s="11"/>
    </row>
    <row r="125" spans="1:13">
      <c r="A125" s="209" t="s">
        <v>981</v>
      </c>
      <c r="B125" s="70" t="str">
        <f t="shared" si="1"/>
        <v>I</v>
      </c>
      <c r="C125" s="206">
        <v>54297.453699999998</v>
      </c>
      <c r="D125" s="207" t="s">
        <v>50</v>
      </c>
      <c r="E125" s="205" t="e">
        <f>VLOOKUP(C125,'Active 2'!C$21:E$147,3,FALSE)</f>
        <v>#N/A</v>
      </c>
      <c r="F125" s="207" t="s">
        <v>1006</v>
      </c>
      <c r="G125" s="206">
        <v>36025</v>
      </c>
      <c r="H125" s="206" t="s">
        <v>1007</v>
      </c>
      <c r="J125" s="207" t="s">
        <v>253</v>
      </c>
      <c r="K125" s="208" t="s">
        <v>984</v>
      </c>
      <c r="M125" s="11"/>
    </row>
    <row r="126" spans="1:13">
      <c r="A126" s="209" t="s">
        <v>907</v>
      </c>
      <c r="B126" s="70" t="str">
        <f t="shared" si="1"/>
        <v>I</v>
      </c>
      <c r="C126" s="206">
        <v>54359.987399999998</v>
      </c>
      <c r="D126" s="207" t="s">
        <v>50</v>
      </c>
      <c r="E126" s="205" t="e">
        <f>VLOOKUP(C126,'Active 2'!C$21:E$147,3,FALSE)</f>
        <v>#N/A</v>
      </c>
      <c r="F126" s="207" t="s">
        <v>1008</v>
      </c>
      <c r="G126" s="206">
        <v>36248</v>
      </c>
      <c r="H126" s="206" t="s">
        <v>1009</v>
      </c>
      <c r="J126" s="207" t="s">
        <v>253</v>
      </c>
      <c r="K126" s="208" t="s">
        <v>910</v>
      </c>
      <c r="M126" s="11"/>
    </row>
    <row r="127" spans="1:13">
      <c r="A127" s="209" t="s">
        <v>1010</v>
      </c>
      <c r="B127" s="70" t="str">
        <f t="shared" si="1"/>
        <v>I</v>
      </c>
      <c r="C127" s="206">
        <v>54386.628100000002</v>
      </c>
      <c r="D127" s="207" t="s">
        <v>50</v>
      </c>
      <c r="E127" s="205" t="e">
        <f>VLOOKUP(C127,'Active 2'!C$21:E$147,3,FALSE)</f>
        <v>#N/A</v>
      </c>
      <c r="F127" s="207" t="s">
        <v>1011</v>
      </c>
      <c r="G127" s="206">
        <v>36343</v>
      </c>
      <c r="H127" s="206" t="s">
        <v>1012</v>
      </c>
      <c r="J127" s="207" t="s">
        <v>922</v>
      </c>
      <c r="K127" s="208" t="s">
        <v>930</v>
      </c>
      <c r="M127" s="11"/>
    </row>
    <row r="128" spans="1:13">
      <c r="A128" s="209" t="s">
        <v>1010</v>
      </c>
      <c r="B128" s="70" t="str">
        <f t="shared" si="1"/>
        <v>I</v>
      </c>
      <c r="C128" s="206">
        <v>54420.556700000001</v>
      </c>
      <c r="D128" s="207" t="s">
        <v>50</v>
      </c>
      <c r="E128" s="205" t="e">
        <f>VLOOKUP(C128,'Active 2'!C$21:E$147,3,FALSE)</f>
        <v>#N/A</v>
      </c>
      <c r="F128" s="207" t="s">
        <v>1013</v>
      </c>
      <c r="G128" s="206">
        <v>36464</v>
      </c>
      <c r="H128" s="206" t="s">
        <v>1014</v>
      </c>
      <c r="J128" s="207" t="s">
        <v>922</v>
      </c>
      <c r="K128" s="208" t="s">
        <v>930</v>
      </c>
      <c r="M128" s="11"/>
    </row>
    <row r="129" spans="1:13">
      <c r="A129" s="209" t="s">
        <v>1015</v>
      </c>
      <c r="B129" s="70" t="str">
        <f t="shared" si="1"/>
        <v>I</v>
      </c>
      <c r="C129" s="206">
        <v>54650.779900000001</v>
      </c>
      <c r="D129" s="207" t="s">
        <v>50</v>
      </c>
      <c r="E129" s="205" t="e">
        <f>VLOOKUP(C129,'Active 2'!C$21:E$147,3,FALSE)</f>
        <v>#N/A</v>
      </c>
      <c r="F129" s="207" t="s">
        <v>1016</v>
      </c>
      <c r="G129" s="206">
        <v>37285</v>
      </c>
      <c r="H129" s="206" t="s">
        <v>1017</v>
      </c>
      <c r="J129" s="207" t="s">
        <v>914</v>
      </c>
      <c r="K129" s="208" t="s">
        <v>1018</v>
      </c>
      <c r="M129" s="11"/>
    </row>
    <row r="130" spans="1:13">
      <c r="A130" s="209" t="s">
        <v>981</v>
      </c>
      <c r="B130" s="70" t="str">
        <f t="shared" si="1"/>
        <v>II</v>
      </c>
      <c r="C130" s="206">
        <v>54678.400800000003</v>
      </c>
      <c r="D130" s="207" t="s">
        <v>50</v>
      </c>
      <c r="E130" s="205" t="e">
        <f>VLOOKUP(C130,'Active 2'!C$21:E$147,3,FALSE)</f>
        <v>#N/A</v>
      </c>
      <c r="F130" s="207" t="s">
        <v>1019</v>
      </c>
      <c r="G130" s="206">
        <v>37383.5</v>
      </c>
      <c r="H130" s="206" t="s">
        <v>1020</v>
      </c>
      <c r="J130" s="207" t="s">
        <v>914</v>
      </c>
      <c r="K130" s="208" t="s">
        <v>984</v>
      </c>
      <c r="M130" s="11"/>
    </row>
    <row r="131" spans="1:13">
      <c r="A131" s="209" t="s">
        <v>981</v>
      </c>
      <c r="B131" s="70" t="str">
        <f t="shared" si="1"/>
        <v>II</v>
      </c>
      <c r="C131" s="206">
        <v>54690.460400000004</v>
      </c>
      <c r="D131" s="207" t="s">
        <v>50</v>
      </c>
      <c r="E131" s="205" t="e">
        <f>VLOOKUP(C131,'Active 2'!C$21:E$147,3,FALSE)</f>
        <v>#N/A</v>
      </c>
      <c r="F131" s="207" t="s">
        <v>1021</v>
      </c>
      <c r="G131" s="206">
        <v>37426.5</v>
      </c>
      <c r="H131" s="206" t="s">
        <v>1022</v>
      </c>
      <c r="J131" s="207" t="s">
        <v>914</v>
      </c>
      <c r="K131" s="208" t="s">
        <v>984</v>
      </c>
      <c r="M131" s="11"/>
    </row>
    <row r="132" spans="1:13">
      <c r="A132" s="209" t="s">
        <v>1015</v>
      </c>
      <c r="B132" s="70" t="str">
        <f t="shared" si="1"/>
        <v>I</v>
      </c>
      <c r="C132" s="206">
        <v>54702.657899999998</v>
      </c>
      <c r="D132" s="207" t="s">
        <v>50</v>
      </c>
      <c r="E132" s="205" t="e">
        <f>VLOOKUP(C132,'Active 2'!C$21:E$147,3,FALSE)</f>
        <v>#N/A</v>
      </c>
      <c r="F132" s="207" t="s">
        <v>1023</v>
      </c>
      <c r="G132" s="206">
        <v>37470</v>
      </c>
      <c r="H132" s="206" t="s">
        <v>1024</v>
      </c>
      <c r="J132" s="207" t="s">
        <v>914</v>
      </c>
      <c r="K132" s="208" t="s">
        <v>930</v>
      </c>
      <c r="M132" s="11"/>
    </row>
    <row r="133" spans="1:13">
      <c r="A133" s="209" t="s">
        <v>1025</v>
      </c>
      <c r="B133" s="70" t="str">
        <f t="shared" si="1"/>
        <v>I</v>
      </c>
      <c r="C133" s="206">
        <v>54721.7261</v>
      </c>
      <c r="D133" s="207" t="s">
        <v>50</v>
      </c>
      <c r="E133" s="205" t="e">
        <f>VLOOKUP(C133,'Active 2'!C$21:E$147,3,FALSE)</f>
        <v>#N/A</v>
      </c>
      <c r="F133" s="207" t="s">
        <v>1026</v>
      </c>
      <c r="G133" s="206">
        <v>37538</v>
      </c>
      <c r="H133" s="206" t="s">
        <v>1027</v>
      </c>
      <c r="J133" s="207" t="s">
        <v>922</v>
      </c>
      <c r="K133" s="208" t="s">
        <v>1018</v>
      </c>
      <c r="M133" s="11"/>
    </row>
    <row r="134" spans="1:13">
      <c r="A134" s="209" t="s">
        <v>1028</v>
      </c>
      <c r="B134" s="70" t="str">
        <f t="shared" si="1"/>
        <v>I</v>
      </c>
      <c r="C134" s="206">
        <v>54757.339099999997</v>
      </c>
      <c r="D134" s="207" t="s">
        <v>50</v>
      </c>
      <c r="E134" s="205" t="e">
        <f>VLOOKUP(C134,'Active 2'!C$21:E$147,3,FALSE)</f>
        <v>#N/A</v>
      </c>
      <c r="F134" s="207" t="s">
        <v>1029</v>
      </c>
      <c r="G134" s="206">
        <v>37665</v>
      </c>
      <c r="H134" s="206" t="s">
        <v>1030</v>
      </c>
      <c r="J134" s="207" t="s">
        <v>914</v>
      </c>
      <c r="K134" s="208" t="s">
        <v>1031</v>
      </c>
      <c r="M134" s="11"/>
    </row>
    <row r="135" spans="1:13">
      <c r="A135" s="209" t="s">
        <v>1032</v>
      </c>
      <c r="B135" s="70" t="str">
        <f t="shared" si="1"/>
        <v>I</v>
      </c>
      <c r="C135" s="206">
        <v>55000.458700000003</v>
      </c>
      <c r="D135" s="207" t="s">
        <v>50</v>
      </c>
      <c r="E135" s="205" t="e">
        <f>VLOOKUP(C135,'Active 2'!C$21:E$147,3,FALSE)</f>
        <v>#N/A</v>
      </c>
      <c r="F135" s="207" t="s">
        <v>1033</v>
      </c>
      <c r="G135" s="206">
        <v>38532</v>
      </c>
      <c r="H135" s="206" t="s">
        <v>1034</v>
      </c>
      <c r="J135" s="207" t="s">
        <v>253</v>
      </c>
      <c r="K135" s="208" t="s">
        <v>1035</v>
      </c>
      <c r="M135" s="11"/>
    </row>
    <row r="136" spans="1:13">
      <c r="A136" s="209" t="s">
        <v>1032</v>
      </c>
      <c r="B136" s="70" t="str">
        <f t="shared" si="1"/>
        <v>I</v>
      </c>
      <c r="C136" s="206">
        <v>55000.458700000003</v>
      </c>
      <c r="D136" s="207" t="s">
        <v>50</v>
      </c>
      <c r="E136" s="205" t="e">
        <f>VLOOKUP(C136,'Active 2'!C$21:E$147,3,FALSE)</f>
        <v>#N/A</v>
      </c>
      <c r="F136" s="207" t="s">
        <v>1033</v>
      </c>
      <c r="G136" s="206">
        <v>38532</v>
      </c>
      <c r="H136" s="206" t="s">
        <v>1034</v>
      </c>
      <c r="J136" s="207" t="s">
        <v>321</v>
      </c>
      <c r="K136" s="208" t="s">
        <v>1035</v>
      </c>
      <c r="M136" s="11"/>
    </row>
    <row r="137" spans="1:13">
      <c r="A137" s="209" t="s">
        <v>1032</v>
      </c>
      <c r="B137" s="70" t="str">
        <f t="shared" si="1"/>
        <v>I</v>
      </c>
      <c r="C137" s="206">
        <v>55000.459000000003</v>
      </c>
      <c r="D137" s="207" t="s">
        <v>50</v>
      </c>
      <c r="E137" s="205" t="e">
        <f>VLOOKUP(C137,'Active 2'!C$21:E$147,3,FALSE)</f>
        <v>#N/A</v>
      </c>
      <c r="F137" s="207" t="s">
        <v>1033</v>
      </c>
      <c r="G137" s="206">
        <v>38532</v>
      </c>
      <c r="H137" s="206" t="s">
        <v>1036</v>
      </c>
      <c r="J137" s="207" t="s">
        <v>65</v>
      </c>
      <c r="K137" s="208" t="s">
        <v>1035</v>
      </c>
      <c r="M137" s="11"/>
    </row>
    <row r="138" spans="1:13">
      <c r="A138" s="209" t="s">
        <v>1037</v>
      </c>
      <c r="B138" s="70" t="str">
        <f t="shared" ref="B138:B201" si="2">IF(G138=INT(G138),"I","II")</f>
        <v>I</v>
      </c>
      <c r="C138" s="206">
        <v>55057.383699999998</v>
      </c>
      <c r="D138" s="207" t="s">
        <v>50</v>
      </c>
      <c r="E138" s="205" t="e">
        <f>VLOOKUP(C138,'Active 2'!C$21:E$147,3,FALSE)</f>
        <v>#N/A</v>
      </c>
      <c r="F138" s="207" t="s">
        <v>1038</v>
      </c>
      <c r="G138" s="206">
        <v>38735</v>
      </c>
      <c r="H138" s="206" t="s">
        <v>1039</v>
      </c>
      <c r="J138" s="207" t="s">
        <v>253</v>
      </c>
      <c r="K138" s="208" t="s">
        <v>984</v>
      </c>
      <c r="M138" s="11"/>
    </row>
    <row r="139" spans="1:13">
      <c r="A139" s="209" t="s">
        <v>1040</v>
      </c>
      <c r="B139" s="70" t="str">
        <f t="shared" si="2"/>
        <v>I</v>
      </c>
      <c r="C139" s="206">
        <v>55061.03</v>
      </c>
      <c r="D139" s="207" t="s">
        <v>50</v>
      </c>
      <c r="E139" s="205" t="e">
        <f>VLOOKUP(C139,'Active 2'!C$21:E$147,3,FALSE)</f>
        <v>#N/A</v>
      </c>
      <c r="F139" s="207" t="s">
        <v>1041</v>
      </c>
      <c r="G139" s="206">
        <v>38748</v>
      </c>
      <c r="H139" s="206" t="s">
        <v>1042</v>
      </c>
      <c r="J139" s="207" t="s">
        <v>253</v>
      </c>
      <c r="K139" s="208" t="s">
        <v>1043</v>
      </c>
      <c r="M139" s="11"/>
    </row>
    <row r="140" spans="1:13">
      <c r="A140" s="209" t="s">
        <v>1040</v>
      </c>
      <c r="B140" s="70" t="str">
        <f t="shared" si="2"/>
        <v>II</v>
      </c>
      <c r="C140" s="206">
        <v>55061.1705</v>
      </c>
      <c r="D140" s="207" t="s">
        <v>50</v>
      </c>
      <c r="E140" s="205" t="e">
        <f>VLOOKUP(C140,'Active 2'!C$21:E$147,3,FALSE)</f>
        <v>#N/A</v>
      </c>
      <c r="F140" s="207" t="s">
        <v>1044</v>
      </c>
      <c r="G140" s="206">
        <v>38748.5</v>
      </c>
      <c r="H140" s="206" t="s">
        <v>1045</v>
      </c>
      <c r="J140" s="207" t="s">
        <v>253</v>
      </c>
      <c r="K140" s="208" t="s">
        <v>1043</v>
      </c>
      <c r="M140" s="11"/>
    </row>
    <row r="141" spans="1:13">
      <c r="A141" s="209" t="s">
        <v>1040</v>
      </c>
      <c r="B141" s="70" t="str">
        <f t="shared" si="2"/>
        <v>I</v>
      </c>
      <c r="C141" s="206">
        <v>55082.068500000001</v>
      </c>
      <c r="D141" s="207" t="s">
        <v>50</v>
      </c>
      <c r="E141" s="205" t="e">
        <f>VLOOKUP(C141,'Active 2'!C$21:E$147,3,FALSE)</f>
        <v>#N/A</v>
      </c>
      <c r="F141" s="207" t="s">
        <v>1046</v>
      </c>
      <c r="G141" s="206">
        <v>38823</v>
      </c>
      <c r="H141" s="206" t="s">
        <v>1047</v>
      </c>
      <c r="J141" s="207" t="s">
        <v>253</v>
      </c>
      <c r="K141" s="208" t="s">
        <v>1043</v>
      </c>
      <c r="M141" s="11"/>
    </row>
    <row r="142" spans="1:13">
      <c r="A142" s="205" t="s">
        <v>1048</v>
      </c>
      <c r="B142" s="70" t="str">
        <f t="shared" si="2"/>
        <v>I</v>
      </c>
      <c r="C142" s="206">
        <v>55087.668400000002</v>
      </c>
      <c r="D142" s="207" t="s">
        <v>50</v>
      </c>
      <c r="E142" s="205" t="e">
        <f>VLOOKUP(C142,'Active 2'!C$21:E$147,3,FALSE)</f>
        <v>#N/A</v>
      </c>
      <c r="F142" s="207" t="s">
        <v>1049</v>
      </c>
      <c r="G142" s="206">
        <v>38843</v>
      </c>
      <c r="H142" s="206" t="s">
        <v>1050</v>
      </c>
      <c r="J142" s="207" t="s">
        <v>922</v>
      </c>
      <c r="K142" s="208" t="s">
        <v>1051</v>
      </c>
      <c r="M142" s="11"/>
    </row>
    <row r="143" spans="1:13">
      <c r="A143" s="205" t="s">
        <v>1048</v>
      </c>
      <c r="B143" s="70" t="str">
        <f t="shared" si="2"/>
        <v>I</v>
      </c>
      <c r="C143" s="206">
        <v>55107.295899999997</v>
      </c>
      <c r="D143" s="207" t="s">
        <v>50</v>
      </c>
      <c r="E143" s="205" t="e">
        <f>VLOOKUP(C143,'Active 2'!C$21:E$147,3,FALSE)</f>
        <v>#N/A</v>
      </c>
      <c r="F143" s="207" t="s">
        <v>1052</v>
      </c>
      <c r="G143" s="206">
        <v>38913</v>
      </c>
      <c r="H143" s="206" t="s">
        <v>1053</v>
      </c>
      <c r="J143" s="207" t="s">
        <v>922</v>
      </c>
      <c r="K143" s="208" t="s">
        <v>1054</v>
      </c>
      <c r="M143" s="11"/>
    </row>
    <row r="144" spans="1:13">
      <c r="A144" s="209" t="s">
        <v>915</v>
      </c>
      <c r="B144" s="70" t="str">
        <f t="shared" si="2"/>
        <v>I</v>
      </c>
      <c r="C144" s="206">
        <v>55121.602500000001</v>
      </c>
      <c r="D144" s="207" t="s">
        <v>50</v>
      </c>
      <c r="E144" s="205" t="e">
        <f>VLOOKUP(C144,'Active 2'!C$21:E$147,3,FALSE)</f>
        <v>#N/A</v>
      </c>
      <c r="F144" s="207" t="s">
        <v>1055</v>
      </c>
      <c r="G144" s="206">
        <v>38964</v>
      </c>
      <c r="H144" s="206" t="s">
        <v>1056</v>
      </c>
      <c r="J144" s="207" t="s">
        <v>253</v>
      </c>
      <c r="K144" s="208" t="s">
        <v>918</v>
      </c>
      <c r="M144" s="11"/>
    </row>
    <row r="145" spans="1:13">
      <c r="A145" s="205" t="s">
        <v>1048</v>
      </c>
      <c r="B145" s="70" t="str">
        <f t="shared" si="2"/>
        <v>I</v>
      </c>
      <c r="C145" s="206">
        <v>55146.557200000003</v>
      </c>
      <c r="D145" s="207" t="s">
        <v>50</v>
      </c>
      <c r="E145" s="205" t="e">
        <f>VLOOKUP(C145,'Active 2'!C$21:E$147,3,FALSE)</f>
        <v>#N/A</v>
      </c>
      <c r="F145" s="207" t="s">
        <v>1057</v>
      </c>
      <c r="G145" s="206">
        <v>39053</v>
      </c>
      <c r="H145" s="206" t="s">
        <v>1058</v>
      </c>
      <c r="J145" s="207" t="s">
        <v>922</v>
      </c>
      <c r="K145" s="208" t="s">
        <v>930</v>
      </c>
      <c r="M145" s="11"/>
    </row>
    <row r="146" spans="1:13">
      <c r="A146" s="209" t="s">
        <v>1059</v>
      </c>
      <c r="B146" s="70" t="str">
        <f t="shared" si="2"/>
        <v>I</v>
      </c>
      <c r="C146" s="206">
        <v>55383.790399999998</v>
      </c>
      <c r="D146" s="207" t="s">
        <v>50</v>
      </c>
      <c r="E146" s="205" t="e">
        <f>VLOOKUP(C146,'Active 2'!C$21:E$147,3,FALSE)</f>
        <v>#N/A</v>
      </c>
      <c r="F146" s="207" t="s">
        <v>1060</v>
      </c>
      <c r="G146" s="206">
        <v>39899</v>
      </c>
      <c r="H146" s="206" t="s">
        <v>1061</v>
      </c>
      <c r="J146" s="207" t="s">
        <v>253</v>
      </c>
      <c r="K146" s="208" t="s">
        <v>918</v>
      </c>
      <c r="M146" s="11"/>
    </row>
    <row r="147" spans="1:13">
      <c r="A147" s="209" t="s">
        <v>1062</v>
      </c>
      <c r="B147" s="70" t="str">
        <f t="shared" si="2"/>
        <v>I</v>
      </c>
      <c r="C147" s="206">
        <v>55481.371899999998</v>
      </c>
      <c r="D147" s="207" t="s">
        <v>50</v>
      </c>
      <c r="E147" s="205" t="e">
        <f>VLOOKUP(C147,'Active 2'!C$21:E$147,3,FALSE)</f>
        <v>#N/A</v>
      </c>
      <c r="F147" s="207" t="s">
        <v>1063</v>
      </c>
      <c r="G147" s="206">
        <v>40247</v>
      </c>
      <c r="H147" s="206" t="s">
        <v>1064</v>
      </c>
      <c r="J147" s="207" t="s">
        <v>961</v>
      </c>
      <c r="K147" s="208" t="s">
        <v>785</v>
      </c>
      <c r="M147" s="11"/>
    </row>
    <row r="148" spans="1:13">
      <c r="A148" s="209" t="s">
        <v>1062</v>
      </c>
      <c r="B148" s="70" t="str">
        <f t="shared" si="2"/>
        <v>II</v>
      </c>
      <c r="C148" s="206">
        <v>55481.516600000003</v>
      </c>
      <c r="D148" s="207" t="s">
        <v>50</v>
      </c>
      <c r="E148" s="205" t="e">
        <f>VLOOKUP(C148,'Active 2'!C$21:E$147,3,FALSE)</f>
        <v>#N/A</v>
      </c>
      <c r="F148" s="207" t="s">
        <v>1065</v>
      </c>
      <c r="G148" s="206">
        <v>40247.5</v>
      </c>
      <c r="H148" s="206" t="s">
        <v>1066</v>
      </c>
      <c r="J148" s="207" t="s">
        <v>961</v>
      </c>
      <c r="K148" s="208" t="s">
        <v>785</v>
      </c>
      <c r="M148" s="11"/>
    </row>
    <row r="149" spans="1:13">
      <c r="A149" s="209" t="s">
        <v>1037</v>
      </c>
      <c r="B149" s="70" t="str">
        <f t="shared" si="2"/>
        <v>II</v>
      </c>
      <c r="C149" s="206">
        <v>55482.356099999997</v>
      </c>
      <c r="D149" s="207" t="s">
        <v>50</v>
      </c>
      <c r="E149" s="205" t="e">
        <f>VLOOKUP(C149,'Active 2'!C$21:E$147,3,FALSE)</f>
        <v>#N/A</v>
      </c>
      <c r="F149" s="207" t="s">
        <v>1067</v>
      </c>
      <c r="G149" s="206">
        <v>40250.5</v>
      </c>
      <c r="H149" s="206" t="s">
        <v>1068</v>
      </c>
      <c r="J149" s="207" t="s">
        <v>321</v>
      </c>
      <c r="K149" s="208" t="s">
        <v>984</v>
      </c>
      <c r="M149" s="11"/>
    </row>
    <row r="150" spans="1:13">
      <c r="A150" s="209" t="s">
        <v>1069</v>
      </c>
      <c r="B150" s="70" t="str">
        <f t="shared" si="2"/>
        <v>II</v>
      </c>
      <c r="C150" s="206">
        <v>55777.353900000002</v>
      </c>
      <c r="D150" s="207" t="s">
        <v>50</v>
      </c>
      <c r="E150" s="205" t="e">
        <f>VLOOKUP(C150,'Active 2'!C$21:E$147,3,FALSE)</f>
        <v>#N/A</v>
      </c>
      <c r="F150" s="207" t="s">
        <v>1070</v>
      </c>
      <c r="G150" s="206">
        <v>41302.5</v>
      </c>
      <c r="H150" s="206" t="s">
        <v>1071</v>
      </c>
      <c r="J150" s="207" t="s">
        <v>253</v>
      </c>
      <c r="K150" s="208" t="s">
        <v>984</v>
      </c>
      <c r="M150" s="11"/>
    </row>
    <row r="151" spans="1:13">
      <c r="A151" s="205" t="s">
        <v>1072</v>
      </c>
      <c r="B151" s="70" t="str">
        <f t="shared" si="2"/>
        <v>I</v>
      </c>
      <c r="C151" s="206">
        <v>55838.623299999999</v>
      </c>
      <c r="D151" s="207" t="s">
        <v>50</v>
      </c>
      <c r="E151" s="205" t="e">
        <f>VLOOKUP(C151,'Active 2'!C$21:E$147,3,FALSE)</f>
        <v>#N/A</v>
      </c>
      <c r="F151" s="207" t="s">
        <v>1073</v>
      </c>
      <c r="G151" s="206">
        <v>41521</v>
      </c>
      <c r="H151" s="206" t="s">
        <v>1074</v>
      </c>
      <c r="J151" s="207" t="s">
        <v>253</v>
      </c>
      <c r="K151" s="208" t="s">
        <v>930</v>
      </c>
      <c r="M151" s="11"/>
    </row>
    <row r="152" spans="1:13">
      <c r="A152" s="205" t="s">
        <v>1072</v>
      </c>
      <c r="B152" s="70" t="str">
        <f t="shared" si="2"/>
        <v>I</v>
      </c>
      <c r="C152" s="206">
        <v>55845.6342</v>
      </c>
      <c r="D152" s="207" t="s">
        <v>50</v>
      </c>
      <c r="E152" s="205" t="e">
        <f>VLOOKUP(C152,'Active 2'!C$21:E$147,3,FALSE)</f>
        <v>#N/A</v>
      </c>
      <c r="F152" s="207" t="s">
        <v>1075</v>
      </c>
      <c r="G152" s="206">
        <v>41546</v>
      </c>
      <c r="H152" s="206" t="s">
        <v>1076</v>
      </c>
      <c r="J152" s="207" t="s">
        <v>253</v>
      </c>
      <c r="K152" s="208" t="s">
        <v>1018</v>
      </c>
      <c r="M152" s="11"/>
    </row>
    <row r="153" spans="1:13">
      <c r="A153" s="209" t="s">
        <v>1077</v>
      </c>
      <c r="B153" s="70" t="str">
        <f t="shared" si="2"/>
        <v>II</v>
      </c>
      <c r="C153" s="206">
        <v>55849.702100000002</v>
      </c>
      <c r="D153" s="207" t="s">
        <v>50</v>
      </c>
      <c r="E153" s="205" t="e">
        <f>VLOOKUP(C153,'Active 2'!C$21:E$147,3,FALSE)</f>
        <v>#N/A</v>
      </c>
      <c r="F153" s="207" t="s">
        <v>1078</v>
      </c>
      <c r="G153" s="206">
        <v>41560.5</v>
      </c>
      <c r="H153" s="206" t="s">
        <v>1079</v>
      </c>
      <c r="J153" s="207" t="s">
        <v>253</v>
      </c>
      <c r="K153" s="208" t="s">
        <v>918</v>
      </c>
      <c r="M153" s="11"/>
    </row>
    <row r="154" spans="1:13">
      <c r="A154" s="209" t="s">
        <v>1077</v>
      </c>
      <c r="B154" s="70" t="str">
        <f t="shared" si="2"/>
        <v>I</v>
      </c>
      <c r="C154" s="206">
        <v>55850.680899999999</v>
      </c>
      <c r="D154" s="207" t="s">
        <v>50</v>
      </c>
      <c r="E154" s="205" t="e">
        <f>VLOOKUP(C154,'Active 2'!C$21:E$147,3,FALSE)</f>
        <v>#N/A</v>
      </c>
      <c r="F154" s="207" t="s">
        <v>1080</v>
      </c>
      <c r="G154" s="206">
        <v>41564</v>
      </c>
      <c r="H154" s="206" t="s">
        <v>1081</v>
      </c>
      <c r="J154" s="207" t="s">
        <v>253</v>
      </c>
      <c r="K154" s="208" t="s">
        <v>918</v>
      </c>
      <c r="M154" s="11"/>
    </row>
    <row r="155" spans="1:13">
      <c r="A155" s="209" t="s">
        <v>1082</v>
      </c>
      <c r="B155" s="70" t="str">
        <f t="shared" si="2"/>
        <v>I</v>
      </c>
      <c r="C155" s="206">
        <v>56141.4758</v>
      </c>
      <c r="D155" s="207" t="s">
        <v>50</v>
      </c>
      <c r="E155" s="205" t="e">
        <f>VLOOKUP(C155,'Active 2'!C$21:E$147,3,FALSE)</f>
        <v>#N/A</v>
      </c>
      <c r="F155" s="207" t="s">
        <v>1083</v>
      </c>
      <c r="G155" s="206">
        <v>42601</v>
      </c>
      <c r="H155" s="206" t="s">
        <v>1084</v>
      </c>
      <c r="J155" s="207" t="s">
        <v>253</v>
      </c>
      <c r="K155" s="208" t="s">
        <v>1085</v>
      </c>
      <c r="M155" s="11"/>
    </row>
    <row r="156" spans="1:13">
      <c r="A156" s="209" t="s">
        <v>1086</v>
      </c>
      <c r="B156" s="70" t="str">
        <f t="shared" si="2"/>
        <v>II</v>
      </c>
      <c r="C156" s="206">
        <v>56160.124300000003</v>
      </c>
      <c r="D156" s="207" t="s">
        <v>50</v>
      </c>
      <c r="E156" s="205" t="e">
        <f>VLOOKUP(C156,'Active 2'!C$21:E$147,3,FALSE)</f>
        <v>#N/A</v>
      </c>
      <c r="F156" s="207" t="s">
        <v>1087</v>
      </c>
      <c r="G156" s="206">
        <v>42667.5</v>
      </c>
      <c r="H156" s="206" t="s">
        <v>1088</v>
      </c>
      <c r="J156" s="207" t="s">
        <v>1089</v>
      </c>
      <c r="K156" s="208" t="s">
        <v>1043</v>
      </c>
      <c r="M156" s="11"/>
    </row>
    <row r="157" spans="1:13">
      <c r="A157" s="209" t="s">
        <v>1086</v>
      </c>
      <c r="B157" s="70" t="str">
        <f t="shared" si="2"/>
        <v>I</v>
      </c>
      <c r="C157" s="206">
        <v>56160.263700000003</v>
      </c>
      <c r="D157" s="207" t="s">
        <v>50</v>
      </c>
      <c r="E157" s="205" t="e">
        <f>VLOOKUP(C157,'Active 2'!C$21:E$147,3,FALSE)</f>
        <v>#N/A</v>
      </c>
      <c r="F157" s="207" t="s">
        <v>1090</v>
      </c>
      <c r="G157" s="206">
        <v>42668</v>
      </c>
      <c r="H157" s="206" t="s">
        <v>1091</v>
      </c>
      <c r="J157" s="207" t="s">
        <v>1089</v>
      </c>
      <c r="K157" s="208" t="s">
        <v>1043</v>
      </c>
      <c r="M157" s="11"/>
    </row>
    <row r="158" spans="1:13">
      <c r="A158" s="209" t="s">
        <v>1086</v>
      </c>
      <c r="B158" s="70" t="str">
        <f t="shared" si="2"/>
        <v>I</v>
      </c>
      <c r="C158" s="206">
        <v>56161.104599999999</v>
      </c>
      <c r="D158" s="207" t="s">
        <v>50</v>
      </c>
      <c r="E158" s="205" t="e">
        <f>VLOOKUP(C158,'Active 2'!C$21:E$147,3,FALSE)</f>
        <v>#N/A</v>
      </c>
      <c r="F158" s="207" t="s">
        <v>1092</v>
      </c>
      <c r="G158" s="206">
        <v>42671</v>
      </c>
      <c r="H158" s="206" t="s">
        <v>1093</v>
      </c>
      <c r="J158" s="207" t="s">
        <v>253</v>
      </c>
      <c r="K158" s="208" t="s">
        <v>910</v>
      </c>
      <c r="M158" s="11"/>
    </row>
    <row r="159" spans="1:13">
      <c r="A159" s="209" t="s">
        <v>1086</v>
      </c>
      <c r="B159" s="70" t="str">
        <f t="shared" si="2"/>
        <v>II</v>
      </c>
      <c r="C159" s="206">
        <v>56161.245799999997</v>
      </c>
      <c r="D159" s="207" t="s">
        <v>50</v>
      </c>
      <c r="E159" s="205" t="e">
        <f>VLOOKUP(C159,'Active 2'!C$21:E$147,3,FALSE)</f>
        <v>#N/A</v>
      </c>
      <c r="F159" s="207" t="s">
        <v>1094</v>
      </c>
      <c r="G159" s="206">
        <v>42671.5</v>
      </c>
      <c r="H159" s="206" t="s">
        <v>1095</v>
      </c>
      <c r="J159" s="207" t="s">
        <v>253</v>
      </c>
      <c r="K159" s="208" t="s">
        <v>910</v>
      </c>
      <c r="M159" s="11"/>
    </row>
    <row r="160" spans="1:13">
      <c r="A160" s="209" t="s">
        <v>1082</v>
      </c>
      <c r="B160" s="70" t="str">
        <f t="shared" si="2"/>
        <v>II</v>
      </c>
      <c r="C160" s="206">
        <v>56178.351000000002</v>
      </c>
      <c r="D160" s="207" t="s">
        <v>50</v>
      </c>
      <c r="E160" s="205" t="e">
        <f>VLOOKUP(C160,'Active 2'!C$21:E$147,3,FALSE)</f>
        <v>#N/A</v>
      </c>
      <c r="F160" s="207" t="s">
        <v>1096</v>
      </c>
      <c r="G160" s="206">
        <v>42732.5</v>
      </c>
      <c r="H160" s="206" t="s">
        <v>1097</v>
      </c>
      <c r="J160" s="207" t="s">
        <v>321</v>
      </c>
      <c r="K160" s="208" t="s">
        <v>1085</v>
      </c>
      <c r="M160" s="11"/>
    </row>
    <row r="161" spans="1:13">
      <c r="A161" s="209" t="s">
        <v>1069</v>
      </c>
      <c r="B161" s="70" t="str">
        <f t="shared" si="2"/>
        <v>II</v>
      </c>
      <c r="C161" s="206">
        <v>56180.314200000001</v>
      </c>
      <c r="D161" s="207" t="s">
        <v>50</v>
      </c>
      <c r="E161" s="205" t="e">
        <f>VLOOKUP(C161,'Active 2'!C$21:E$147,3,FALSE)</f>
        <v>#N/A</v>
      </c>
      <c r="F161" s="207" t="s">
        <v>1098</v>
      </c>
      <c r="G161" s="206">
        <v>42739.5</v>
      </c>
      <c r="H161" s="206" t="s">
        <v>1099</v>
      </c>
      <c r="J161" s="207" t="s">
        <v>321</v>
      </c>
      <c r="K161" s="208" t="s">
        <v>984</v>
      </c>
      <c r="M161" s="11"/>
    </row>
    <row r="162" spans="1:13">
      <c r="A162" s="209" t="s">
        <v>1069</v>
      </c>
      <c r="B162" s="70" t="str">
        <f t="shared" si="2"/>
        <v>I</v>
      </c>
      <c r="C162" s="206">
        <v>56181.294999999998</v>
      </c>
      <c r="D162" s="207" t="s">
        <v>50</v>
      </c>
      <c r="E162" s="205" t="e">
        <f>VLOOKUP(C162,'Active 2'!C$21:E$147,3,FALSE)</f>
        <v>#N/A</v>
      </c>
      <c r="F162" s="207" t="s">
        <v>1100</v>
      </c>
      <c r="G162" s="206">
        <v>42743</v>
      </c>
      <c r="H162" s="206" t="s">
        <v>1101</v>
      </c>
      <c r="J162" s="207" t="s">
        <v>321</v>
      </c>
      <c r="K162" s="208" t="s">
        <v>984</v>
      </c>
      <c r="M162" s="11"/>
    </row>
    <row r="163" spans="1:13">
      <c r="A163" s="209" t="s">
        <v>1082</v>
      </c>
      <c r="B163" s="70" t="str">
        <f t="shared" si="2"/>
        <v>II</v>
      </c>
      <c r="C163" s="206">
        <v>56187.3246</v>
      </c>
      <c r="D163" s="207" t="s">
        <v>50</v>
      </c>
      <c r="E163" s="205" t="e">
        <f>VLOOKUP(C163,'Active 2'!C$21:E$147,3,FALSE)</f>
        <v>#N/A</v>
      </c>
      <c r="F163" s="207" t="s">
        <v>1102</v>
      </c>
      <c r="G163" s="206">
        <v>42764.5</v>
      </c>
      <c r="H163" s="206" t="s">
        <v>1084</v>
      </c>
      <c r="J163" s="207" t="s">
        <v>1103</v>
      </c>
      <c r="K163" s="208" t="s">
        <v>1104</v>
      </c>
      <c r="M163" s="11"/>
    </row>
    <row r="164" spans="1:13">
      <c r="A164" s="205" t="s">
        <v>1105</v>
      </c>
      <c r="B164" s="70" t="str">
        <f t="shared" si="2"/>
        <v>II</v>
      </c>
      <c r="C164" s="206">
        <v>56196.719100000002</v>
      </c>
      <c r="D164" s="207" t="s">
        <v>50</v>
      </c>
      <c r="E164" s="205" t="e">
        <f>VLOOKUP(C164,'Active 2'!C$21:E$147,3,FALSE)</f>
        <v>#N/A</v>
      </c>
      <c r="F164" s="207" t="s">
        <v>1106</v>
      </c>
      <c r="G164" s="206" t="s">
        <v>1107</v>
      </c>
      <c r="H164" s="206" t="s">
        <v>1108</v>
      </c>
      <c r="J164" s="207" t="s">
        <v>253</v>
      </c>
      <c r="K164" s="208" t="s">
        <v>1109</v>
      </c>
      <c r="M164" s="11"/>
    </row>
    <row r="165" spans="1:13">
      <c r="A165" s="209" t="s">
        <v>1110</v>
      </c>
      <c r="B165" s="70" t="str">
        <f t="shared" si="2"/>
        <v>II</v>
      </c>
      <c r="C165" s="206">
        <v>56214.663800000002</v>
      </c>
      <c r="D165" s="207" t="s">
        <v>50</v>
      </c>
      <c r="E165" s="205" t="e">
        <f>VLOOKUP(C165,'Active 2'!C$21:E$147,3,FALSE)</f>
        <v>#N/A</v>
      </c>
      <c r="F165" s="207" t="s">
        <v>1111</v>
      </c>
      <c r="G165" s="206" t="s">
        <v>1112</v>
      </c>
      <c r="H165" s="206" t="s">
        <v>1113</v>
      </c>
      <c r="J165" s="207" t="s">
        <v>253</v>
      </c>
      <c r="K165" s="208" t="s">
        <v>918</v>
      </c>
      <c r="M165" s="11"/>
    </row>
    <row r="166" spans="1:13">
      <c r="A166" s="209" t="s">
        <v>1110</v>
      </c>
      <c r="B166" s="70" t="str">
        <f t="shared" si="2"/>
        <v>II</v>
      </c>
      <c r="C166" s="206">
        <v>56219.711600000002</v>
      </c>
      <c r="D166" s="207" t="s">
        <v>50</v>
      </c>
      <c r="E166" s="205" t="e">
        <f>VLOOKUP(C166,'Active 2'!C$21:E$147,3,FALSE)</f>
        <v>#N/A</v>
      </c>
      <c r="F166" s="207" t="s">
        <v>1114</v>
      </c>
      <c r="G166" s="206" t="s">
        <v>1115</v>
      </c>
      <c r="H166" s="206" t="s">
        <v>1116</v>
      </c>
      <c r="J166" s="207" t="s">
        <v>253</v>
      </c>
      <c r="K166" s="208" t="s">
        <v>918</v>
      </c>
      <c r="M166" s="11"/>
    </row>
    <row r="167" spans="1:13">
      <c r="A167" s="205" t="s">
        <v>1117</v>
      </c>
      <c r="B167" s="70" t="str">
        <f t="shared" si="2"/>
        <v>II</v>
      </c>
      <c r="C167" s="206">
        <v>56487.794099999999</v>
      </c>
      <c r="D167" s="207" t="s">
        <v>50</v>
      </c>
      <c r="E167" s="205" t="e">
        <f>VLOOKUP(C167,'Active 2'!C$21:E$147,3,FALSE)</f>
        <v>#N/A</v>
      </c>
      <c r="F167" s="207" t="s">
        <v>1118</v>
      </c>
      <c r="G167" s="206" t="s">
        <v>1119</v>
      </c>
      <c r="H167" s="206" t="s">
        <v>1120</v>
      </c>
      <c r="J167" s="207" t="s">
        <v>253</v>
      </c>
      <c r="K167" s="208" t="s">
        <v>930</v>
      </c>
      <c r="M167" s="11"/>
    </row>
    <row r="168" spans="1:13">
      <c r="A168" s="209" t="s">
        <v>1121</v>
      </c>
      <c r="B168" s="70" t="str">
        <f t="shared" si="2"/>
        <v>II</v>
      </c>
      <c r="C168" s="206">
        <v>56515.136100000003</v>
      </c>
      <c r="D168" s="207" t="s">
        <v>50</v>
      </c>
      <c r="E168" s="205" t="e">
        <f>VLOOKUP(C168,'Active 2'!C$21:E$147,3,FALSE)</f>
        <v>#N/A</v>
      </c>
      <c r="F168" s="207" t="s">
        <v>1122</v>
      </c>
      <c r="G168" s="206" t="s">
        <v>1123</v>
      </c>
      <c r="H168" s="206" t="s">
        <v>1124</v>
      </c>
      <c r="J168" s="207" t="s">
        <v>253</v>
      </c>
      <c r="K168" s="208" t="s">
        <v>910</v>
      </c>
      <c r="M168" s="11"/>
    </row>
    <row r="169" spans="1:13">
      <c r="A169" s="209" t="s">
        <v>1121</v>
      </c>
      <c r="B169" s="70" t="str">
        <f t="shared" si="2"/>
        <v>II</v>
      </c>
      <c r="C169" s="206">
        <v>56515.275500000003</v>
      </c>
      <c r="D169" s="207" t="s">
        <v>50</v>
      </c>
      <c r="E169" s="205" t="e">
        <f>VLOOKUP(C169,'Active 2'!C$21:E$147,3,FALSE)</f>
        <v>#N/A</v>
      </c>
      <c r="F169" s="207" t="s">
        <v>1125</v>
      </c>
      <c r="G169" s="206" t="s">
        <v>1126</v>
      </c>
      <c r="H169" s="206" t="s">
        <v>1127</v>
      </c>
      <c r="J169" s="207" t="s">
        <v>253</v>
      </c>
      <c r="K169" s="208" t="s">
        <v>910</v>
      </c>
      <c r="M169" s="11"/>
    </row>
    <row r="170" spans="1:13">
      <c r="A170" s="205" t="s">
        <v>1117</v>
      </c>
      <c r="B170" s="70" t="str">
        <f t="shared" si="2"/>
        <v>II</v>
      </c>
      <c r="C170" s="206">
        <v>56554.535000000003</v>
      </c>
      <c r="D170" s="207" t="s">
        <v>50</v>
      </c>
      <c r="E170" s="205" t="e">
        <f>VLOOKUP(C170,'Active 2'!C$21:E$147,3,FALSE)</f>
        <v>#N/A</v>
      </c>
      <c r="F170" s="207" t="s">
        <v>1128</v>
      </c>
      <c r="G170" s="206" t="s">
        <v>1129</v>
      </c>
      <c r="H170" s="206" t="s">
        <v>1101</v>
      </c>
      <c r="J170" s="207" t="s">
        <v>253</v>
      </c>
      <c r="K170" s="208" t="s">
        <v>1018</v>
      </c>
      <c r="M170" s="11"/>
    </row>
    <row r="171" spans="1:13">
      <c r="A171" s="209" t="s">
        <v>1130</v>
      </c>
      <c r="B171" s="70" t="str">
        <f t="shared" si="2"/>
        <v>I</v>
      </c>
      <c r="C171" s="206">
        <v>51899.322509999998</v>
      </c>
      <c r="D171" s="207" t="s">
        <v>50</v>
      </c>
      <c r="E171" s="205" t="e">
        <f>VLOOKUP(C171,'Active 2'!C$21:E$147,3,FALSE)</f>
        <v>#N/A</v>
      </c>
      <c r="F171" s="207" t="s">
        <v>1131</v>
      </c>
      <c r="G171" s="206">
        <v>27473</v>
      </c>
      <c r="H171" s="206" t="s">
        <v>1132</v>
      </c>
      <c r="J171" s="207" t="s">
        <v>914</v>
      </c>
      <c r="K171" s="208" t="s">
        <v>1133</v>
      </c>
      <c r="M171" s="11"/>
    </row>
    <row r="172" spans="1:13">
      <c r="A172" s="209" t="s">
        <v>1130</v>
      </c>
      <c r="B172" s="70" t="str">
        <f t="shared" si="2"/>
        <v>II</v>
      </c>
      <c r="C172" s="206">
        <v>52956.359170000003</v>
      </c>
      <c r="D172" s="207" t="s">
        <v>50</v>
      </c>
      <c r="E172" s="205" t="e">
        <f>VLOOKUP(C172,'Active 2'!C$21:E$147,3,FALSE)</f>
        <v>#N/A</v>
      </c>
      <c r="F172" s="207" t="s">
        <v>1134</v>
      </c>
      <c r="G172" s="206">
        <v>31242.5</v>
      </c>
      <c r="H172" s="206" t="s">
        <v>1135</v>
      </c>
      <c r="J172" s="207" t="s">
        <v>914</v>
      </c>
      <c r="K172" s="208" t="s">
        <v>1136</v>
      </c>
      <c r="M172" s="11"/>
    </row>
    <row r="173" spans="1:13">
      <c r="A173" s="209" t="s">
        <v>1130</v>
      </c>
      <c r="B173" s="70" t="str">
        <f t="shared" si="2"/>
        <v>II</v>
      </c>
      <c r="C173" s="206">
        <v>53228.36118</v>
      </c>
      <c r="D173" s="207" t="s">
        <v>50</v>
      </c>
      <c r="E173" s="205" t="e">
        <f>VLOOKUP(C173,'Active 2'!C$21:E$147,3,FALSE)</f>
        <v>#N/A</v>
      </c>
      <c r="F173" s="207" t="s">
        <v>1137</v>
      </c>
      <c r="G173" s="206" t="s">
        <v>1138</v>
      </c>
      <c r="H173" s="206" t="s">
        <v>1139</v>
      </c>
      <c r="J173" s="207" t="s">
        <v>270</v>
      </c>
      <c r="K173" s="208" t="s">
        <v>1136</v>
      </c>
      <c r="M173" s="11"/>
    </row>
    <row r="174" spans="1:13">
      <c r="A174" s="209" t="s">
        <v>1130</v>
      </c>
      <c r="B174" s="70" t="str">
        <f t="shared" si="2"/>
        <v>II</v>
      </c>
      <c r="C174" s="206">
        <v>53614.356619999999</v>
      </c>
      <c r="D174" s="207" t="s">
        <v>50</v>
      </c>
      <c r="E174" s="205" t="e">
        <f>VLOOKUP(C174,'Active 2'!C$21:E$147,3,FALSE)</f>
        <v>#N/A</v>
      </c>
      <c r="F174" s="207" t="s">
        <v>1140</v>
      </c>
      <c r="G174" s="206" t="s">
        <v>1141</v>
      </c>
      <c r="H174" s="206" t="s">
        <v>1142</v>
      </c>
      <c r="J174" s="207" t="s">
        <v>270</v>
      </c>
      <c r="K174" s="208" t="s">
        <v>1136</v>
      </c>
      <c r="M174" s="11"/>
    </row>
    <row r="175" spans="1:13">
      <c r="A175" s="209" t="s">
        <v>1130</v>
      </c>
      <c r="B175" s="70" t="str">
        <f t="shared" si="2"/>
        <v>II</v>
      </c>
      <c r="C175" s="206">
        <v>53616.457320000001</v>
      </c>
      <c r="D175" s="207" t="s">
        <v>50</v>
      </c>
      <c r="E175" s="205" t="e">
        <f>VLOOKUP(C175,'Active 2'!C$21:E$147,3,FALSE)</f>
        <v>#N/A</v>
      </c>
      <c r="F175" s="207" t="s">
        <v>1143</v>
      </c>
      <c r="G175" s="206" t="s">
        <v>1144</v>
      </c>
      <c r="H175" s="206" t="s">
        <v>1145</v>
      </c>
      <c r="J175" s="207" t="s">
        <v>65</v>
      </c>
      <c r="K175" s="208" t="s">
        <v>1035</v>
      </c>
      <c r="M175" s="11"/>
    </row>
    <row r="176" spans="1:13">
      <c r="A176" s="209" t="s">
        <v>1130</v>
      </c>
      <c r="B176" s="70" t="str">
        <f t="shared" si="2"/>
        <v>II</v>
      </c>
      <c r="C176" s="206">
        <v>53617.440649999997</v>
      </c>
      <c r="D176" s="207" t="s">
        <v>50</v>
      </c>
      <c r="E176" s="205" t="e">
        <f>VLOOKUP(C176,'Active 2'!C$21:E$147,3,FALSE)</f>
        <v>#N/A</v>
      </c>
      <c r="F176" s="207" t="s">
        <v>1146</v>
      </c>
      <c r="G176" s="206" t="s">
        <v>1147</v>
      </c>
      <c r="H176" s="206" t="s">
        <v>1148</v>
      </c>
      <c r="J176" s="207" t="s">
        <v>321</v>
      </c>
      <c r="K176" s="208" t="s">
        <v>1035</v>
      </c>
      <c r="M176" s="11"/>
    </row>
    <row r="177" spans="1:13">
      <c r="A177" s="209" t="s">
        <v>1130</v>
      </c>
      <c r="B177" s="70" t="str">
        <f t="shared" si="2"/>
        <v>I</v>
      </c>
      <c r="C177" s="206">
        <v>53651.371079999997</v>
      </c>
      <c r="D177" s="207" t="s">
        <v>50</v>
      </c>
      <c r="E177" s="205" t="e">
        <f>VLOOKUP(C177,'Active 2'!C$21:E$147,3,FALSE)</f>
        <v>#N/A</v>
      </c>
      <c r="F177" s="207" t="s">
        <v>975</v>
      </c>
      <c r="G177" s="206">
        <v>33721</v>
      </c>
      <c r="H177" s="206" t="s">
        <v>1149</v>
      </c>
      <c r="J177" s="207" t="s">
        <v>270</v>
      </c>
      <c r="K177" s="208" t="s">
        <v>1136</v>
      </c>
      <c r="M177" s="11"/>
    </row>
    <row r="178" spans="1:13">
      <c r="A178" s="209" t="s">
        <v>1130</v>
      </c>
      <c r="B178" s="70" t="str">
        <f t="shared" si="2"/>
        <v>I</v>
      </c>
      <c r="C178" s="206">
        <v>53992.362789999999</v>
      </c>
      <c r="D178" s="207" t="s">
        <v>50</v>
      </c>
      <c r="E178" s="205" t="e">
        <f>VLOOKUP(C178,'Active 2'!C$21:E$147,3,FALSE)</f>
        <v>#N/A</v>
      </c>
      <c r="F178" s="207" t="s">
        <v>1150</v>
      </c>
      <c r="G178" s="206">
        <v>34937</v>
      </c>
      <c r="H178" s="206" t="s">
        <v>1151</v>
      </c>
      <c r="J178" s="207" t="s">
        <v>65</v>
      </c>
      <c r="K178" s="208" t="s">
        <v>1035</v>
      </c>
      <c r="M178" s="11"/>
    </row>
    <row r="179" spans="1:13">
      <c r="A179" s="209" t="s">
        <v>1130</v>
      </c>
      <c r="B179" s="70" t="str">
        <f t="shared" si="2"/>
        <v>II</v>
      </c>
      <c r="C179" s="206">
        <v>54000.348689999999</v>
      </c>
      <c r="D179" s="207" t="s">
        <v>50</v>
      </c>
      <c r="E179" s="205" t="e">
        <f>VLOOKUP(C179,'Active 2'!C$21:E$147,3,FALSE)</f>
        <v>#N/A</v>
      </c>
      <c r="F179" s="207" t="s">
        <v>1152</v>
      </c>
      <c r="G179" s="206">
        <v>34965.5</v>
      </c>
      <c r="H179" s="206" t="s">
        <v>1153</v>
      </c>
      <c r="J179" s="207" t="s">
        <v>321</v>
      </c>
      <c r="K179" s="208" t="s">
        <v>1136</v>
      </c>
      <c r="M179" s="11"/>
    </row>
    <row r="180" spans="1:13">
      <c r="A180" s="209" t="s">
        <v>1130</v>
      </c>
      <c r="B180" s="70" t="str">
        <f t="shared" si="2"/>
        <v>I</v>
      </c>
      <c r="C180" s="206">
        <v>54327.45809</v>
      </c>
      <c r="D180" s="207" t="s">
        <v>50</v>
      </c>
      <c r="E180" s="205" t="e">
        <f>VLOOKUP(C180,'Active 2'!C$21:E$147,3,FALSE)</f>
        <v>#N/A</v>
      </c>
      <c r="F180" s="207" t="s">
        <v>1154</v>
      </c>
      <c r="G180" s="206">
        <v>36132</v>
      </c>
      <c r="H180" s="206" t="s">
        <v>1155</v>
      </c>
      <c r="J180" s="207" t="s">
        <v>321</v>
      </c>
      <c r="K180" s="208" t="s">
        <v>1156</v>
      </c>
      <c r="M180" s="11"/>
    </row>
    <row r="181" spans="1:13">
      <c r="A181" s="209" t="s">
        <v>1130</v>
      </c>
      <c r="B181" s="70" t="str">
        <f t="shared" si="2"/>
        <v>II</v>
      </c>
      <c r="C181" s="206">
        <v>54328.438629999997</v>
      </c>
      <c r="D181" s="207" t="s">
        <v>50</v>
      </c>
      <c r="E181" s="205" t="e">
        <f>VLOOKUP(C181,'Active 2'!C$21:E$147,3,FALSE)</f>
        <v>#N/A</v>
      </c>
      <c r="F181" s="207" t="s">
        <v>1157</v>
      </c>
      <c r="G181" s="206">
        <v>36135.5</v>
      </c>
      <c r="H181" s="206" t="s">
        <v>1158</v>
      </c>
      <c r="J181" s="207" t="s">
        <v>270</v>
      </c>
      <c r="K181" s="208" t="s">
        <v>1159</v>
      </c>
      <c r="M181" s="11"/>
    </row>
    <row r="182" spans="1:13">
      <c r="A182" s="209" t="s">
        <v>1130</v>
      </c>
      <c r="B182" s="70" t="str">
        <f t="shared" si="2"/>
        <v>II</v>
      </c>
      <c r="C182" s="206">
        <v>54328.439290000002</v>
      </c>
      <c r="D182" s="207" t="s">
        <v>50</v>
      </c>
      <c r="E182" s="205" t="e">
        <f>VLOOKUP(C182,'Active 2'!C$21:E$147,3,FALSE)</f>
        <v>#N/A</v>
      </c>
      <c r="F182" s="207" t="s">
        <v>1160</v>
      </c>
      <c r="G182" s="206">
        <v>36135.5</v>
      </c>
      <c r="H182" s="206" t="s">
        <v>1161</v>
      </c>
      <c r="J182" s="207" t="s">
        <v>321</v>
      </c>
      <c r="K182" s="208" t="s">
        <v>1156</v>
      </c>
      <c r="M182" s="11"/>
    </row>
    <row r="183" spans="1:13">
      <c r="A183" s="209" t="s">
        <v>1130</v>
      </c>
      <c r="B183" s="70" t="str">
        <f t="shared" si="2"/>
        <v>I</v>
      </c>
      <c r="C183" s="206">
        <v>54330.542829999999</v>
      </c>
      <c r="D183" s="207" t="s">
        <v>50</v>
      </c>
      <c r="E183" s="205" t="e">
        <f>VLOOKUP(C183,'Active 2'!C$21:E$147,3,FALSE)</f>
        <v>#N/A</v>
      </c>
      <c r="F183" s="207" t="s">
        <v>1162</v>
      </c>
      <c r="G183" s="206">
        <v>36143</v>
      </c>
      <c r="H183" s="206" t="s">
        <v>1163</v>
      </c>
      <c r="J183" s="207" t="s">
        <v>270</v>
      </c>
      <c r="K183" s="208" t="s">
        <v>1164</v>
      </c>
      <c r="M183" s="11"/>
    </row>
    <row r="184" spans="1:13">
      <c r="A184" s="209" t="s">
        <v>1130</v>
      </c>
      <c r="B184" s="70" t="str">
        <f t="shared" si="2"/>
        <v>I</v>
      </c>
      <c r="C184" s="206">
        <v>54330.543120000002</v>
      </c>
      <c r="D184" s="207" t="s">
        <v>50</v>
      </c>
      <c r="E184" s="205" t="e">
        <f>VLOOKUP(C184,'Active 2'!C$21:E$147,3,FALSE)</f>
        <v>#N/A</v>
      </c>
      <c r="F184" s="207" t="s">
        <v>1165</v>
      </c>
      <c r="G184" s="206">
        <v>36143</v>
      </c>
      <c r="H184" s="206" t="s">
        <v>1166</v>
      </c>
      <c r="J184" s="207" t="s">
        <v>321</v>
      </c>
      <c r="K184" s="208" t="s">
        <v>1156</v>
      </c>
      <c r="M184" s="11"/>
    </row>
    <row r="185" spans="1:13">
      <c r="A185" s="205" t="s">
        <v>1167</v>
      </c>
      <c r="B185" s="70" t="str">
        <f t="shared" si="2"/>
        <v>II</v>
      </c>
      <c r="C185" s="206">
        <v>54736.728190000002</v>
      </c>
      <c r="D185" s="207" t="s">
        <v>50</v>
      </c>
      <c r="E185" s="205" t="e">
        <f>VLOOKUP(C185,'Active 2'!C$21:E$147,3,FALSE)</f>
        <v>#N/A</v>
      </c>
      <c r="F185" s="207" t="s">
        <v>1168</v>
      </c>
      <c r="G185" s="206">
        <v>37591.5</v>
      </c>
      <c r="H185" s="206" t="s">
        <v>1169</v>
      </c>
      <c r="J185" s="207" t="s">
        <v>922</v>
      </c>
      <c r="K185" s="208" t="s">
        <v>1170</v>
      </c>
      <c r="M185" s="11"/>
    </row>
    <row r="186" spans="1:13">
      <c r="A186" s="205" t="s">
        <v>1167</v>
      </c>
      <c r="B186" s="70" t="str">
        <f t="shared" si="2"/>
        <v>I</v>
      </c>
      <c r="C186" s="206">
        <v>54736.868049999997</v>
      </c>
      <c r="D186" s="207" t="s">
        <v>50</v>
      </c>
      <c r="E186" s="205" t="e">
        <f>VLOOKUP(C186,'Active 2'!C$21:E$147,3,FALSE)</f>
        <v>#N/A</v>
      </c>
      <c r="F186" s="207" t="s">
        <v>1171</v>
      </c>
      <c r="G186" s="206">
        <v>37592</v>
      </c>
      <c r="H186" s="206" t="s">
        <v>1172</v>
      </c>
      <c r="J186" s="207" t="s">
        <v>922</v>
      </c>
      <c r="K186" s="208" t="s">
        <v>1170</v>
      </c>
      <c r="M186" s="11"/>
    </row>
    <row r="187" spans="1:13">
      <c r="A187" s="205" t="s">
        <v>1167</v>
      </c>
      <c r="B187" s="70" t="str">
        <f t="shared" si="2"/>
        <v>I</v>
      </c>
      <c r="C187" s="206">
        <v>54737.709210000001</v>
      </c>
      <c r="D187" s="207" t="s">
        <v>50</v>
      </c>
      <c r="E187" s="205" t="e">
        <f>VLOOKUP(C187,'Active 2'!C$21:E$147,3,FALSE)</f>
        <v>#N/A</v>
      </c>
      <c r="F187" s="207" t="s">
        <v>1173</v>
      </c>
      <c r="G187" s="206">
        <v>37595</v>
      </c>
      <c r="H187" s="206" t="s">
        <v>1174</v>
      </c>
      <c r="J187" s="207" t="s">
        <v>922</v>
      </c>
      <c r="K187" s="208" t="s">
        <v>1170</v>
      </c>
      <c r="M187" s="11"/>
    </row>
    <row r="188" spans="1:13">
      <c r="A188" s="205" t="s">
        <v>1167</v>
      </c>
      <c r="B188" s="70" t="str">
        <f t="shared" si="2"/>
        <v>II</v>
      </c>
      <c r="C188" s="206">
        <v>54737.84996</v>
      </c>
      <c r="D188" s="207" t="s">
        <v>50</v>
      </c>
      <c r="E188" s="205" t="e">
        <f>VLOOKUP(C188,'Active 2'!C$21:E$147,3,FALSE)</f>
        <v>#N/A</v>
      </c>
      <c r="F188" s="207" t="s">
        <v>1175</v>
      </c>
      <c r="G188" s="206">
        <v>37595.5</v>
      </c>
      <c r="H188" s="206" t="s">
        <v>1176</v>
      </c>
      <c r="J188" s="207" t="s">
        <v>922</v>
      </c>
      <c r="K188" s="208" t="s">
        <v>1170</v>
      </c>
      <c r="M188" s="11"/>
    </row>
    <row r="189" spans="1:13">
      <c r="A189" s="205" t="s">
        <v>1167</v>
      </c>
      <c r="B189" s="70" t="str">
        <f t="shared" si="2"/>
        <v>II</v>
      </c>
      <c r="C189" s="206">
        <v>54738.691169999998</v>
      </c>
      <c r="D189" s="207" t="s">
        <v>50</v>
      </c>
      <c r="E189" s="205" t="e">
        <f>VLOOKUP(C189,'Active 2'!C$21:E$147,3,FALSE)</f>
        <v>#N/A</v>
      </c>
      <c r="F189" s="207" t="s">
        <v>1177</v>
      </c>
      <c r="G189" s="206">
        <v>37598.5</v>
      </c>
      <c r="H189" s="206" t="s">
        <v>1178</v>
      </c>
      <c r="J189" s="207" t="s">
        <v>922</v>
      </c>
      <c r="K189" s="208" t="s">
        <v>1170</v>
      </c>
      <c r="M189" s="11"/>
    </row>
    <row r="190" spans="1:13">
      <c r="A190" s="205" t="s">
        <v>1167</v>
      </c>
      <c r="B190" s="70" t="str">
        <f t="shared" si="2"/>
        <v>II</v>
      </c>
      <c r="C190" s="206">
        <v>54759.722540000002</v>
      </c>
      <c r="D190" s="207" t="s">
        <v>50</v>
      </c>
      <c r="E190" s="205" t="e">
        <f>VLOOKUP(C190,'Active 2'!C$21:E$147,3,FALSE)</f>
        <v>#N/A</v>
      </c>
      <c r="F190" s="207" t="s">
        <v>1179</v>
      </c>
      <c r="G190" s="206">
        <v>37673.5</v>
      </c>
      <c r="H190" s="206" t="s">
        <v>1180</v>
      </c>
      <c r="J190" s="207" t="s">
        <v>922</v>
      </c>
      <c r="K190" s="208" t="s">
        <v>1170</v>
      </c>
      <c r="M190" s="11"/>
    </row>
    <row r="191" spans="1:13">
      <c r="A191" s="205" t="s">
        <v>1167</v>
      </c>
      <c r="B191" s="70" t="str">
        <f t="shared" si="2"/>
        <v>I</v>
      </c>
      <c r="C191" s="206">
        <v>54760.703249999999</v>
      </c>
      <c r="D191" s="207" t="s">
        <v>50</v>
      </c>
      <c r="E191" s="205" t="e">
        <f>VLOOKUP(C191,'Active 2'!C$21:E$147,3,FALSE)</f>
        <v>#N/A</v>
      </c>
      <c r="F191" s="207" t="s">
        <v>1181</v>
      </c>
      <c r="G191" s="206">
        <v>37677</v>
      </c>
      <c r="H191" s="206" t="s">
        <v>1182</v>
      </c>
      <c r="J191" s="207" t="s">
        <v>922</v>
      </c>
      <c r="K191" s="208" t="s">
        <v>1170</v>
      </c>
      <c r="M191" s="11"/>
    </row>
    <row r="192" spans="1:13">
      <c r="A192" s="205" t="s">
        <v>1167</v>
      </c>
      <c r="B192" s="70" t="str">
        <f t="shared" si="2"/>
        <v>II</v>
      </c>
      <c r="C192" s="206">
        <v>54761.685559999998</v>
      </c>
      <c r="D192" s="207" t="s">
        <v>50</v>
      </c>
      <c r="E192" s="205" t="e">
        <f>VLOOKUP(C192,'Active 2'!C$21:E$147,3,FALSE)</f>
        <v>#N/A</v>
      </c>
      <c r="F192" s="207" t="s">
        <v>1183</v>
      </c>
      <c r="G192" s="206">
        <v>37680.5</v>
      </c>
      <c r="H192" s="206" t="s">
        <v>1184</v>
      </c>
      <c r="J192" s="207" t="s">
        <v>922</v>
      </c>
      <c r="K192" s="208" t="s">
        <v>1170</v>
      </c>
      <c r="M192" s="11"/>
    </row>
    <row r="193" spans="1:13">
      <c r="A193" s="209" t="s">
        <v>1185</v>
      </c>
      <c r="B193" s="70" t="str">
        <f t="shared" si="2"/>
        <v>I</v>
      </c>
      <c r="C193" s="206">
        <v>55834.416790000003</v>
      </c>
      <c r="D193" s="207" t="s">
        <v>50</v>
      </c>
      <c r="E193" s="205" t="e">
        <f>VLOOKUP(C193,'Active 2'!C$21:E$147,3,FALSE)</f>
        <v>#N/A</v>
      </c>
      <c r="F193" s="207" t="s">
        <v>1186</v>
      </c>
      <c r="G193" s="206">
        <v>41506</v>
      </c>
      <c r="H193" s="206" t="s">
        <v>1187</v>
      </c>
      <c r="J193" s="207" t="s">
        <v>65</v>
      </c>
      <c r="K193" s="208" t="s">
        <v>1035</v>
      </c>
      <c r="M193" s="11"/>
    </row>
    <row r="194" spans="1:13">
      <c r="A194" s="209" t="s">
        <v>1185</v>
      </c>
      <c r="B194" s="70" t="str">
        <f t="shared" si="2"/>
        <v>I</v>
      </c>
      <c r="C194" s="206">
        <v>55834.417390000002</v>
      </c>
      <c r="D194" s="207" t="s">
        <v>50</v>
      </c>
      <c r="E194" s="205" t="e">
        <f>VLOOKUP(C194,'Active 2'!C$21:E$147,3,FALSE)</f>
        <v>#N/A</v>
      </c>
      <c r="F194" s="207" t="s">
        <v>1188</v>
      </c>
      <c r="G194" s="206">
        <v>41506</v>
      </c>
      <c r="H194" s="206" t="s">
        <v>1189</v>
      </c>
      <c r="J194" s="207" t="s">
        <v>321</v>
      </c>
      <c r="K194" s="208" t="s">
        <v>1035</v>
      </c>
      <c r="M194" s="11"/>
    </row>
    <row r="195" spans="1:13">
      <c r="A195" s="209" t="s">
        <v>1185</v>
      </c>
      <c r="B195" s="70" t="str">
        <f t="shared" si="2"/>
        <v>I</v>
      </c>
      <c r="C195" s="206">
        <v>55834.41749</v>
      </c>
      <c r="D195" s="207" t="s">
        <v>50</v>
      </c>
      <c r="E195" s="205" t="e">
        <f>VLOOKUP(C195,'Active 2'!C$21:E$147,3,FALSE)</f>
        <v>#N/A</v>
      </c>
      <c r="F195" s="207" t="s">
        <v>1188</v>
      </c>
      <c r="G195" s="206">
        <v>41506</v>
      </c>
      <c r="H195" s="206" t="s">
        <v>1190</v>
      </c>
      <c r="J195" s="207" t="s">
        <v>253</v>
      </c>
      <c r="K195" s="208" t="s">
        <v>1035</v>
      </c>
      <c r="M195" s="11"/>
    </row>
    <row r="196" spans="1:13">
      <c r="A196" s="209" t="s">
        <v>1185</v>
      </c>
      <c r="B196" s="70" t="str">
        <f t="shared" si="2"/>
        <v>II</v>
      </c>
      <c r="C196" s="206">
        <v>56541.351569999999</v>
      </c>
      <c r="D196" s="207" t="s">
        <v>50</v>
      </c>
      <c r="E196" s="205" t="e">
        <f>VLOOKUP(C196,'Active 2'!C$21:E$147,3,FALSE)</f>
        <v>#N/A</v>
      </c>
      <c r="F196" s="207" t="s">
        <v>1191</v>
      </c>
      <c r="G196" s="206" t="s">
        <v>1192</v>
      </c>
      <c r="H196" s="206" t="s">
        <v>1193</v>
      </c>
      <c r="J196" s="207" t="s">
        <v>321</v>
      </c>
      <c r="K196" s="208" t="s">
        <v>1035</v>
      </c>
      <c r="M196" s="11"/>
    </row>
    <row r="197" spans="1:13">
      <c r="A197" s="209" t="s">
        <v>1185</v>
      </c>
      <c r="B197" s="70" t="str">
        <f t="shared" si="2"/>
        <v>II</v>
      </c>
      <c r="C197" s="206">
        <v>56541.354890000002</v>
      </c>
      <c r="D197" s="207" t="s">
        <v>50</v>
      </c>
      <c r="E197" s="205" t="e">
        <f>VLOOKUP(C197,'Active 2'!C$21:E$147,3,FALSE)</f>
        <v>#N/A</v>
      </c>
      <c r="F197" s="207" t="s">
        <v>1194</v>
      </c>
      <c r="G197" s="206" t="s">
        <v>1192</v>
      </c>
      <c r="H197" s="206" t="s">
        <v>1195</v>
      </c>
      <c r="J197" s="207" t="s">
        <v>64</v>
      </c>
      <c r="K197" s="208" t="s">
        <v>1035</v>
      </c>
      <c r="M197" s="11"/>
    </row>
    <row r="198" spans="1:13">
      <c r="A198" s="209" t="s">
        <v>1185</v>
      </c>
      <c r="B198" s="70" t="str">
        <f t="shared" si="2"/>
        <v>II</v>
      </c>
      <c r="C198" s="206">
        <v>56541.355040000002</v>
      </c>
      <c r="D198" s="207" t="s">
        <v>50</v>
      </c>
      <c r="E198" s="205" t="e">
        <f>VLOOKUP(C198,'Active 2'!C$21:E$147,3,FALSE)</f>
        <v>#N/A</v>
      </c>
      <c r="F198" s="207" t="s">
        <v>1194</v>
      </c>
      <c r="G198" s="206" t="s">
        <v>1192</v>
      </c>
      <c r="H198" s="206" t="s">
        <v>1196</v>
      </c>
      <c r="J198" s="207" t="s">
        <v>253</v>
      </c>
      <c r="K198" s="208" t="s">
        <v>1035</v>
      </c>
      <c r="M198" s="11"/>
    </row>
    <row r="199" spans="1:13">
      <c r="A199" s="209" t="s">
        <v>1185</v>
      </c>
      <c r="B199" s="70" t="str">
        <f t="shared" si="2"/>
        <v>II</v>
      </c>
      <c r="C199" s="206">
        <v>56541.496220000001</v>
      </c>
      <c r="D199" s="207" t="s">
        <v>50</v>
      </c>
      <c r="E199" s="205" t="e">
        <f>VLOOKUP(C199,'Active 2'!C$21:E$147,3,FALSE)</f>
        <v>#N/A</v>
      </c>
      <c r="F199" s="207" t="s">
        <v>1197</v>
      </c>
      <c r="G199" s="206" t="s">
        <v>1198</v>
      </c>
      <c r="H199" s="206" t="s">
        <v>1199</v>
      </c>
      <c r="J199" s="207" t="s">
        <v>321</v>
      </c>
      <c r="K199" s="208" t="s">
        <v>1035</v>
      </c>
      <c r="M199" s="11"/>
    </row>
    <row r="200" spans="1:13">
      <c r="A200" s="209" t="s">
        <v>1185</v>
      </c>
      <c r="B200" s="70" t="str">
        <f t="shared" si="2"/>
        <v>II</v>
      </c>
      <c r="C200" s="206">
        <v>56541.496290000003</v>
      </c>
      <c r="D200" s="207" t="s">
        <v>50</v>
      </c>
      <c r="E200" s="205" t="e">
        <f>VLOOKUP(C200,'Active 2'!C$21:E$147,3,FALSE)</f>
        <v>#N/A</v>
      </c>
      <c r="F200" s="207" t="s">
        <v>1197</v>
      </c>
      <c r="G200" s="206" t="s">
        <v>1198</v>
      </c>
      <c r="H200" s="206" t="s">
        <v>1200</v>
      </c>
      <c r="J200" s="207" t="s">
        <v>253</v>
      </c>
      <c r="K200" s="208" t="s">
        <v>1035</v>
      </c>
      <c r="M200" s="11"/>
    </row>
    <row r="201" spans="1:13">
      <c r="A201" s="209" t="s">
        <v>1185</v>
      </c>
      <c r="B201" s="70" t="str">
        <f t="shared" si="2"/>
        <v>II</v>
      </c>
      <c r="C201" s="206">
        <v>56541.496420000003</v>
      </c>
      <c r="D201" s="207" t="s">
        <v>50</v>
      </c>
      <c r="E201" s="205" t="e">
        <f>VLOOKUP(C201,'Active 2'!C$21:E$147,3,FALSE)</f>
        <v>#N/A</v>
      </c>
      <c r="F201" s="207" t="s">
        <v>1197</v>
      </c>
      <c r="G201" s="206" t="s">
        <v>1198</v>
      </c>
      <c r="H201" s="206" t="s">
        <v>1201</v>
      </c>
      <c r="J201" s="207" t="s">
        <v>64</v>
      </c>
      <c r="K201" s="208" t="s">
        <v>1035</v>
      </c>
      <c r="M201" s="11"/>
    </row>
    <row r="202" spans="1:13">
      <c r="A202" s="205" t="s">
        <v>1202</v>
      </c>
      <c r="B202" s="70" t="str">
        <f t="shared" ref="B202:B265" si="3">IF(G202=INT(G202),"I","II")</f>
        <v>II</v>
      </c>
      <c r="C202" s="206">
        <v>49250.351000000002</v>
      </c>
      <c r="D202" s="207" t="s">
        <v>49</v>
      </c>
      <c r="E202" s="205" t="e">
        <f>VLOOKUP(C202,'Active 2'!C$21:E$147,3,FALSE)</f>
        <v>#N/A</v>
      </c>
      <c r="F202" s="207" t="s">
        <v>1203</v>
      </c>
      <c r="G202" s="206">
        <v>18026.5</v>
      </c>
      <c r="H202" s="206" t="s">
        <v>1204</v>
      </c>
      <c r="J202" s="207" t="s">
        <v>728</v>
      </c>
      <c r="K202" s="208" t="s">
        <v>858</v>
      </c>
      <c r="M202" s="11"/>
    </row>
    <row r="203" spans="1:13">
      <c r="A203" s="205" t="s">
        <v>1202</v>
      </c>
      <c r="B203" s="70" t="str">
        <f t="shared" si="3"/>
        <v>I</v>
      </c>
      <c r="C203" s="206">
        <v>49250.491000000002</v>
      </c>
      <c r="D203" s="207" t="s">
        <v>49</v>
      </c>
      <c r="E203" s="205" t="e">
        <f>VLOOKUP(C203,'Active 2'!C$21:E$147,3,FALSE)</f>
        <v>#N/A</v>
      </c>
      <c r="F203" s="207" t="s">
        <v>1205</v>
      </c>
      <c r="G203" s="206">
        <v>18027</v>
      </c>
      <c r="H203" s="206" t="s">
        <v>1204</v>
      </c>
      <c r="J203" s="207" t="s">
        <v>728</v>
      </c>
      <c r="K203" s="208" t="s">
        <v>858</v>
      </c>
      <c r="M203" s="11"/>
    </row>
    <row r="204" spans="1:13">
      <c r="A204" s="205" t="s">
        <v>1206</v>
      </c>
      <c r="B204" s="70" t="str">
        <f t="shared" si="3"/>
        <v>I</v>
      </c>
      <c r="C204" s="206">
        <v>52887.514999999999</v>
      </c>
      <c r="D204" s="207" t="s">
        <v>49</v>
      </c>
      <c r="E204" s="205" t="e">
        <f>VLOOKUP(C204,'Active 2'!C$21:E$147,3,FALSE)</f>
        <v>#N/A</v>
      </c>
      <c r="F204" s="207" t="s">
        <v>1207</v>
      </c>
      <c r="G204" s="206">
        <v>30997</v>
      </c>
      <c r="H204" s="206" t="s">
        <v>1208</v>
      </c>
      <c r="J204" s="207" t="s">
        <v>728</v>
      </c>
      <c r="K204" s="208" t="s">
        <v>858</v>
      </c>
      <c r="M204" s="11"/>
    </row>
    <row r="205" spans="1:13">
      <c r="A205" s="209" t="s">
        <v>1209</v>
      </c>
      <c r="B205" s="70" t="str">
        <f t="shared" si="3"/>
        <v>I</v>
      </c>
      <c r="C205" s="206">
        <v>52914.714999999997</v>
      </c>
      <c r="D205" s="207" t="s">
        <v>49</v>
      </c>
      <c r="E205" s="205" t="e">
        <f>VLOOKUP(C205,'Active 2'!C$21:E$147,3,FALSE)</f>
        <v>#N/A</v>
      </c>
      <c r="F205" s="207" t="s">
        <v>1210</v>
      </c>
      <c r="G205" s="206">
        <v>31094</v>
      </c>
      <c r="H205" s="206" t="s">
        <v>1208</v>
      </c>
      <c r="J205" s="207" t="s">
        <v>728</v>
      </c>
      <c r="K205" s="208" t="s">
        <v>1211</v>
      </c>
      <c r="M205" s="11"/>
    </row>
    <row r="206" spans="1:13">
      <c r="A206" s="209" t="s">
        <v>1212</v>
      </c>
      <c r="B206" s="70" t="str">
        <f t="shared" si="3"/>
        <v>I</v>
      </c>
      <c r="C206" s="206">
        <v>47822.327599999997</v>
      </c>
      <c r="D206" s="207" t="s">
        <v>49</v>
      </c>
      <c r="E206" s="205" t="e">
        <f>VLOOKUP(C206,'Active 2'!C$21:E$147,3,FALSE)</f>
        <v>#N/A</v>
      </c>
      <c r="F206" s="207" t="s">
        <v>1213</v>
      </c>
      <c r="G206" s="206">
        <v>12934</v>
      </c>
      <c r="H206" s="206" t="s">
        <v>1214</v>
      </c>
      <c r="J206" s="207" t="s">
        <v>1215</v>
      </c>
      <c r="K206" s="208" t="s">
        <v>785</v>
      </c>
      <c r="M206" s="11"/>
    </row>
    <row r="207" spans="1:13">
      <c r="A207" s="209" t="s">
        <v>1212</v>
      </c>
      <c r="B207" s="70" t="str">
        <f t="shared" si="3"/>
        <v>I</v>
      </c>
      <c r="C207" s="206">
        <v>47847.284299999999</v>
      </c>
      <c r="D207" s="207" t="s">
        <v>49</v>
      </c>
      <c r="E207" s="205" t="e">
        <f>VLOOKUP(C207,'Active 2'!C$21:E$147,3,FALSE)</f>
        <v>#N/A</v>
      </c>
      <c r="F207" s="207" t="s">
        <v>1216</v>
      </c>
      <c r="G207" s="206">
        <v>13023</v>
      </c>
      <c r="H207" s="206" t="s">
        <v>1217</v>
      </c>
      <c r="J207" s="207" t="s">
        <v>1215</v>
      </c>
      <c r="K207" s="208" t="s">
        <v>785</v>
      </c>
      <c r="M207" s="11"/>
    </row>
    <row r="208" spans="1:13">
      <c r="A208" s="209" t="s">
        <v>886</v>
      </c>
      <c r="B208" s="70" t="str">
        <f t="shared" si="3"/>
        <v>II</v>
      </c>
      <c r="C208" s="206">
        <v>48191.498899999999</v>
      </c>
      <c r="D208" s="207" t="s">
        <v>49</v>
      </c>
      <c r="E208" s="205" t="e">
        <f>VLOOKUP(C208,'Active 2'!C$21:E$147,3,FALSE)</f>
        <v>#N/A</v>
      </c>
      <c r="F208" s="207" t="s">
        <v>1218</v>
      </c>
      <c r="G208" s="206">
        <v>14250.5</v>
      </c>
      <c r="H208" s="206" t="s">
        <v>1219</v>
      </c>
      <c r="J208" s="207" t="s">
        <v>728</v>
      </c>
      <c r="K208" s="208" t="s">
        <v>889</v>
      </c>
      <c r="M208" s="11"/>
    </row>
    <row r="209" spans="1:13">
      <c r="A209" s="209" t="s">
        <v>886</v>
      </c>
      <c r="B209" s="70" t="str">
        <f t="shared" si="3"/>
        <v>I</v>
      </c>
      <c r="C209" s="206">
        <v>48225.5677</v>
      </c>
      <c r="D209" s="207" t="s">
        <v>49</v>
      </c>
      <c r="E209" s="205" t="e">
        <f>VLOOKUP(C209,'Active 2'!C$21:E$147,3,FALSE)</f>
        <v>#N/A</v>
      </c>
      <c r="F209" s="207" t="s">
        <v>1220</v>
      </c>
      <c r="G209" s="206">
        <v>14372</v>
      </c>
      <c r="H209" s="206" t="s">
        <v>1221</v>
      </c>
      <c r="J209" s="207" t="s">
        <v>728</v>
      </c>
      <c r="K209" s="208" t="s">
        <v>889</v>
      </c>
      <c r="M209" s="11"/>
    </row>
    <row r="210" spans="1:13">
      <c r="A210" s="209" t="s">
        <v>1222</v>
      </c>
      <c r="B210" s="70" t="str">
        <f t="shared" si="3"/>
        <v>I</v>
      </c>
      <c r="C210" s="206">
        <v>48491.401700000002</v>
      </c>
      <c r="D210" s="207" t="s">
        <v>49</v>
      </c>
      <c r="E210" s="205" t="e">
        <f>VLOOKUP(C210,'Active 2'!C$21:E$147,3,FALSE)</f>
        <v>#N/A</v>
      </c>
      <c r="F210" s="207" t="s">
        <v>1223</v>
      </c>
      <c r="G210" s="206">
        <v>15320</v>
      </c>
      <c r="H210" s="206" t="s">
        <v>1224</v>
      </c>
      <c r="J210" s="207" t="s">
        <v>64</v>
      </c>
      <c r="K210" s="208" t="s">
        <v>785</v>
      </c>
      <c r="M210" s="11"/>
    </row>
    <row r="211" spans="1:13">
      <c r="A211" s="209" t="s">
        <v>1222</v>
      </c>
      <c r="B211" s="70" t="str">
        <f t="shared" si="3"/>
        <v>I</v>
      </c>
      <c r="C211" s="206">
        <v>48491.402300000002</v>
      </c>
      <c r="D211" s="207" t="s">
        <v>49</v>
      </c>
      <c r="E211" s="205" t="e">
        <f>VLOOKUP(C211,'Active 2'!C$21:E$147,3,FALSE)</f>
        <v>#N/A</v>
      </c>
      <c r="F211" s="207" t="s">
        <v>1225</v>
      </c>
      <c r="G211" s="206">
        <v>15320</v>
      </c>
      <c r="H211" s="206" t="s">
        <v>1226</v>
      </c>
      <c r="J211" s="207" t="s">
        <v>1215</v>
      </c>
      <c r="K211" s="208" t="s">
        <v>785</v>
      </c>
      <c r="M211" s="11"/>
    </row>
    <row r="212" spans="1:13">
      <c r="A212" s="209" t="s">
        <v>1227</v>
      </c>
      <c r="B212" s="70" t="str">
        <f t="shared" si="3"/>
        <v>I</v>
      </c>
      <c r="C212" s="206">
        <v>49171.414199999999</v>
      </c>
      <c r="D212" s="207" t="s">
        <v>49</v>
      </c>
      <c r="E212" s="205" t="e">
        <f>VLOOKUP(C212,'Active 2'!C$21:E$147,3,FALSE)</f>
        <v>#N/A</v>
      </c>
      <c r="F212" s="207" t="s">
        <v>1228</v>
      </c>
      <c r="G212" s="206">
        <v>17745</v>
      </c>
      <c r="H212" s="206" t="s">
        <v>1229</v>
      </c>
      <c r="J212" s="207" t="s">
        <v>914</v>
      </c>
      <c r="K212" s="208" t="s">
        <v>1230</v>
      </c>
      <c r="M212" s="11"/>
    </row>
    <row r="213" spans="1:13">
      <c r="A213" s="209" t="s">
        <v>1227</v>
      </c>
      <c r="B213" s="70" t="str">
        <f t="shared" si="3"/>
        <v>II</v>
      </c>
      <c r="C213" s="206">
        <v>49171.554900000003</v>
      </c>
      <c r="D213" s="207" t="s">
        <v>49</v>
      </c>
      <c r="E213" s="205" t="e">
        <f>VLOOKUP(C213,'Active 2'!C$21:E$147,3,FALSE)</f>
        <v>#N/A</v>
      </c>
      <c r="F213" s="207" t="s">
        <v>1231</v>
      </c>
      <c r="G213" s="206">
        <v>17745.5</v>
      </c>
      <c r="H213" s="206" t="s">
        <v>1232</v>
      </c>
      <c r="J213" s="207" t="s">
        <v>914</v>
      </c>
      <c r="K213" s="208" t="s">
        <v>1230</v>
      </c>
      <c r="M213" s="11"/>
    </row>
    <row r="214" spans="1:13">
      <c r="A214" s="209" t="s">
        <v>1227</v>
      </c>
      <c r="B214" s="70" t="str">
        <f t="shared" si="3"/>
        <v>I</v>
      </c>
      <c r="C214" s="206">
        <v>49228.339399999997</v>
      </c>
      <c r="D214" s="207" t="s">
        <v>49</v>
      </c>
      <c r="E214" s="205" t="e">
        <f>VLOOKUP(C214,'Active 2'!C$21:E$147,3,FALSE)</f>
        <v>#N/A</v>
      </c>
      <c r="F214" s="207" t="s">
        <v>1233</v>
      </c>
      <c r="G214" s="206">
        <v>17948</v>
      </c>
      <c r="H214" s="206" t="s">
        <v>1234</v>
      </c>
      <c r="J214" s="207" t="s">
        <v>914</v>
      </c>
      <c r="K214" s="208" t="s">
        <v>1230</v>
      </c>
      <c r="M214" s="11"/>
    </row>
    <row r="215" spans="1:13">
      <c r="A215" s="209" t="s">
        <v>1227</v>
      </c>
      <c r="B215" s="70" t="str">
        <f t="shared" si="3"/>
        <v>I</v>
      </c>
      <c r="C215" s="206">
        <v>49317.231699999997</v>
      </c>
      <c r="D215" s="207" t="s">
        <v>49</v>
      </c>
      <c r="E215" s="205" t="e">
        <f>VLOOKUP(C215,'Active 2'!C$21:E$147,3,FALSE)</f>
        <v>#N/A</v>
      </c>
      <c r="F215" s="207" t="s">
        <v>1235</v>
      </c>
      <c r="G215" s="206">
        <v>18265</v>
      </c>
      <c r="H215" s="206" t="s">
        <v>1236</v>
      </c>
      <c r="J215" s="207" t="s">
        <v>914</v>
      </c>
      <c r="K215" s="208" t="s">
        <v>1230</v>
      </c>
      <c r="M215" s="11"/>
    </row>
    <row r="216" spans="1:13">
      <c r="A216" s="205" t="s">
        <v>1237</v>
      </c>
      <c r="B216" s="70" t="str">
        <f t="shared" si="3"/>
        <v>II</v>
      </c>
      <c r="C216" s="206">
        <v>50703.459300000002</v>
      </c>
      <c r="D216" s="207" t="s">
        <v>49</v>
      </c>
      <c r="E216" s="205" t="e">
        <f>VLOOKUP(C216,'Active 2'!C$21:E$147,3,FALSE)</f>
        <v>#N/A</v>
      </c>
      <c r="F216" s="207" t="s">
        <v>1238</v>
      </c>
      <c r="G216" s="206">
        <v>23208.5</v>
      </c>
      <c r="H216" s="206" t="s">
        <v>1239</v>
      </c>
      <c r="J216" s="207" t="s">
        <v>728</v>
      </c>
      <c r="K216" s="208" t="s">
        <v>1240</v>
      </c>
      <c r="M216" s="11"/>
    </row>
    <row r="217" spans="1:13">
      <c r="A217" s="205" t="s">
        <v>1237</v>
      </c>
      <c r="B217" s="70" t="str">
        <f t="shared" si="3"/>
        <v>I</v>
      </c>
      <c r="C217" s="206">
        <v>51031.429100000001</v>
      </c>
      <c r="D217" s="207" t="s">
        <v>49</v>
      </c>
      <c r="E217" s="205" t="e">
        <f>VLOOKUP(C217,'Active 2'!C$21:E$147,3,FALSE)</f>
        <v>#N/A</v>
      </c>
      <c r="F217" s="207" t="s">
        <v>1241</v>
      </c>
      <c r="G217" s="206">
        <v>24378</v>
      </c>
      <c r="H217" s="206" t="s">
        <v>1242</v>
      </c>
      <c r="J217" s="207" t="s">
        <v>728</v>
      </c>
      <c r="K217" s="208" t="s">
        <v>1243</v>
      </c>
      <c r="M217" s="11"/>
    </row>
    <row r="218" spans="1:13">
      <c r="A218" s="205" t="s">
        <v>1237</v>
      </c>
      <c r="B218" s="70" t="str">
        <f t="shared" si="3"/>
        <v>II</v>
      </c>
      <c r="C218" s="206">
        <v>51032.409</v>
      </c>
      <c r="D218" s="207" t="s">
        <v>49</v>
      </c>
      <c r="E218" s="205" t="e">
        <f>VLOOKUP(C218,'Active 2'!C$21:E$147,3,FALSE)</f>
        <v>#N/A</v>
      </c>
      <c r="F218" s="207" t="s">
        <v>1244</v>
      </c>
      <c r="G218" s="206">
        <v>24381.5</v>
      </c>
      <c r="H218" s="206" t="s">
        <v>1245</v>
      </c>
      <c r="J218" s="207" t="s">
        <v>728</v>
      </c>
      <c r="K218" s="208" t="s">
        <v>1246</v>
      </c>
      <c r="M218" s="11"/>
    </row>
    <row r="219" spans="1:13">
      <c r="A219" s="209" t="s">
        <v>1247</v>
      </c>
      <c r="B219" s="70" t="str">
        <f t="shared" si="3"/>
        <v>I</v>
      </c>
      <c r="C219" s="206">
        <v>51761.915500000003</v>
      </c>
      <c r="D219" s="207" t="s">
        <v>49</v>
      </c>
      <c r="E219" s="205" t="e">
        <f>VLOOKUP(C219,'Active 2'!C$21:E$147,3,FALSE)</f>
        <v>#N/A</v>
      </c>
      <c r="F219" s="207" t="s">
        <v>1248</v>
      </c>
      <c r="G219" s="206">
        <v>26983</v>
      </c>
      <c r="H219" s="206" t="s">
        <v>1249</v>
      </c>
      <c r="J219" s="207" t="s">
        <v>728</v>
      </c>
      <c r="K219" s="208" t="s">
        <v>1250</v>
      </c>
      <c r="M219" s="11"/>
    </row>
    <row r="220" spans="1:13">
      <c r="A220" s="209" t="s">
        <v>1251</v>
      </c>
      <c r="B220" s="70" t="str">
        <f t="shared" si="3"/>
        <v>I</v>
      </c>
      <c r="C220" s="206">
        <v>52015.974999999999</v>
      </c>
      <c r="D220" s="207" t="s">
        <v>49</v>
      </c>
      <c r="E220" s="205" t="e">
        <f>VLOOKUP(C220,'Active 2'!C$21:E$147,3,FALSE)</f>
        <v>#N/A</v>
      </c>
      <c r="F220" s="207" t="s">
        <v>1252</v>
      </c>
      <c r="G220" s="206">
        <v>27889</v>
      </c>
      <c r="H220" s="206" t="s">
        <v>1253</v>
      </c>
      <c r="J220" s="207" t="s">
        <v>728</v>
      </c>
      <c r="K220" s="208" t="s">
        <v>1250</v>
      </c>
      <c r="M220" s="11"/>
    </row>
    <row r="221" spans="1:13">
      <c r="A221" s="209" t="s">
        <v>1254</v>
      </c>
      <c r="B221" s="70" t="str">
        <f t="shared" si="3"/>
        <v>I</v>
      </c>
      <c r="C221" s="206">
        <v>52121.416400000002</v>
      </c>
      <c r="D221" s="207" t="s">
        <v>49</v>
      </c>
      <c r="E221" s="205" t="e">
        <f>VLOOKUP(C221,'Active 2'!C$21:E$147,3,FALSE)</f>
        <v>#N/A</v>
      </c>
      <c r="F221" s="207" t="s">
        <v>1255</v>
      </c>
      <c r="G221" s="206">
        <v>28265</v>
      </c>
      <c r="H221" s="206" t="s">
        <v>1256</v>
      </c>
      <c r="J221" s="207" t="s">
        <v>728</v>
      </c>
      <c r="K221" s="208" t="s">
        <v>1257</v>
      </c>
      <c r="M221" s="11"/>
    </row>
    <row r="222" spans="1:13">
      <c r="A222" s="209" t="s">
        <v>1258</v>
      </c>
      <c r="B222" s="70" t="str">
        <f t="shared" si="3"/>
        <v>I</v>
      </c>
      <c r="C222" s="206">
        <v>52137.3969</v>
      </c>
      <c r="D222" s="207" t="s">
        <v>49</v>
      </c>
      <c r="E222" s="205" t="e">
        <f>VLOOKUP(C222,'Active 2'!C$21:E$147,3,FALSE)</f>
        <v>#N/A</v>
      </c>
      <c r="F222" s="207" t="s">
        <v>1259</v>
      </c>
      <c r="G222" s="206">
        <v>28322</v>
      </c>
      <c r="H222" s="206" t="s">
        <v>1260</v>
      </c>
      <c r="J222" s="207" t="s">
        <v>914</v>
      </c>
      <c r="K222" s="208" t="s">
        <v>785</v>
      </c>
      <c r="M222" s="11"/>
    </row>
    <row r="223" spans="1:13">
      <c r="A223" s="209" t="s">
        <v>1258</v>
      </c>
      <c r="B223" s="70" t="str">
        <f t="shared" si="3"/>
        <v>II</v>
      </c>
      <c r="C223" s="206">
        <v>52137.536500000002</v>
      </c>
      <c r="D223" s="207" t="s">
        <v>49</v>
      </c>
      <c r="E223" s="205" t="e">
        <f>VLOOKUP(C223,'Active 2'!C$21:E$147,3,FALSE)</f>
        <v>#N/A</v>
      </c>
      <c r="F223" s="207" t="s">
        <v>1261</v>
      </c>
      <c r="G223" s="206">
        <v>28322.5</v>
      </c>
      <c r="H223" s="206" t="s">
        <v>1262</v>
      </c>
      <c r="J223" s="207" t="s">
        <v>914</v>
      </c>
      <c r="K223" s="208" t="s">
        <v>785</v>
      </c>
      <c r="M223" s="11"/>
    </row>
    <row r="224" spans="1:13">
      <c r="A224" s="209" t="s">
        <v>1263</v>
      </c>
      <c r="B224" s="70" t="str">
        <f t="shared" si="3"/>
        <v>I</v>
      </c>
      <c r="C224" s="206">
        <v>52145.528899999998</v>
      </c>
      <c r="D224" s="207" t="s">
        <v>49</v>
      </c>
      <c r="E224" s="205" t="e">
        <f>VLOOKUP(C224,'Active 2'!C$21:E$147,3,FALSE)</f>
        <v>#N/A</v>
      </c>
      <c r="F224" s="207" t="s">
        <v>1264</v>
      </c>
      <c r="G224" s="206">
        <v>28351</v>
      </c>
      <c r="H224" s="206" t="s">
        <v>1265</v>
      </c>
      <c r="J224" s="207" t="s">
        <v>321</v>
      </c>
      <c r="K224" s="208" t="s">
        <v>899</v>
      </c>
      <c r="M224" s="11"/>
    </row>
    <row r="225" spans="1:13">
      <c r="A225" s="205" t="s">
        <v>1266</v>
      </c>
      <c r="B225" s="70" t="str">
        <f t="shared" si="3"/>
        <v>I</v>
      </c>
      <c r="C225" s="206">
        <v>52194.321499999998</v>
      </c>
      <c r="D225" s="207" t="s">
        <v>49</v>
      </c>
      <c r="E225" s="205" t="e">
        <f>VLOOKUP(C225,'Active 2'!C$21:E$147,3,FALSE)</f>
        <v>#N/A</v>
      </c>
      <c r="F225" s="207" t="s">
        <v>1267</v>
      </c>
      <c r="G225" s="206">
        <v>28525</v>
      </c>
      <c r="H225" s="206" t="s">
        <v>1268</v>
      </c>
      <c r="J225" s="207" t="s">
        <v>728</v>
      </c>
      <c r="K225" s="208" t="s">
        <v>1269</v>
      </c>
      <c r="M225" s="11"/>
    </row>
    <row r="226" spans="1:13">
      <c r="A226" s="205" t="s">
        <v>1270</v>
      </c>
      <c r="B226" s="70" t="str">
        <f t="shared" si="3"/>
        <v>I</v>
      </c>
      <c r="C226" s="206">
        <v>52501.625599999999</v>
      </c>
      <c r="D226" s="207" t="s">
        <v>49</v>
      </c>
      <c r="E226" s="205" t="e">
        <f>VLOOKUP(C226,'Active 2'!C$21:E$147,3,FALSE)</f>
        <v>#N/A</v>
      </c>
      <c r="F226" s="207" t="s">
        <v>1271</v>
      </c>
      <c r="G226" s="206">
        <v>29621</v>
      </c>
      <c r="H226" s="206" t="s">
        <v>1272</v>
      </c>
      <c r="J226" s="207" t="s">
        <v>728</v>
      </c>
      <c r="K226" s="208" t="s">
        <v>1273</v>
      </c>
      <c r="M226" s="11"/>
    </row>
    <row r="227" spans="1:13">
      <c r="A227" s="209" t="s">
        <v>1274</v>
      </c>
      <c r="B227" s="70" t="str">
        <f t="shared" si="3"/>
        <v>II</v>
      </c>
      <c r="C227" s="206">
        <v>52505.445299999999</v>
      </c>
      <c r="D227" s="207" t="s">
        <v>49</v>
      </c>
      <c r="E227" s="205" t="e">
        <f>VLOOKUP(C227,'Active 2'!C$21:E$147,3,FALSE)</f>
        <v>#N/A</v>
      </c>
      <c r="F227" s="207" t="s">
        <v>1275</v>
      </c>
      <c r="G227" s="206">
        <v>29634.5</v>
      </c>
      <c r="H227" s="206" t="s">
        <v>1276</v>
      </c>
      <c r="J227" s="207" t="s">
        <v>914</v>
      </c>
      <c r="K227" s="208" t="s">
        <v>785</v>
      </c>
      <c r="M227" s="11"/>
    </row>
    <row r="228" spans="1:13">
      <c r="A228" s="209" t="s">
        <v>1274</v>
      </c>
      <c r="B228" s="70" t="str">
        <f t="shared" si="3"/>
        <v>I</v>
      </c>
      <c r="C228" s="206">
        <v>52505.585899999998</v>
      </c>
      <c r="D228" s="207" t="s">
        <v>49</v>
      </c>
      <c r="E228" s="205" t="e">
        <f>VLOOKUP(C228,'Active 2'!C$21:E$147,3,FALSE)</f>
        <v>#N/A</v>
      </c>
      <c r="F228" s="207" t="s">
        <v>1277</v>
      </c>
      <c r="G228" s="206">
        <v>29635</v>
      </c>
      <c r="H228" s="206" t="s">
        <v>1278</v>
      </c>
      <c r="J228" s="207" t="s">
        <v>914</v>
      </c>
      <c r="K228" s="208" t="s">
        <v>785</v>
      </c>
      <c r="M228" s="11"/>
    </row>
    <row r="229" spans="1:13">
      <c r="A229" s="209" t="s">
        <v>1274</v>
      </c>
      <c r="B229" s="70" t="str">
        <f t="shared" si="3"/>
        <v>II</v>
      </c>
      <c r="C229" s="206">
        <v>52510.492299999998</v>
      </c>
      <c r="D229" s="207" t="s">
        <v>49</v>
      </c>
      <c r="E229" s="205" t="e">
        <f>VLOOKUP(C229,'Active 2'!C$21:E$147,3,FALSE)</f>
        <v>#N/A</v>
      </c>
      <c r="F229" s="207" t="s">
        <v>1279</v>
      </c>
      <c r="G229" s="206">
        <v>29652.5</v>
      </c>
      <c r="H229" s="206" t="s">
        <v>1280</v>
      </c>
      <c r="J229" s="207" t="s">
        <v>914</v>
      </c>
      <c r="K229" s="208" t="s">
        <v>785</v>
      </c>
      <c r="M229" s="11"/>
    </row>
    <row r="230" spans="1:13">
      <c r="A230" s="205" t="s">
        <v>1270</v>
      </c>
      <c r="B230" s="70" t="str">
        <f t="shared" si="3"/>
        <v>II</v>
      </c>
      <c r="C230" s="206">
        <v>52514.666299999997</v>
      </c>
      <c r="D230" s="207" t="s">
        <v>49</v>
      </c>
      <c r="E230" s="205" t="e">
        <f>VLOOKUP(C230,'Active 2'!C$21:E$147,3,FALSE)</f>
        <v>#N/A</v>
      </c>
      <c r="F230" s="207" t="s">
        <v>1281</v>
      </c>
      <c r="G230" s="206">
        <v>29667.5</v>
      </c>
      <c r="H230" s="206" t="s">
        <v>1282</v>
      </c>
      <c r="J230" s="207" t="s">
        <v>728</v>
      </c>
      <c r="K230" s="208" t="s">
        <v>1283</v>
      </c>
      <c r="M230" s="11"/>
    </row>
    <row r="231" spans="1:13">
      <c r="A231" s="209" t="s">
        <v>1263</v>
      </c>
      <c r="B231" s="70" t="str">
        <f t="shared" si="3"/>
        <v>II</v>
      </c>
      <c r="C231" s="206">
        <v>52521.428800000002</v>
      </c>
      <c r="D231" s="207" t="s">
        <v>49</v>
      </c>
      <c r="E231" s="205" t="e">
        <f>VLOOKUP(C231,'Active 2'!C$21:E$147,3,FALSE)</f>
        <v>#N/A</v>
      </c>
      <c r="F231" s="207" t="s">
        <v>1284</v>
      </c>
      <c r="G231" s="206">
        <v>29691.5</v>
      </c>
      <c r="H231" s="206" t="s">
        <v>1285</v>
      </c>
      <c r="J231" s="207" t="s">
        <v>321</v>
      </c>
      <c r="K231" s="208" t="s">
        <v>899</v>
      </c>
      <c r="M231" s="11"/>
    </row>
    <row r="232" spans="1:13">
      <c r="A232" s="209" t="s">
        <v>1263</v>
      </c>
      <c r="B232" s="70" t="str">
        <f t="shared" si="3"/>
        <v>I</v>
      </c>
      <c r="C232" s="206">
        <v>52521.5697</v>
      </c>
      <c r="D232" s="207" t="s">
        <v>49</v>
      </c>
      <c r="E232" s="205" t="e">
        <f>VLOOKUP(C232,'Active 2'!C$21:E$147,3,FALSE)</f>
        <v>#N/A</v>
      </c>
      <c r="F232" s="207" t="s">
        <v>1286</v>
      </c>
      <c r="G232" s="206">
        <v>29692</v>
      </c>
      <c r="H232" s="206" t="s">
        <v>1287</v>
      </c>
      <c r="J232" s="207" t="s">
        <v>321</v>
      </c>
      <c r="K232" s="208" t="s">
        <v>899</v>
      </c>
      <c r="M232" s="11"/>
    </row>
    <row r="233" spans="1:13">
      <c r="A233" s="209" t="s">
        <v>1288</v>
      </c>
      <c r="B233" s="70" t="str">
        <f t="shared" si="3"/>
        <v>II</v>
      </c>
      <c r="C233" s="206">
        <v>52546.667000000001</v>
      </c>
      <c r="D233" s="207" t="s">
        <v>49</v>
      </c>
      <c r="E233" s="205" t="e">
        <f>VLOOKUP(C233,'Active 2'!C$21:E$147,3,FALSE)</f>
        <v>#N/A</v>
      </c>
      <c r="F233" s="207" t="s">
        <v>1289</v>
      </c>
      <c r="G233" s="206">
        <v>29781.5</v>
      </c>
      <c r="H233" s="206" t="s">
        <v>1290</v>
      </c>
      <c r="J233" s="207" t="s">
        <v>728</v>
      </c>
      <c r="K233" s="208" t="s">
        <v>1291</v>
      </c>
      <c r="M233" s="11"/>
    </row>
    <row r="234" spans="1:13">
      <c r="A234" s="209" t="s">
        <v>1292</v>
      </c>
      <c r="B234" s="70" t="str">
        <f t="shared" si="3"/>
        <v>II</v>
      </c>
      <c r="C234" s="206">
        <v>52560.972699999998</v>
      </c>
      <c r="D234" s="207" t="s">
        <v>49</v>
      </c>
      <c r="E234" s="205" t="e">
        <f>VLOOKUP(C234,'Active 2'!C$21:E$147,3,FALSE)</f>
        <v>#N/A</v>
      </c>
      <c r="F234" s="207" t="s">
        <v>1293</v>
      </c>
      <c r="G234" s="206">
        <v>29832.5</v>
      </c>
      <c r="H234" s="206" t="s">
        <v>1294</v>
      </c>
      <c r="J234" s="207" t="s">
        <v>728</v>
      </c>
      <c r="K234" s="208" t="s">
        <v>1295</v>
      </c>
      <c r="M234" s="11"/>
    </row>
    <row r="235" spans="1:13">
      <c r="A235" s="209" t="s">
        <v>1292</v>
      </c>
      <c r="B235" s="70" t="str">
        <f t="shared" si="3"/>
        <v>I</v>
      </c>
      <c r="C235" s="206">
        <v>52561.112300000001</v>
      </c>
      <c r="D235" s="207" t="s">
        <v>49</v>
      </c>
      <c r="E235" s="205" t="e">
        <f>VLOOKUP(C235,'Active 2'!C$21:E$147,3,FALSE)</f>
        <v>#N/A</v>
      </c>
      <c r="F235" s="207" t="s">
        <v>1296</v>
      </c>
      <c r="G235" s="206">
        <v>29833</v>
      </c>
      <c r="H235" s="206" t="s">
        <v>1297</v>
      </c>
      <c r="J235" s="207" t="s">
        <v>728</v>
      </c>
      <c r="K235" s="208" t="s">
        <v>1295</v>
      </c>
      <c r="M235" s="11"/>
    </row>
    <row r="236" spans="1:13">
      <c r="A236" s="209" t="s">
        <v>1298</v>
      </c>
      <c r="B236" s="70" t="str">
        <f t="shared" si="3"/>
        <v>I</v>
      </c>
      <c r="C236" s="206">
        <v>52815.446900000003</v>
      </c>
      <c r="D236" s="207" t="s">
        <v>49</v>
      </c>
      <c r="E236" s="205" t="e">
        <f>VLOOKUP(C236,'Active 2'!C$21:E$147,3,FALSE)</f>
        <v>#N/A</v>
      </c>
      <c r="F236" s="207" t="s">
        <v>1299</v>
      </c>
      <c r="G236" s="206">
        <v>30740</v>
      </c>
      <c r="H236" s="206" t="s">
        <v>1300</v>
      </c>
      <c r="J236" s="207" t="s">
        <v>458</v>
      </c>
      <c r="K236" s="208" t="s">
        <v>1301</v>
      </c>
      <c r="M236" s="11"/>
    </row>
    <row r="237" spans="1:13">
      <c r="A237" s="209" t="s">
        <v>1298</v>
      </c>
      <c r="B237" s="70" t="str">
        <f t="shared" si="3"/>
        <v>I</v>
      </c>
      <c r="C237" s="206">
        <v>52815.45</v>
      </c>
      <c r="D237" s="207" t="s">
        <v>49</v>
      </c>
      <c r="E237" s="205" t="e">
        <f>VLOOKUP(C237,'Active 2'!C$21:E$147,3,FALSE)</f>
        <v>#N/A</v>
      </c>
      <c r="F237" s="207" t="s">
        <v>1302</v>
      </c>
      <c r="G237" s="206">
        <v>30740</v>
      </c>
      <c r="H237" s="206" t="s">
        <v>1285</v>
      </c>
      <c r="J237" s="207" t="s">
        <v>64</v>
      </c>
      <c r="K237" s="208" t="s">
        <v>1301</v>
      </c>
      <c r="M237" s="11"/>
    </row>
    <row r="238" spans="1:13">
      <c r="A238" s="209" t="s">
        <v>1303</v>
      </c>
      <c r="B238" s="70" t="str">
        <f t="shared" si="3"/>
        <v>II</v>
      </c>
      <c r="C238" s="206">
        <v>52878.4018</v>
      </c>
      <c r="D238" s="207" t="s">
        <v>49</v>
      </c>
      <c r="E238" s="205" t="e">
        <f>VLOOKUP(C238,'Active 2'!C$21:E$147,3,FALSE)</f>
        <v>#N/A</v>
      </c>
      <c r="F238" s="207" t="s">
        <v>1304</v>
      </c>
      <c r="G238" s="206">
        <v>30964.5</v>
      </c>
      <c r="H238" s="206" t="s">
        <v>941</v>
      </c>
      <c r="J238" s="207" t="s">
        <v>914</v>
      </c>
      <c r="K238" s="208" t="s">
        <v>785</v>
      </c>
      <c r="M238" s="11"/>
    </row>
    <row r="239" spans="1:13">
      <c r="A239" s="209" t="s">
        <v>1303</v>
      </c>
      <c r="B239" s="70" t="str">
        <f t="shared" si="3"/>
        <v>I</v>
      </c>
      <c r="C239" s="206">
        <v>52878.542500000003</v>
      </c>
      <c r="D239" s="207" t="s">
        <v>49</v>
      </c>
      <c r="E239" s="205" t="e">
        <f>VLOOKUP(C239,'Active 2'!C$21:E$147,3,FALSE)</f>
        <v>#N/A</v>
      </c>
      <c r="F239" s="207" t="s">
        <v>1305</v>
      </c>
      <c r="G239" s="206">
        <v>30965</v>
      </c>
      <c r="H239" s="206" t="s">
        <v>1306</v>
      </c>
      <c r="J239" s="207" t="s">
        <v>914</v>
      </c>
      <c r="K239" s="208" t="s">
        <v>785</v>
      </c>
      <c r="M239" s="11"/>
    </row>
    <row r="240" spans="1:13">
      <c r="A240" s="209" t="s">
        <v>1307</v>
      </c>
      <c r="B240" s="70" t="str">
        <f t="shared" si="3"/>
        <v>I</v>
      </c>
      <c r="C240" s="206">
        <v>52886.393499999998</v>
      </c>
      <c r="D240" s="207" t="s">
        <v>49</v>
      </c>
      <c r="E240" s="205" t="e">
        <f>VLOOKUP(C240,'Active 2'!C$21:E$147,3,FALSE)</f>
        <v>#N/A</v>
      </c>
      <c r="F240" s="207" t="s">
        <v>1308</v>
      </c>
      <c r="G240" s="206">
        <v>30993</v>
      </c>
      <c r="H240" s="206" t="s">
        <v>1309</v>
      </c>
      <c r="J240" s="207" t="s">
        <v>728</v>
      </c>
      <c r="K240" s="208" t="s">
        <v>1310</v>
      </c>
      <c r="M240" s="11"/>
    </row>
    <row r="241" spans="1:13">
      <c r="A241" s="209" t="s">
        <v>1311</v>
      </c>
      <c r="B241" s="70" t="str">
        <f t="shared" si="3"/>
        <v>II</v>
      </c>
      <c r="C241" s="206">
        <v>52887.375599999999</v>
      </c>
      <c r="D241" s="207" t="s">
        <v>49</v>
      </c>
      <c r="E241" s="205" t="e">
        <f>VLOOKUP(C241,'Active 2'!C$21:E$147,3,FALSE)</f>
        <v>#N/A</v>
      </c>
      <c r="F241" s="207" t="s">
        <v>1312</v>
      </c>
      <c r="G241" s="206">
        <v>30996.5</v>
      </c>
      <c r="H241" s="206" t="s">
        <v>938</v>
      </c>
      <c r="J241" s="207" t="s">
        <v>914</v>
      </c>
      <c r="K241" s="208" t="s">
        <v>785</v>
      </c>
      <c r="M241" s="11"/>
    </row>
    <row r="242" spans="1:13">
      <c r="A242" s="209" t="s">
        <v>1311</v>
      </c>
      <c r="B242" s="70" t="str">
        <f t="shared" si="3"/>
        <v>I</v>
      </c>
      <c r="C242" s="206">
        <v>52887.514900000002</v>
      </c>
      <c r="D242" s="207" t="s">
        <v>49</v>
      </c>
      <c r="E242" s="205" t="e">
        <f>VLOOKUP(C242,'Active 2'!C$21:E$147,3,FALSE)</f>
        <v>#N/A</v>
      </c>
      <c r="F242" s="207" t="s">
        <v>1207</v>
      </c>
      <c r="G242" s="206">
        <v>30997</v>
      </c>
      <c r="H242" s="206" t="s">
        <v>1313</v>
      </c>
      <c r="J242" s="207" t="s">
        <v>914</v>
      </c>
      <c r="K242" s="208" t="s">
        <v>785</v>
      </c>
      <c r="M242" s="11"/>
    </row>
    <row r="243" spans="1:13">
      <c r="A243" s="209" t="s">
        <v>1311</v>
      </c>
      <c r="B243" s="70" t="str">
        <f t="shared" si="3"/>
        <v>I</v>
      </c>
      <c r="C243" s="206">
        <v>52902.375800000002</v>
      </c>
      <c r="D243" s="207" t="s">
        <v>49</v>
      </c>
      <c r="E243" s="205" t="e">
        <f>VLOOKUP(C243,'Active 2'!C$21:E$147,3,FALSE)</f>
        <v>#N/A</v>
      </c>
      <c r="F243" s="207" t="s">
        <v>1314</v>
      </c>
      <c r="G243" s="206">
        <v>31050</v>
      </c>
      <c r="H243" s="206" t="s">
        <v>1315</v>
      </c>
      <c r="J243" s="207" t="s">
        <v>914</v>
      </c>
      <c r="K243" s="208" t="s">
        <v>1316</v>
      </c>
      <c r="M243" s="11"/>
    </row>
    <row r="244" spans="1:13">
      <c r="A244" s="209" t="s">
        <v>1209</v>
      </c>
      <c r="B244" s="70" t="str">
        <f t="shared" si="3"/>
        <v>II</v>
      </c>
      <c r="C244" s="206">
        <v>52914.856399999997</v>
      </c>
      <c r="D244" s="207" t="s">
        <v>49</v>
      </c>
      <c r="E244" s="205" t="e">
        <f>VLOOKUP(C244,'Active 2'!C$21:E$147,3,FALSE)</f>
        <v>#N/A</v>
      </c>
      <c r="F244" s="207" t="s">
        <v>1317</v>
      </c>
      <c r="G244" s="206">
        <v>31094.5</v>
      </c>
      <c r="H244" s="206" t="s">
        <v>1318</v>
      </c>
      <c r="J244" s="207" t="s">
        <v>728</v>
      </c>
      <c r="K244" s="208" t="s">
        <v>1211</v>
      </c>
      <c r="M244" s="11"/>
    </row>
    <row r="245" spans="1:13">
      <c r="A245" s="209" t="s">
        <v>1311</v>
      </c>
      <c r="B245" s="70" t="str">
        <f t="shared" si="3"/>
        <v>II</v>
      </c>
      <c r="C245" s="206">
        <v>52929.436699999998</v>
      </c>
      <c r="D245" s="207" t="s">
        <v>49</v>
      </c>
      <c r="E245" s="205" t="e">
        <f>VLOOKUP(C245,'Active 2'!C$21:E$147,3,FALSE)</f>
        <v>#N/A</v>
      </c>
      <c r="F245" s="207" t="s">
        <v>1319</v>
      </c>
      <c r="G245" s="206">
        <v>31146.5</v>
      </c>
      <c r="H245" s="206" t="s">
        <v>1320</v>
      </c>
      <c r="J245" s="207" t="s">
        <v>914</v>
      </c>
      <c r="K245" s="208" t="s">
        <v>785</v>
      </c>
      <c r="M245" s="11"/>
    </row>
    <row r="246" spans="1:13">
      <c r="A246" s="209" t="s">
        <v>1311</v>
      </c>
      <c r="B246" s="70" t="str">
        <f t="shared" si="3"/>
        <v>I</v>
      </c>
      <c r="C246" s="206">
        <v>52929.579299999998</v>
      </c>
      <c r="D246" s="207" t="s">
        <v>49</v>
      </c>
      <c r="E246" s="205" t="e">
        <f>VLOOKUP(C246,'Active 2'!C$21:E$147,3,FALSE)</f>
        <v>#N/A</v>
      </c>
      <c r="F246" s="207" t="s">
        <v>1321</v>
      </c>
      <c r="G246" s="206">
        <v>31147</v>
      </c>
      <c r="H246" s="206" t="s">
        <v>1322</v>
      </c>
      <c r="J246" s="207" t="s">
        <v>914</v>
      </c>
      <c r="K246" s="208" t="s">
        <v>785</v>
      </c>
      <c r="M246" s="11"/>
    </row>
    <row r="247" spans="1:13">
      <c r="A247" s="209" t="s">
        <v>1303</v>
      </c>
      <c r="B247" s="70" t="str">
        <f t="shared" si="3"/>
        <v>I</v>
      </c>
      <c r="C247" s="206">
        <v>53209.433199999999</v>
      </c>
      <c r="D247" s="207" t="s">
        <v>49</v>
      </c>
      <c r="E247" s="205" t="e">
        <f>VLOOKUP(C247,'Active 2'!C$21:E$147,3,FALSE)</f>
        <v>#N/A</v>
      </c>
      <c r="F247" s="207" t="s">
        <v>1323</v>
      </c>
      <c r="G247" s="206">
        <v>32145</v>
      </c>
      <c r="H247" s="206" t="s">
        <v>1324</v>
      </c>
      <c r="J247" s="207" t="s">
        <v>914</v>
      </c>
      <c r="K247" s="208" t="s">
        <v>785</v>
      </c>
      <c r="M247" s="11"/>
    </row>
    <row r="248" spans="1:13">
      <c r="A248" s="209" t="s">
        <v>1303</v>
      </c>
      <c r="B248" s="70" t="str">
        <f t="shared" si="3"/>
        <v>II</v>
      </c>
      <c r="C248" s="206">
        <v>53217.426200000002</v>
      </c>
      <c r="D248" s="207" t="s">
        <v>49</v>
      </c>
      <c r="E248" s="205" t="e">
        <f>VLOOKUP(C248,'Active 2'!C$21:E$147,3,FALSE)</f>
        <v>#N/A</v>
      </c>
      <c r="F248" s="207" t="s">
        <v>1325</v>
      </c>
      <c r="G248" s="206">
        <v>32173.5</v>
      </c>
      <c r="H248" s="206" t="s">
        <v>1326</v>
      </c>
      <c r="J248" s="207" t="s">
        <v>914</v>
      </c>
      <c r="K248" s="208" t="s">
        <v>785</v>
      </c>
      <c r="M248" s="11"/>
    </row>
    <row r="249" spans="1:13">
      <c r="A249" s="209" t="s">
        <v>1303</v>
      </c>
      <c r="B249" s="70" t="str">
        <f t="shared" si="3"/>
        <v>II</v>
      </c>
      <c r="C249" s="206">
        <v>53220.511200000001</v>
      </c>
      <c r="D249" s="207" t="s">
        <v>49</v>
      </c>
      <c r="E249" s="205" t="e">
        <f>VLOOKUP(C249,'Active 2'!C$21:E$147,3,FALSE)</f>
        <v>#N/A</v>
      </c>
      <c r="F249" s="207" t="s">
        <v>1327</v>
      </c>
      <c r="G249" s="206">
        <v>32184.5</v>
      </c>
      <c r="H249" s="206" t="s">
        <v>1328</v>
      </c>
      <c r="J249" s="207" t="s">
        <v>961</v>
      </c>
      <c r="K249" s="208" t="s">
        <v>1329</v>
      </c>
      <c r="M249" s="11"/>
    </row>
    <row r="250" spans="1:13">
      <c r="A250" s="209" t="s">
        <v>1303</v>
      </c>
      <c r="B250" s="70" t="str">
        <f t="shared" si="3"/>
        <v>II</v>
      </c>
      <c r="C250" s="206">
        <v>53221.4928</v>
      </c>
      <c r="D250" s="207" t="s">
        <v>49</v>
      </c>
      <c r="E250" s="205" t="e">
        <f>VLOOKUP(C250,'Active 2'!C$21:E$147,3,FALSE)</f>
        <v>#N/A</v>
      </c>
      <c r="F250" s="207" t="s">
        <v>1330</v>
      </c>
      <c r="G250" s="206" t="s">
        <v>1331</v>
      </c>
      <c r="H250" s="206" t="s">
        <v>1332</v>
      </c>
      <c r="J250" s="207" t="s">
        <v>914</v>
      </c>
      <c r="K250" s="208" t="s">
        <v>785</v>
      </c>
      <c r="M250" s="11"/>
    </row>
    <row r="251" spans="1:13">
      <c r="A251" s="209" t="s">
        <v>1303</v>
      </c>
      <c r="B251" s="70" t="str">
        <f t="shared" si="3"/>
        <v>II</v>
      </c>
      <c r="C251" s="206">
        <v>53226.539199999999</v>
      </c>
      <c r="D251" s="207" t="s">
        <v>49</v>
      </c>
      <c r="E251" s="205" t="e">
        <f>VLOOKUP(C251,'Active 2'!C$21:E$147,3,FALSE)</f>
        <v>#N/A</v>
      </c>
      <c r="F251" s="207" t="s">
        <v>1333</v>
      </c>
      <c r="G251" s="206" t="s">
        <v>1334</v>
      </c>
      <c r="H251" s="206" t="s">
        <v>1335</v>
      </c>
      <c r="J251" s="207" t="s">
        <v>914</v>
      </c>
      <c r="K251" s="208" t="s">
        <v>785</v>
      </c>
      <c r="M251" s="11"/>
    </row>
    <row r="252" spans="1:13">
      <c r="A252" s="209" t="s">
        <v>1303</v>
      </c>
      <c r="B252" s="70" t="str">
        <f t="shared" si="3"/>
        <v>II</v>
      </c>
      <c r="C252" s="206">
        <v>53233.409500000002</v>
      </c>
      <c r="D252" s="207" t="s">
        <v>49</v>
      </c>
      <c r="E252" s="205" t="e">
        <f>VLOOKUP(C252,'Active 2'!C$21:E$147,3,FALSE)</f>
        <v>#N/A</v>
      </c>
      <c r="F252" s="207" t="s">
        <v>1336</v>
      </c>
      <c r="G252" s="206" t="s">
        <v>1337</v>
      </c>
      <c r="H252" s="206" t="s">
        <v>1335</v>
      </c>
      <c r="J252" s="207" t="s">
        <v>914</v>
      </c>
      <c r="K252" s="208" t="s">
        <v>785</v>
      </c>
      <c r="M252" s="11"/>
    </row>
    <row r="253" spans="1:13">
      <c r="A253" s="209" t="s">
        <v>1303</v>
      </c>
      <c r="B253" s="70" t="str">
        <f t="shared" si="3"/>
        <v>II</v>
      </c>
      <c r="C253" s="206">
        <v>53233.548799999997</v>
      </c>
      <c r="D253" s="207" t="s">
        <v>49</v>
      </c>
      <c r="E253" s="205" t="e">
        <f>VLOOKUP(C253,'Active 2'!C$21:E$147,3,FALSE)</f>
        <v>#N/A</v>
      </c>
      <c r="F253" s="207" t="s">
        <v>1338</v>
      </c>
      <c r="G253" s="206" t="s">
        <v>1339</v>
      </c>
      <c r="H253" s="206" t="s">
        <v>1340</v>
      </c>
      <c r="J253" s="207" t="s">
        <v>914</v>
      </c>
      <c r="K253" s="208" t="s">
        <v>785</v>
      </c>
      <c r="M253" s="11"/>
    </row>
    <row r="254" spans="1:13">
      <c r="A254" s="209" t="s">
        <v>1303</v>
      </c>
      <c r="B254" s="70" t="str">
        <f t="shared" si="3"/>
        <v>II</v>
      </c>
      <c r="C254" s="206">
        <v>53250.3747</v>
      </c>
      <c r="D254" s="207" t="s">
        <v>49</v>
      </c>
      <c r="E254" s="205" t="e">
        <f>VLOOKUP(C254,'Active 2'!C$21:E$147,3,FALSE)</f>
        <v>#N/A</v>
      </c>
      <c r="F254" s="207" t="s">
        <v>1341</v>
      </c>
      <c r="G254" s="206" t="s">
        <v>1342</v>
      </c>
      <c r="H254" s="206" t="s">
        <v>1324</v>
      </c>
      <c r="J254" s="207" t="s">
        <v>914</v>
      </c>
      <c r="K254" s="208" t="s">
        <v>785</v>
      </c>
      <c r="M254" s="11"/>
    </row>
    <row r="255" spans="1:13">
      <c r="A255" s="209" t="s">
        <v>1343</v>
      </c>
      <c r="B255" s="70" t="str">
        <f t="shared" si="3"/>
        <v>II</v>
      </c>
      <c r="C255" s="206">
        <v>53250.508399999999</v>
      </c>
      <c r="D255" s="207" t="s">
        <v>49</v>
      </c>
      <c r="E255" s="205" t="e">
        <f>VLOOKUP(C255,'Active 2'!C$21:E$147,3,FALSE)</f>
        <v>#N/A</v>
      </c>
      <c r="F255" s="207" t="s">
        <v>1344</v>
      </c>
      <c r="G255" s="206" t="s">
        <v>1345</v>
      </c>
      <c r="H255" s="206" t="s">
        <v>1346</v>
      </c>
      <c r="J255" s="207" t="s">
        <v>728</v>
      </c>
      <c r="K255" s="208" t="s">
        <v>1347</v>
      </c>
      <c r="M255" s="11"/>
    </row>
    <row r="256" spans="1:13">
      <c r="A256" s="209" t="s">
        <v>1303</v>
      </c>
      <c r="B256" s="70" t="str">
        <f t="shared" si="3"/>
        <v>II</v>
      </c>
      <c r="C256" s="206">
        <v>53250.514000000003</v>
      </c>
      <c r="D256" s="207" t="s">
        <v>49</v>
      </c>
      <c r="E256" s="205" t="e">
        <f>VLOOKUP(C256,'Active 2'!C$21:E$147,3,FALSE)</f>
        <v>#N/A</v>
      </c>
      <c r="F256" s="207" t="s">
        <v>1348</v>
      </c>
      <c r="G256" s="206" t="s">
        <v>1345</v>
      </c>
      <c r="H256" s="206" t="s">
        <v>950</v>
      </c>
      <c r="J256" s="207" t="s">
        <v>914</v>
      </c>
      <c r="K256" s="208" t="s">
        <v>785</v>
      </c>
      <c r="M256" s="11"/>
    </row>
    <row r="257" spans="1:13">
      <c r="A257" s="209" t="s">
        <v>1303</v>
      </c>
      <c r="B257" s="70" t="str">
        <f t="shared" si="3"/>
        <v>II</v>
      </c>
      <c r="C257" s="206">
        <v>53255.421900000001</v>
      </c>
      <c r="D257" s="207" t="s">
        <v>49</v>
      </c>
      <c r="E257" s="205" t="e">
        <f>VLOOKUP(C257,'Active 2'!C$21:E$147,3,FALSE)</f>
        <v>#N/A</v>
      </c>
      <c r="F257" s="207" t="s">
        <v>1349</v>
      </c>
      <c r="G257" s="206" t="s">
        <v>1350</v>
      </c>
      <c r="H257" s="206" t="s">
        <v>1351</v>
      </c>
      <c r="J257" s="207" t="s">
        <v>914</v>
      </c>
      <c r="K257" s="208" t="s">
        <v>785</v>
      </c>
      <c r="M257" s="11"/>
    </row>
    <row r="258" spans="1:13">
      <c r="A258" s="209" t="s">
        <v>1303</v>
      </c>
      <c r="B258" s="70" t="str">
        <f t="shared" si="3"/>
        <v>II</v>
      </c>
      <c r="C258" s="206">
        <v>53255.5628</v>
      </c>
      <c r="D258" s="207" t="s">
        <v>49</v>
      </c>
      <c r="E258" s="205" t="e">
        <f>VLOOKUP(C258,'Active 2'!C$21:E$147,3,FALSE)</f>
        <v>#N/A</v>
      </c>
      <c r="F258" s="207" t="s">
        <v>1352</v>
      </c>
      <c r="G258" s="206" t="s">
        <v>1353</v>
      </c>
      <c r="H258" s="206" t="s">
        <v>1354</v>
      </c>
      <c r="J258" s="207" t="s">
        <v>914</v>
      </c>
      <c r="K258" s="208" t="s">
        <v>785</v>
      </c>
      <c r="M258" s="11"/>
    </row>
    <row r="259" spans="1:13">
      <c r="A259" s="209" t="s">
        <v>1303</v>
      </c>
      <c r="B259" s="70" t="str">
        <f t="shared" si="3"/>
        <v>II</v>
      </c>
      <c r="C259" s="206">
        <v>53257.3845</v>
      </c>
      <c r="D259" s="207" t="s">
        <v>49</v>
      </c>
      <c r="E259" s="205" t="e">
        <f>VLOOKUP(C259,'Active 2'!C$21:E$147,3,FALSE)</f>
        <v>#N/A</v>
      </c>
      <c r="F259" s="207" t="s">
        <v>1355</v>
      </c>
      <c r="G259" s="206" t="s">
        <v>1356</v>
      </c>
      <c r="H259" s="206" t="s">
        <v>1357</v>
      </c>
      <c r="J259" s="207" t="s">
        <v>914</v>
      </c>
      <c r="K259" s="208" t="s">
        <v>785</v>
      </c>
      <c r="M259" s="11"/>
    </row>
    <row r="260" spans="1:13">
      <c r="A260" s="209" t="s">
        <v>1303</v>
      </c>
      <c r="B260" s="70" t="str">
        <f t="shared" si="3"/>
        <v>II</v>
      </c>
      <c r="C260" s="206">
        <v>53257.522599999997</v>
      </c>
      <c r="D260" s="207" t="s">
        <v>49</v>
      </c>
      <c r="E260" s="205" t="e">
        <f>VLOOKUP(C260,'Active 2'!C$21:E$147,3,FALSE)</f>
        <v>#N/A</v>
      </c>
      <c r="F260" s="207" t="s">
        <v>1358</v>
      </c>
      <c r="G260" s="206" t="s">
        <v>1359</v>
      </c>
      <c r="H260" s="206" t="s">
        <v>1360</v>
      </c>
      <c r="J260" s="207" t="s">
        <v>914</v>
      </c>
      <c r="K260" s="208" t="s">
        <v>785</v>
      </c>
      <c r="M260" s="11"/>
    </row>
    <row r="261" spans="1:13">
      <c r="A261" s="209" t="s">
        <v>1303</v>
      </c>
      <c r="B261" s="70" t="str">
        <f t="shared" si="3"/>
        <v>II</v>
      </c>
      <c r="C261" s="206">
        <v>53282.341699999997</v>
      </c>
      <c r="D261" s="207" t="s">
        <v>49</v>
      </c>
      <c r="E261" s="205" t="e">
        <f>VLOOKUP(C261,'Active 2'!C$21:E$147,3,FALSE)</f>
        <v>#N/A</v>
      </c>
      <c r="F261" s="207" t="s">
        <v>1361</v>
      </c>
      <c r="G261" s="206" t="s">
        <v>1362</v>
      </c>
      <c r="H261" s="206" t="s">
        <v>950</v>
      </c>
      <c r="J261" s="207" t="s">
        <v>961</v>
      </c>
      <c r="K261" s="208" t="s">
        <v>785</v>
      </c>
      <c r="M261" s="11"/>
    </row>
    <row r="262" spans="1:13">
      <c r="A262" s="209" t="s">
        <v>1303</v>
      </c>
      <c r="B262" s="70" t="str">
        <f t="shared" si="3"/>
        <v>II</v>
      </c>
      <c r="C262" s="206">
        <v>53282.483399999997</v>
      </c>
      <c r="D262" s="207" t="s">
        <v>49</v>
      </c>
      <c r="E262" s="205" t="e">
        <f>VLOOKUP(C262,'Active 2'!C$21:E$147,3,FALSE)</f>
        <v>#N/A</v>
      </c>
      <c r="F262" s="207" t="s">
        <v>1363</v>
      </c>
      <c r="G262" s="206" t="s">
        <v>1364</v>
      </c>
      <c r="H262" s="206" t="s">
        <v>1365</v>
      </c>
      <c r="J262" s="207" t="s">
        <v>961</v>
      </c>
      <c r="K262" s="208" t="s">
        <v>785</v>
      </c>
      <c r="M262" s="11"/>
    </row>
    <row r="263" spans="1:13">
      <c r="A263" s="209" t="s">
        <v>1366</v>
      </c>
      <c r="B263" s="70" t="str">
        <f t="shared" si="3"/>
        <v>II</v>
      </c>
      <c r="C263" s="206">
        <v>53341.228499999997</v>
      </c>
      <c r="D263" s="207" t="s">
        <v>49</v>
      </c>
      <c r="E263" s="205" t="e">
        <f>VLOOKUP(C263,'Active 2'!C$21:E$147,3,FALSE)</f>
        <v>#N/A</v>
      </c>
      <c r="F263" s="207" t="s">
        <v>1367</v>
      </c>
      <c r="G263" s="206" t="s">
        <v>1368</v>
      </c>
      <c r="H263" s="206" t="s">
        <v>1369</v>
      </c>
      <c r="J263" s="207" t="s">
        <v>728</v>
      </c>
      <c r="K263" s="208" t="s">
        <v>1269</v>
      </c>
      <c r="M263" s="11"/>
    </row>
    <row r="264" spans="1:13">
      <c r="A264" s="209" t="s">
        <v>1370</v>
      </c>
      <c r="B264" s="70" t="str">
        <f t="shared" si="3"/>
        <v>II</v>
      </c>
      <c r="C264" s="206">
        <v>53360.297400000003</v>
      </c>
      <c r="D264" s="207" t="s">
        <v>49</v>
      </c>
      <c r="E264" s="205" t="e">
        <f>VLOOKUP(C264,'Active 2'!C$21:E$147,3,FALSE)</f>
        <v>#N/A</v>
      </c>
      <c r="F264" s="207" t="s">
        <v>1371</v>
      </c>
      <c r="G264" s="206" t="s">
        <v>1372</v>
      </c>
      <c r="H264" s="206" t="s">
        <v>1373</v>
      </c>
      <c r="J264" s="207" t="s">
        <v>728</v>
      </c>
      <c r="K264" s="208" t="s">
        <v>1374</v>
      </c>
      <c r="M264" s="11"/>
    </row>
    <row r="265" spans="1:13">
      <c r="A265" s="209" t="s">
        <v>1370</v>
      </c>
      <c r="B265" s="70" t="str">
        <f t="shared" si="3"/>
        <v>II</v>
      </c>
      <c r="C265" s="206">
        <v>53613.514999999999</v>
      </c>
      <c r="D265" s="207" t="s">
        <v>49</v>
      </c>
      <c r="E265" s="205" t="e">
        <f>VLOOKUP(C265,'Active 2'!C$21:E$147,3,FALSE)</f>
        <v>#N/A</v>
      </c>
      <c r="F265" s="207" t="s">
        <v>1375</v>
      </c>
      <c r="G265" s="206" t="s">
        <v>966</v>
      </c>
      <c r="H265" s="206" t="s">
        <v>960</v>
      </c>
      <c r="J265" s="207" t="s">
        <v>728</v>
      </c>
      <c r="K265" s="208" t="s">
        <v>1374</v>
      </c>
      <c r="M265" s="11"/>
    </row>
    <row r="266" spans="1:13">
      <c r="A266" s="209" t="s">
        <v>1376</v>
      </c>
      <c r="B266" s="70" t="str">
        <f t="shared" ref="B266:B329" si="4">IF(G266=INT(G266),"I","II")</f>
        <v>II</v>
      </c>
      <c r="C266" s="206">
        <v>53632.0216</v>
      </c>
      <c r="D266" s="207" t="s">
        <v>49</v>
      </c>
      <c r="E266" s="205" t="e">
        <f>VLOOKUP(C266,'Active 2'!C$21:E$147,3,FALSE)</f>
        <v>#N/A</v>
      </c>
      <c r="F266" s="207" t="s">
        <v>1377</v>
      </c>
      <c r="G266" s="206" t="s">
        <v>1378</v>
      </c>
      <c r="H266" s="206" t="s">
        <v>1379</v>
      </c>
      <c r="J266" s="207" t="s">
        <v>728</v>
      </c>
      <c r="K266" s="208" t="s">
        <v>1380</v>
      </c>
      <c r="M266" s="11"/>
    </row>
    <row r="267" spans="1:13">
      <c r="A267" s="209" t="s">
        <v>1376</v>
      </c>
      <c r="B267" s="70" t="str">
        <f t="shared" si="4"/>
        <v>II</v>
      </c>
      <c r="C267" s="206">
        <v>53632.162300000004</v>
      </c>
      <c r="D267" s="207" t="s">
        <v>49</v>
      </c>
      <c r="E267" s="205" t="e">
        <f>VLOOKUP(C267,'Active 2'!C$21:E$147,3,FALSE)</f>
        <v>#N/A</v>
      </c>
      <c r="F267" s="207" t="s">
        <v>1381</v>
      </c>
      <c r="G267" s="206" t="s">
        <v>1382</v>
      </c>
      <c r="H267" s="206" t="s">
        <v>964</v>
      </c>
      <c r="J267" s="207" t="s">
        <v>728</v>
      </c>
      <c r="K267" s="208" t="s">
        <v>1380</v>
      </c>
      <c r="M267" s="11"/>
    </row>
    <row r="268" spans="1:13">
      <c r="A268" s="209" t="s">
        <v>1376</v>
      </c>
      <c r="B268" s="70" t="str">
        <f t="shared" si="4"/>
        <v>I</v>
      </c>
      <c r="C268" s="206">
        <v>53663.989099999999</v>
      </c>
      <c r="D268" s="207" t="s">
        <v>49</v>
      </c>
      <c r="E268" s="205" t="e">
        <f>VLOOKUP(C268,'Active 2'!C$21:E$147,3,FALSE)</f>
        <v>#N/A</v>
      </c>
      <c r="F268" s="207" t="s">
        <v>1383</v>
      </c>
      <c r="G268" s="206">
        <v>33766</v>
      </c>
      <c r="H268" s="206" t="s">
        <v>1384</v>
      </c>
      <c r="J268" s="207" t="s">
        <v>728</v>
      </c>
      <c r="K268" s="208" t="s">
        <v>1380</v>
      </c>
      <c r="M268" s="11"/>
    </row>
    <row r="269" spans="1:13">
      <c r="A269" s="209" t="s">
        <v>1385</v>
      </c>
      <c r="B269" s="70" t="str">
        <f t="shared" si="4"/>
        <v>I</v>
      </c>
      <c r="C269" s="206">
        <v>53951.135999999999</v>
      </c>
      <c r="D269" s="207" t="s">
        <v>49</v>
      </c>
      <c r="E269" s="205" t="e">
        <f>VLOOKUP(C269,'Active 2'!C$21:E$147,3,FALSE)</f>
        <v>#N/A</v>
      </c>
      <c r="F269" s="207" t="s">
        <v>1386</v>
      </c>
      <c r="G269" s="206">
        <v>34790</v>
      </c>
      <c r="H269" s="206" t="s">
        <v>1387</v>
      </c>
      <c r="J269" s="207" t="s">
        <v>728</v>
      </c>
      <c r="K269" s="208" t="s">
        <v>1388</v>
      </c>
      <c r="M269" s="11"/>
    </row>
    <row r="270" spans="1:13">
      <c r="A270" s="209" t="s">
        <v>1385</v>
      </c>
      <c r="B270" s="70" t="str">
        <f t="shared" si="4"/>
        <v>II</v>
      </c>
      <c r="C270" s="206">
        <v>53951.277000000002</v>
      </c>
      <c r="D270" s="207" t="s">
        <v>49</v>
      </c>
      <c r="E270" s="205" t="e">
        <f>VLOOKUP(C270,'Active 2'!C$21:E$147,3,FALSE)</f>
        <v>#N/A</v>
      </c>
      <c r="F270" s="207" t="s">
        <v>1389</v>
      </c>
      <c r="G270" s="206">
        <v>34790.5</v>
      </c>
      <c r="H270" s="206" t="s">
        <v>1390</v>
      </c>
      <c r="J270" s="207" t="s">
        <v>728</v>
      </c>
      <c r="K270" s="208" t="s">
        <v>1388</v>
      </c>
      <c r="M270" s="11"/>
    </row>
    <row r="271" spans="1:13">
      <c r="A271" s="209" t="s">
        <v>1391</v>
      </c>
      <c r="B271" s="70" t="str">
        <f t="shared" si="4"/>
        <v>II</v>
      </c>
      <c r="C271" s="206">
        <v>53985.489000000001</v>
      </c>
      <c r="D271" s="207" t="s">
        <v>49</v>
      </c>
      <c r="E271" s="205" t="e">
        <f>VLOOKUP(C271,'Active 2'!C$21:E$147,3,FALSE)</f>
        <v>#N/A</v>
      </c>
      <c r="F271" s="207" t="s">
        <v>1392</v>
      </c>
      <c r="G271" s="206">
        <v>34912.5</v>
      </c>
      <c r="H271" s="206" t="s">
        <v>1393</v>
      </c>
      <c r="J271" s="207" t="s">
        <v>728</v>
      </c>
      <c r="K271" s="208" t="s">
        <v>1394</v>
      </c>
      <c r="M271" s="11"/>
    </row>
    <row r="272" spans="1:13">
      <c r="A272" s="209" t="s">
        <v>1395</v>
      </c>
      <c r="B272" s="70" t="str">
        <f t="shared" si="4"/>
        <v>II</v>
      </c>
      <c r="C272" s="206">
        <v>47405.491000000002</v>
      </c>
      <c r="D272" s="207" t="s">
        <v>47</v>
      </c>
      <c r="E272" s="205" t="e">
        <f>VLOOKUP(C272,'Active 2'!C$21:E$147,3,FALSE)</f>
        <v>#N/A</v>
      </c>
      <c r="F272" s="207" t="s">
        <v>1396</v>
      </c>
      <c r="G272" s="206">
        <v>11447.5</v>
      </c>
      <c r="H272" s="206" t="s">
        <v>793</v>
      </c>
      <c r="J272" s="207"/>
      <c r="K272" s="208" t="s">
        <v>1397</v>
      </c>
      <c r="M272" s="11"/>
    </row>
    <row r="273" spans="1:13">
      <c r="A273" s="209" t="s">
        <v>1212</v>
      </c>
      <c r="B273" s="70" t="str">
        <f t="shared" si="4"/>
        <v>II</v>
      </c>
      <c r="C273" s="206">
        <v>47727.408000000003</v>
      </c>
      <c r="D273" s="207" t="s">
        <v>47</v>
      </c>
      <c r="E273" s="205" t="e">
        <f>VLOOKUP(C273,'Active 2'!C$21:E$147,3,FALSE)</f>
        <v>#N/A</v>
      </c>
      <c r="F273" s="207" t="s">
        <v>1398</v>
      </c>
      <c r="G273" s="206">
        <v>12595.5</v>
      </c>
      <c r="H273" s="206" t="s">
        <v>1399</v>
      </c>
      <c r="J273" s="207"/>
      <c r="K273" s="208" t="s">
        <v>1397</v>
      </c>
      <c r="M273" s="11"/>
    </row>
    <row r="274" spans="1:13">
      <c r="A274" s="209" t="s">
        <v>1212</v>
      </c>
      <c r="B274" s="70" t="str">
        <f t="shared" si="4"/>
        <v>I</v>
      </c>
      <c r="C274" s="206">
        <v>47727.548000000003</v>
      </c>
      <c r="D274" s="207" t="s">
        <v>47</v>
      </c>
      <c r="E274" s="205" t="e">
        <f>VLOOKUP(C274,'Active 2'!C$21:E$147,3,FALSE)</f>
        <v>#N/A</v>
      </c>
      <c r="F274" s="207" t="s">
        <v>1400</v>
      </c>
      <c r="G274" s="206">
        <v>12596</v>
      </c>
      <c r="H274" s="206" t="s">
        <v>1399</v>
      </c>
      <c r="J274" s="207"/>
      <c r="K274" s="208" t="s">
        <v>1397</v>
      </c>
      <c r="M274" s="11"/>
    </row>
    <row r="275" spans="1:13">
      <c r="A275" s="209" t="s">
        <v>1212</v>
      </c>
      <c r="B275" s="70" t="str">
        <f t="shared" si="4"/>
        <v>I</v>
      </c>
      <c r="C275" s="206">
        <v>47790.358</v>
      </c>
      <c r="D275" s="207" t="s">
        <v>47</v>
      </c>
      <c r="E275" s="205" t="e">
        <f>VLOOKUP(C275,'Active 2'!C$21:E$147,3,FALSE)</f>
        <v>#N/A</v>
      </c>
      <c r="F275" s="207" t="s">
        <v>1401</v>
      </c>
      <c r="G275" s="206">
        <v>12820</v>
      </c>
      <c r="H275" s="206" t="s">
        <v>1402</v>
      </c>
      <c r="J275" s="207"/>
      <c r="K275" s="208" t="s">
        <v>777</v>
      </c>
      <c r="M275" s="11"/>
    </row>
    <row r="276" spans="1:13">
      <c r="A276" s="209" t="s">
        <v>1212</v>
      </c>
      <c r="B276" s="70" t="str">
        <f t="shared" si="4"/>
        <v>I</v>
      </c>
      <c r="C276" s="206">
        <v>47822.326999999997</v>
      </c>
      <c r="D276" s="207" t="s">
        <v>47</v>
      </c>
      <c r="E276" s="205" t="e">
        <f>VLOOKUP(C276,'Active 2'!C$21:E$147,3,FALSE)</f>
        <v>#N/A</v>
      </c>
      <c r="F276" s="207" t="s">
        <v>1403</v>
      </c>
      <c r="G276" s="206">
        <v>12934</v>
      </c>
      <c r="H276" s="206" t="s">
        <v>1404</v>
      </c>
      <c r="J276" s="207"/>
      <c r="K276" s="208" t="s">
        <v>1397</v>
      </c>
      <c r="M276" s="11"/>
    </row>
    <row r="277" spans="1:13">
      <c r="A277" s="209" t="s">
        <v>1405</v>
      </c>
      <c r="B277" s="70" t="str">
        <f t="shared" si="4"/>
        <v>I</v>
      </c>
      <c r="C277" s="206">
        <v>48499.54</v>
      </c>
      <c r="D277" s="207" t="s">
        <v>47</v>
      </c>
      <c r="E277" s="205" t="e">
        <f>VLOOKUP(C277,'Active 2'!C$21:E$147,3,FALSE)</f>
        <v>#N/A</v>
      </c>
      <c r="F277" s="207" t="s">
        <v>1406</v>
      </c>
      <c r="G277" s="206">
        <v>15349</v>
      </c>
      <c r="H277" s="206" t="s">
        <v>1407</v>
      </c>
      <c r="J277" s="207"/>
      <c r="K277" s="208" t="s">
        <v>1230</v>
      </c>
      <c r="M277" s="11"/>
    </row>
    <row r="278" spans="1:13">
      <c r="A278" s="205" t="s">
        <v>61</v>
      </c>
      <c r="B278" s="70" t="str">
        <f t="shared" si="4"/>
        <v>II</v>
      </c>
      <c r="C278" s="206">
        <v>24786.6</v>
      </c>
      <c r="D278" s="207" t="s">
        <v>47</v>
      </c>
      <c r="E278" s="205">
        <f>VLOOKUP(C278,'Active 2'!C$21:E$147,3,FALSE)</f>
        <v>-100308.0648206694</v>
      </c>
      <c r="F278" s="207" t="s">
        <v>1408</v>
      </c>
      <c r="G278" s="206">
        <v>-69212.5</v>
      </c>
      <c r="H278" s="206" t="s">
        <v>1409</v>
      </c>
      <c r="J278" s="207"/>
      <c r="K278" s="208" t="s">
        <v>1410</v>
      </c>
      <c r="M278" s="11"/>
    </row>
    <row r="279" spans="1:13">
      <c r="A279" s="205" t="s">
        <v>63</v>
      </c>
      <c r="B279" s="70" t="str">
        <f t="shared" si="4"/>
        <v>II</v>
      </c>
      <c r="C279" s="206">
        <v>31323.277999999998</v>
      </c>
      <c r="D279" s="207" t="s">
        <v>48</v>
      </c>
      <c r="E279" s="205">
        <f>VLOOKUP(C279,'Active 2'!C$21:E$147,3,FALSE)</f>
        <v>-76997.525862198716</v>
      </c>
      <c r="F279" s="207" t="s">
        <v>1411</v>
      </c>
      <c r="G279" s="206">
        <v>-45902.5</v>
      </c>
      <c r="H279" s="206" t="s">
        <v>913</v>
      </c>
      <c r="J279" s="207"/>
      <c r="K279" s="208" t="s">
        <v>1412</v>
      </c>
      <c r="M279" s="11"/>
    </row>
    <row r="280" spans="1:13">
      <c r="A280" s="205" t="s">
        <v>63</v>
      </c>
      <c r="B280" s="70" t="str">
        <f t="shared" si="4"/>
        <v>I</v>
      </c>
      <c r="C280" s="206">
        <v>31323.42</v>
      </c>
      <c r="D280" s="207" t="s">
        <v>48</v>
      </c>
      <c r="E280" s="205">
        <f>VLOOKUP(C280,'Active 2'!C$21:E$147,3,FALSE)</f>
        <v>-76997.019474010085</v>
      </c>
      <c r="F280" s="207" t="s">
        <v>1413</v>
      </c>
      <c r="G280" s="206">
        <v>-45902</v>
      </c>
      <c r="H280" s="206" t="s">
        <v>1414</v>
      </c>
      <c r="J280" s="207"/>
      <c r="K280" s="208" t="s">
        <v>1412</v>
      </c>
      <c r="M280" s="11"/>
    </row>
    <row r="281" spans="1:13">
      <c r="A281" s="205" t="s">
        <v>66</v>
      </c>
      <c r="B281" s="70" t="str">
        <f t="shared" si="4"/>
        <v>II</v>
      </c>
      <c r="C281" s="206">
        <v>34979.445</v>
      </c>
      <c r="D281" s="207" t="s">
        <v>48</v>
      </c>
      <c r="E281" s="205">
        <f>VLOOKUP(C281,'Active 2'!C$21:E$147,3,FALSE)</f>
        <v>-63959.217520840168</v>
      </c>
      <c r="F281" s="207" t="s">
        <v>1415</v>
      </c>
      <c r="G281" s="206">
        <v>-32864.5</v>
      </c>
      <c r="H281" s="206" t="s">
        <v>1416</v>
      </c>
      <c r="J281" s="207"/>
      <c r="K281" s="208" t="s">
        <v>1417</v>
      </c>
      <c r="M281" s="11"/>
    </row>
    <row r="282" spans="1:13">
      <c r="A282" s="205" t="s">
        <v>67</v>
      </c>
      <c r="B282" s="70" t="str">
        <f t="shared" si="4"/>
        <v>II</v>
      </c>
      <c r="C282" s="206">
        <v>34979.446000000004</v>
      </c>
      <c r="D282" s="207" t="s">
        <v>48</v>
      </c>
      <c r="E282" s="205">
        <f>VLOOKUP(C282,'Active 2'!C$21:E$147,3,FALSE)</f>
        <v>-63959.213954726147</v>
      </c>
      <c r="F282" s="207" t="s">
        <v>1418</v>
      </c>
      <c r="G282" s="206">
        <v>-32864.5</v>
      </c>
      <c r="H282" s="206" t="s">
        <v>1419</v>
      </c>
      <c r="J282" s="207"/>
      <c r="K282" s="208" t="s">
        <v>1420</v>
      </c>
      <c r="M282" s="11"/>
    </row>
    <row r="283" spans="1:13">
      <c r="A283" s="205" t="s">
        <v>66</v>
      </c>
      <c r="B283" s="70" t="str">
        <f t="shared" si="4"/>
        <v>I</v>
      </c>
      <c r="C283" s="206">
        <v>34979.576999999997</v>
      </c>
      <c r="D283" s="207" t="s">
        <v>48</v>
      </c>
      <c r="E283" s="205">
        <f>VLOOKUP(C283,'Active 2'!C$21:E$147,3,FALSE)</f>
        <v>-63958.746793791586</v>
      </c>
      <c r="F283" s="207" t="s">
        <v>1421</v>
      </c>
      <c r="G283" s="206">
        <v>-32864</v>
      </c>
      <c r="H283" s="206" t="s">
        <v>1422</v>
      </c>
      <c r="J283" s="207"/>
      <c r="K283" s="208" t="s">
        <v>1417</v>
      </c>
      <c r="M283" s="11"/>
    </row>
    <row r="284" spans="1:13">
      <c r="A284" s="205" t="s">
        <v>67</v>
      </c>
      <c r="B284" s="70" t="str">
        <f t="shared" si="4"/>
        <v>I</v>
      </c>
      <c r="C284" s="206">
        <v>34979.584999999999</v>
      </c>
      <c r="D284" s="207" t="s">
        <v>48</v>
      </c>
      <c r="E284" s="205">
        <f>VLOOKUP(C284,'Active 2'!C$21:E$147,3,FALSE)</f>
        <v>-63958.718264879542</v>
      </c>
      <c r="F284" s="207" t="s">
        <v>1423</v>
      </c>
      <c r="G284" s="206">
        <v>-32864</v>
      </c>
      <c r="H284" s="206" t="s">
        <v>1416</v>
      </c>
      <c r="J284" s="207"/>
      <c r="K284" s="208" t="s">
        <v>1424</v>
      </c>
      <c r="M284" s="11"/>
    </row>
    <row r="285" spans="1:13">
      <c r="A285" s="205" t="s">
        <v>67</v>
      </c>
      <c r="B285" s="70" t="str">
        <f t="shared" si="4"/>
        <v>II</v>
      </c>
      <c r="C285" s="206">
        <v>34990.383999999998</v>
      </c>
      <c r="D285" s="207" t="s">
        <v>48</v>
      </c>
      <c r="E285" s="205">
        <f>VLOOKUP(C285,'Active 2'!C$21:E$147,3,FALSE)</f>
        <v>-63920.207799745345</v>
      </c>
      <c r="F285" s="207" t="s">
        <v>1425</v>
      </c>
      <c r="G285" s="206">
        <v>-32825.5</v>
      </c>
      <c r="H285" s="206" t="s">
        <v>1426</v>
      </c>
      <c r="J285" s="207"/>
      <c r="K285" s="208" t="s">
        <v>1427</v>
      </c>
      <c r="M285" s="11"/>
    </row>
    <row r="286" spans="1:13">
      <c r="A286" s="205" t="s">
        <v>67</v>
      </c>
      <c r="B286" s="70" t="str">
        <f t="shared" si="4"/>
        <v>I</v>
      </c>
      <c r="C286" s="206">
        <v>34990.517999999996</v>
      </c>
      <c r="D286" s="207" t="s">
        <v>48</v>
      </c>
      <c r="E286" s="205">
        <f>VLOOKUP(C286,'Active 2'!C$21:E$147,3,FALSE)</f>
        <v>-63919.729940468751</v>
      </c>
      <c r="F286" s="207" t="s">
        <v>1428</v>
      </c>
      <c r="G286" s="206">
        <v>-32825</v>
      </c>
      <c r="H286" s="206" t="s">
        <v>1429</v>
      </c>
      <c r="J286" s="207"/>
      <c r="K286" s="208" t="s">
        <v>1430</v>
      </c>
      <c r="M286" s="11"/>
    </row>
    <row r="287" spans="1:13">
      <c r="A287" s="205" t="s">
        <v>70</v>
      </c>
      <c r="B287" s="70" t="str">
        <f t="shared" si="4"/>
        <v>II</v>
      </c>
      <c r="C287" s="206">
        <v>35345.400999999998</v>
      </c>
      <c r="D287" s="207" t="s">
        <v>48</v>
      </c>
      <c r="E287" s="205">
        <f>VLOOKUP(C287,'Active 2'!C$21:E$147,3,FALSE)</f>
        <v>-62654.176704222606</v>
      </c>
      <c r="F287" s="207" t="s">
        <v>1431</v>
      </c>
      <c r="G287" s="206">
        <v>-31559.5</v>
      </c>
      <c r="H287" s="206" t="s">
        <v>1432</v>
      </c>
      <c r="J287" s="207"/>
      <c r="K287" s="208" t="s">
        <v>1412</v>
      </c>
      <c r="M287" s="11"/>
    </row>
    <row r="288" spans="1:13">
      <c r="A288" s="205" t="s">
        <v>71</v>
      </c>
      <c r="B288" s="70" t="str">
        <f t="shared" si="4"/>
        <v>I</v>
      </c>
      <c r="C288" s="206">
        <v>35345.538</v>
      </c>
      <c r="D288" s="207" t="s">
        <v>48</v>
      </c>
      <c r="E288" s="205">
        <f>VLOOKUP(C288,'Active 2'!C$21:E$147,3,FALSE)</f>
        <v>-62653.688146603985</v>
      </c>
      <c r="F288" s="207" t="s">
        <v>1433</v>
      </c>
      <c r="G288" s="206">
        <v>-31559</v>
      </c>
      <c r="H288" s="206" t="s">
        <v>1434</v>
      </c>
      <c r="J288" s="207"/>
      <c r="K288" s="208" t="s">
        <v>1412</v>
      </c>
      <c r="M288" s="11"/>
    </row>
    <row r="289" spans="1:13">
      <c r="A289" s="205" t="s">
        <v>1435</v>
      </c>
      <c r="B289" s="70" t="str">
        <f t="shared" si="4"/>
        <v>I</v>
      </c>
      <c r="C289" s="206">
        <v>46297.413999999997</v>
      </c>
      <c r="D289" s="207" t="s">
        <v>48</v>
      </c>
      <c r="E289" s="205" t="e">
        <f>VLOOKUP(C289,'Active 2'!C$21:E$147,3,FALSE)</f>
        <v>#N/A</v>
      </c>
      <c r="F289" s="207" t="s">
        <v>1436</v>
      </c>
      <c r="G289" s="206">
        <v>7496</v>
      </c>
      <c r="H289" s="206" t="s">
        <v>779</v>
      </c>
      <c r="J289" s="207"/>
      <c r="K289" s="208" t="s">
        <v>751</v>
      </c>
      <c r="M289" s="11"/>
    </row>
    <row r="290" spans="1:13">
      <c r="A290" s="205" t="s">
        <v>1435</v>
      </c>
      <c r="B290" s="70" t="str">
        <f t="shared" si="4"/>
        <v>II</v>
      </c>
      <c r="C290" s="206">
        <v>46351.4</v>
      </c>
      <c r="D290" s="207" t="s">
        <v>48</v>
      </c>
      <c r="E290" s="205" t="e">
        <f>VLOOKUP(C290,'Active 2'!C$21:E$147,3,FALSE)</f>
        <v>#N/A</v>
      </c>
      <c r="F290" s="207" t="s">
        <v>1437</v>
      </c>
      <c r="G290" s="206">
        <v>7688.5</v>
      </c>
      <c r="H290" s="206" t="s">
        <v>796</v>
      </c>
      <c r="J290" s="207"/>
      <c r="K290" s="208" t="s">
        <v>751</v>
      </c>
      <c r="M290" s="11"/>
    </row>
    <row r="291" spans="1:13">
      <c r="A291" s="205" t="s">
        <v>1435</v>
      </c>
      <c r="B291" s="70" t="str">
        <f t="shared" si="4"/>
        <v>II</v>
      </c>
      <c r="C291" s="206">
        <v>46352.286</v>
      </c>
      <c r="D291" s="207" t="s">
        <v>48</v>
      </c>
      <c r="E291" s="205" t="e">
        <f>VLOOKUP(C291,'Active 2'!C$21:E$147,3,FALSE)</f>
        <v>#N/A</v>
      </c>
      <c r="F291" s="207" t="s">
        <v>1438</v>
      </c>
      <c r="G291" s="206">
        <v>7691.5</v>
      </c>
      <c r="H291" s="206" t="s">
        <v>1439</v>
      </c>
      <c r="J291" s="207"/>
      <c r="K291" s="208" t="s">
        <v>751</v>
      </c>
      <c r="M291" s="11"/>
    </row>
    <row r="292" spans="1:13">
      <c r="A292" s="205" t="s">
        <v>1435</v>
      </c>
      <c r="B292" s="70" t="str">
        <f t="shared" si="4"/>
        <v>II</v>
      </c>
      <c r="C292" s="206">
        <v>46380.277999999998</v>
      </c>
      <c r="D292" s="207" t="s">
        <v>48</v>
      </c>
      <c r="E292" s="205" t="e">
        <f>VLOOKUP(C292,'Active 2'!C$21:E$147,3,FALSE)</f>
        <v>#N/A</v>
      </c>
      <c r="F292" s="207" t="s">
        <v>1440</v>
      </c>
      <c r="G292" s="206">
        <v>7791.5</v>
      </c>
      <c r="H292" s="206" t="s">
        <v>763</v>
      </c>
      <c r="J292" s="207"/>
      <c r="K292" s="208" t="s">
        <v>751</v>
      </c>
      <c r="M292" s="11"/>
    </row>
    <row r="293" spans="1:13">
      <c r="A293" s="205" t="s">
        <v>1435</v>
      </c>
      <c r="B293" s="70" t="str">
        <f t="shared" si="4"/>
        <v>I</v>
      </c>
      <c r="C293" s="206">
        <v>46641.487000000001</v>
      </c>
      <c r="D293" s="207" t="s">
        <v>48</v>
      </c>
      <c r="E293" s="205" t="e">
        <f>VLOOKUP(C293,'Active 2'!C$21:E$147,3,FALSE)</f>
        <v>#N/A</v>
      </c>
      <c r="F293" s="207" t="s">
        <v>1441</v>
      </c>
      <c r="G293" s="206">
        <v>8723</v>
      </c>
      <c r="H293" s="206" t="s">
        <v>767</v>
      </c>
      <c r="J293" s="207"/>
      <c r="K293" s="208" t="s">
        <v>751</v>
      </c>
      <c r="M293" s="11"/>
    </row>
    <row r="294" spans="1:13">
      <c r="A294" s="205" t="s">
        <v>1435</v>
      </c>
      <c r="B294" s="70" t="str">
        <f t="shared" si="4"/>
        <v>I</v>
      </c>
      <c r="C294" s="206">
        <v>46659.434999999998</v>
      </c>
      <c r="D294" s="207" t="s">
        <v>48</v>
      </c>
      <c r="E294" s="205" t="e">
        <f>VLOOKUP(C294,'Active 2'!C$21:E$147,3,FALSE)</f>
        <v>#N/A</v>
      </c>
      <c r="F294" s="207" t="s">
        <v>1442</v>
      </c>
      <c r="G294" s="206">
        <v>8787</v>
      </c>
      <c r="H294" s="206" t="s">
        <v>781</v>
      </c>
      <c r="J294" s="207"/>
      <c r="K294" s="208" t="s">
        <v>751</v>
      </c>
      <c r="M294" s="11"/>
    </row>
    <row r="295" spans="1:13">
      <c r="A295" s="205" t="s">
        <v>1435</v>
      </c>
      <c r="B295" s="70" t="str">
        <f t="shared" si="4"/>
        <v>II</v>
      </c>
      <c r="C295" s="206">
        <v>46667.423000000003</v>
      </c>
      <c r="D295" s="207" t="s">
        <v>48</v>
      </c>
      <c r="E295" s="205" t="e">
        <f>VLOOKUP(C295,'Active 2'!C$21:E$147,3,FALSE)</f>
        <v>#N/A</v>
      </c>
      <c r="F295" s="207" t="s">
        <v>1443</v>
      </c>
      <c r="G295" s="206">
        <v>8815.5</v>
      </c>
      <c r="H295" s="206" t="s">
        <v>866</v>
      </c>
      <c r="J295" s="207"/>
      <c r="K295" s="208" t="s">
        <v>751</v>
      </c>
      <c r="M295" s="11"/>
    </row>
    <row r="296" spans="1:13">
      <c r="A296" s="205" t="s">
        <v>1435</v>
      </c>
      <c r="B296" s="70" t="str">
        <f t="shared" si="4"/>
        <v>II</v>
      </c>
      <c r="C296" s="206">
        <v>46688.457999999999</v>
      </c>
      <c r="D296" s="207" t="s">
        <v>48</v>
      </c>
      <c r="E296" s="205" t="e">
        <f>VLOOKUP(C296,'Active 2'!C$21:E$147,3,FALSE)</f>
        <v>#N/A</v>
      </c>
      <c r="F296" s="207" t="s">
        <v>1444</v>
      </c>
      <c r="G296" s="206">
        <v>8890.5</v>
      </c>
      <c r="H296" s="206" t="s">
        <v>732</v>
      </c>
      <c r="J296" s="207"/>
      <c r="K296" s="208" t="s">
        <v>751</v>
      </c>
      <c r="M296" s="11"/>
    </row>
    <row r="297" spans="1:13">
      <c r="A297" s="205" t="s">
        <v>871</v>
      </c>
      <c r="B297" s="70" t="str">
        <f t="shared" si="4"/>
        <v>II</v>
      </c>
      <c r="C297" s="206">
        <v>47389.514000000003</v>
      </c>
      <c r="D297" s="207" t="s">
        <v>48</v>
      </c>
      <c r="E297" s="205" t="e">
        <f>VLOOKUP(C297,'Active 2'!C$21:E$147,3,FALSE)</f>
        <v>#N/A</v>
      </c>
      <c r="F297" s="207" t="s">
        <v>1445</v>
      </c>
      <c r="G297" s="206">
        <v>11390.5</v>
      </c>
      <c r="H297" s="206" t="s">
        <v>753</v>
      </c>
      <c r="J297" s="207"/>
      <c r="K297" s="208" t="s">
        <v>873</v>
      </c>
      <c r="M297" s="11"/>
    </row>
    <row r="298" spans="1:13">
      <c r="A298" s="205" t="s">
        <v>1446</v>
      </c>
      <c r="B298" s="70" t="str">
        <f t="shared" si="4"/>
        <v>I</v>
      </c>
      <c r="C298" s="206">
        <v>47524.241999999998</v>
      </c>
      <c r="D298" s="207" t="s">
        <v>48</v>
      </c>
      <c r="E298" s="205" t="e">
        <f>VLOOKUP(C298,'Active 2'!C$21:E$147,3,FALSE)</f>
        <v>#N/A</v>
      </c>
      <c r="F298" s="207" t="s">
        <v>1447</v>
      </c>
      <c r="G298" s="206">
        <v>11871</v>
      </c>
      <c r="H298" s="206" t="s">
        <v>864</v>
      </c>
      <c r="J298" s="207"/>
      <c r="K298" s="208" t="s">
        <v>873</v>
      </c>
      <c r="M298" s="11"/>
    </row>
    <row r="299" spans="1:13">
      <c r="A299" s="205" t="s">
        <v>878</v>
      </c>
      <c r="B299" s="70" t="str">
        <f t="shared" si="4"/>
        <v>II</v>
      </c>
      <c r="C299" s="206">
        <v>47734.447999999997</v>
      </c>
      <c r="D299" s="207" t="s">
        <v>48</v>
      </c>
      <c r="E299" s="205" t="e">
        <f>VLOOKUP(C299,'Active 2'!C$21:E$147,3,FALSE)</f>
        <v>#N/A</v>
      </c>
      <c r="F299" s="207" t="s">
        <v>1448</v>
      </c>
      <c r="G299" s="206">
        <v>12620.5</v>
      </c>
      <c r="H299" s="206" t="s">
        <v>839</v>
      </c>
      <c r="J299" s="207"/>
      <c r="K299" s="208" t="s">
        <v>809</v>
      </c>
      <c r="M299" s="11"/>
    </row>
    <row r="300" spans="1:13">
      <c r="A300" s="205" t="s">
        <v>878</v>
      </c>
      <c r="B300" s="70" t="str">
        <f t="shared" si="4"/>
        <v>II</v>
      </c>
      <c r="C300" s="206">
        <v>47734.447999999997</v>
      </c>
      <c r="D300" s="207" t="s">
        <v>48</v>
      </c>
      <c r="E300" s="205" t="e">
        <f>VLOOKUP(C300,'Active 2'!C$21:E$147,3,FALSE)</f>
        <v>#N/A</v>
      </c>
      <c r="F300" s="207" t="s">
        <v>1448</v>
      </c>
      <c r="G300" s="206">
        <v>12620.5</v>
      </c>
      <c r="H300" s="206" t="s">
        <v>839</v>
      </c>
      <c r="J300" s="207"/>
      <c r="K300" s="208" t="s">
        <v>813</v>
      </c>
      <c r="M300" s="11"/>
    </row>
    <row r="301" spans="1:13">
      <c r="A301" s="205" t="s">
        <v>1449</v>
      </c>
      <c r="B301" s="70" t="str">
        <f t="shared" si="4"/>
        <v>I</v>
      </c>
      <c r="C301" s="206">
        <v>47742.442000000003</v>
      </c>
      <c r="D301" s="207" t="s">
        <v>48</v>
      </c>
      <c r="E301" s="205" t="e">
        <f>VLOOKUP(C301,'Active 2'!C$21:E$147,3,FALSE)</f>
        <v>#N/A</v>
      </c>
      <c r="F301" s="207" t="s">
        <v>1450</v>
      </c>
      <c r="G301" s="206">
        <v>12649</v>
      </c>
      <c r="H301" s="206" t="s">
        <v>841</v>
      </c>
      <c r="J301" s="207"/>
      <c r="K301" s="208" t="s">
        <v>873</v>
      </c>
      <c r="M301" s="11"/>
    </row>
    <row r="302" spans="1:13">
      <c r="A302" s="205" t="s">
        <v>1451</v>
      </c>
      <c r="B302" s="70" t="str">
        <f t="shared" si="4"/>
        <v>II</v>
      </c>
      <c r="C302" s="206">
        <v>47757.408000000003</v>
      </c>
      <c r="D302" s="207" t="s">
        <v>48</v>
      </c>
      <c r="E302" s="205" t="e">
        <f>VLOOKUP(C302,'Active 2'!C$21:E$147,3,FALSE)</f>
        <v>#N/A</v>
      </c>
      <c r="F302" s="207" t="s">
        <v>1452</v>
      </c>
      <c r="G302" s="206">
        <v>12702.5</v>
      </c>
      <c r="H302" s="206" t="s">
        <v>1402</v>
      </c>
      <c r="J302" s="207"/>
      <c r="K302" s="208" t="s">
        <v>751</v>
      </c>
      <c r="M302" s="11"/>
    </row>
    <row r="303" spans="1:13">
      <c r="A303" s="205" t="s">
        <v>1451</v>
      </c>
      <c r="B303" s="70" t="str">
        <f t="shared" si="4"/>
        <v>II</v>
      </c>
      <c r="C303" s="206">
        <v>47762.455999999998</v>
      </c>
      <c r="D303" s="207" t="s">
        <v>48</v>
      </c>
      <c r="E303" s="205" t="e">
        <f>VLOOKUP(C303,'Active 2'!C$21:E$147,3,FALSE)</f>
        <v>#N/A</v>
      </c>
      <c r="F303" s="207" t="s">
        <v>1453</v>
      </c>
      <c r="G303" s="206">
        <v>12720.5</v>
      </c>
      <c r="H303" s="206" t="s">
        <v>1402</v>
      </c>
      <c r="J303" s="207"/>
      <c r="K303" s="208" t="s">
        <v>751</v>
      </c>
      <c r="M303" s="11"/>
    </row>
    <row r="304" spans="1:13">
      <c r="A304" s="205" t="s">
        <v>1451</v>
      </c>
      <c r="B304" s="70" t="str">
        <f t="shared" si="4"/>
        <v>I</v>
      </c>
      <c r="C304" s="206">
        <v>47813.353999999999</v>
      </c>
      <c r="D304" s="207" t="s">
        <v>48</v>
      </c>
      <c r="E304" s="205" t="e">
        <f>VLOOKUP(C304,'Active 2'!C$21:E$147,3,FALSE)</f>
        <v>#N/A</v>
      </c>
      <c r="F304" s="207" t="s">
        <v>1454</v>
      </c>
      <c r="G304" s="206">
        <v>12902</v>
      </c>
      <c r="H304" s="206" t="s">
        <v>1455</v>
      </c>
      <c r="J304" s="207"/>
      <c r="K304" s="208" t="s">
        <v>751</v>
      </c>
      <c r="M304" s="11"/>
    </row>
    <row r="305" spans="1:13">
      <c r="A305" s="205" t="s">
        <v>1456</v>
      </c>
      <c r="B305" s="70" t="str">
        <f t="shared" si="4"/>
        <v>I</v>
      </c>
      <c r="C305" s="206">
        <v>47817.3</v>
      </c>
      <c r="D305" s="207" t="s">
        <v>48</v>
      </c>
      <c r="E305" s="205" t="e">
        <f>VLOOKUP(C305,'Active 2'!C$21:E$147,3,FALSE)</f>
        <v>#N/A</v>
      </c>
      <c r="F305" s="207" t="s">
        <v>1457</v>
      </c>
      <c r="G305" s="206">
        <v>12916</v>
      </c>
      <c r="H305" s="206" t="s">
        <v>796</v>
      </c>
      <c r="J305" s="207"/>
      <c r="K305" s="208" t="s">
        <v>873</v>
      </c>
      <c r="M305" s="11"/>
    </row>
    <row r="306" spans="1:13">
      <c r="A306" s="205" t="s">
        <v>1456</v>
      </c>
      <c r="B306" s="70" t="str">
        <f t="shared" si="4"/>
        <v>I</v>
      </c>
      <c r="C306" s="206">
        <v>47838.330999999998</v>
      </c>
      <c r="D306" s="207" t="s">
        <v>48</v>
      </c>
      <c r="E306" s="205" t="e">
        <f>VLOOKUP(C306,'Active 2'!C$21:E$147,3,FALSE)</f>
        <v>#N/A</v>
      </c>
      <c r="F306" s="207" t="s">
        <v>1458</v>
      </c>
      <c r="G306" s="206">
        <v>12991</v>
      </c>
      <c r="H306" s="206" t="s">
        <v>757</v>
      </c>
      <c r="J306" s="207"/>
      <c r="K306" s="208" t="s">
        <v>873</v>
      </c>
      <c r="M306" s="11"/>
    </row>
    <row r="307" spans="1:13">
      <c r="A307" s="205" t="s">
        <v>1451</v>
      </c>
      <c r="B307" s="70" t="str">
        <f t="shared" si="4"/>
        <v>I</v>
      </c>
      <c r="C307" s="206">
        <v>47847.285000000003</v>
      </c>
      <c r="D307" s="207" t="s">
        <v>48</v>
      </c>
      <c r="E307" s="205" t="e">
        <f>VLOOKUP(C307,'Active 2'!C$21:E$147,3,FALSE)</f>
        <v>#N/A</v>
      </c>
      <c r="F307" s="207" t="s">
        <v>1459</v>
      </c>
      <c r="G307" s="206">
        <v>13023</v>
      </c>
      <c r="H307" s="206" t="s">
        <v>1455</v>
      </c>
      <c r="J307" s="207"/>
      <c r="K307" s="208" t="s">
        <v>751</v>
      </c>
      <c r="M307" s="11"/>
    </row>
    <row r="308" spans="1:13">
      <c r="A308" s="205" t="s">
        <v>1456</v>
      </c>
      <c r="B308" s="70" t="str">
        <f t="shared" si="4"/>
        <v>I</v>
      </c>
      <c r="C308" s="206">
        <v>47854.298999999999</v>
      </c>
      <c r="D308" s="207" t="s">
        <v>48</v>
      </c>
      <c r="E308" s="205" t="e">
        <f>VLOOKUP(C308,'Active 2'!C$21:E$147,3,FALSE)</f>
        <v>#N/A</v>
      </c>
      <c r="F308" s="207" t="s">
        <v>1460</v>
      </c>
      <c r="G308" s="206">
        <v>13048</v>
      </c>
      <c r="H308" s="206" t="s">
        <v>1399</v>
      </c>
      <c r="J308" s="207"/>
      <c r="K308" s="208" t="s">
        <v>1269</v>
      </c>
      <c r="M308" s="11"/>
    </row>
    <row r="309" spans="1:13">
      <c r="A309" s="205" t="s">
        <v>1456</v>
      </c>
      <c r="B309" s="70" t="str">
        <f t="shared" si="4"/>
        <v>I</v>
      </c>
      <c r="C309" s="206">
        <v>47859.360000000001</v>
      </c>
      <c r="D309" s="207" t="s">
        <v>48</v>
      </c>
      <c r="E309" s="205" t="e">
        <f>VLOOKUP(C309,'Active 2'!C$21:E$147,3,FALSE)</f>
        <v>#N/A</v>
      </c>
      <c r="F309" s="207" t="s">
        <v>1461</v>
      </c>
      <c r="G309" s="206">
        <v>13066</v>
      </c>
      <c r="H309" s="206" t="s">
        <v>746</v>
      </c>
      <c r="J309" s="207"/>
      <c r="K309" s="208" t="s">
        <v>873</v>
      </c>
      <c r="M309" s="11"/>
    </row>
    <row r="310" spans="1:13">
      <c r="A310" s="205" t="s">
        <v>1462</v>
      </c>
      <c r="B310" s="70" t="str">
        <f t="shared" si="4"/>
        <v>II</v>
      </c>
      <c r="C310" s="206">
        <v>48085.508000000002</v>
      </c>
      <c r="D310" s="207" t="s">
        <v>48</v>
      </c>
      <c r="E310" s="205" t="e">
        <f>VLOOKUP(C310,'Active 2'!C$21:E$147,3,FALSE)</f>
        <v>#N/A</v>
      </c>
      <c r="F310" s="207" t="s">
        <v>1463</v>
      </c>
      <c r="G310" s="206">
        <v>13872.5</v>
      </c>
      <c r="H310" s="206" t="s">
        <v>750</v>
      </c>
      <c r="J310" s="207"/>
      <c r="K310" s="208" t="s">
        <v>1464</v>
      </c>
      <c r="M310" s="11"/>
    </row>
    <row r="311" spans="1:13">
      <c r="A311" s="205" t="s">
        <v>1462</v>
      </c>
      <c r="B311" s="70" t="str">
        <f t="shared" si="4"/>
        <v>I</v>
      </c>
      <c r="C311" s="206">
        <v>48120.413999999997</v>
      </c>
      <c r="D311" s="207" t="s">
        <v>48</v>
      </c>
      <c r="E311" s="205" t="e">
        <f>VLOOKUP(C311,'Active 2'!C$21:E$147,3,FALSE)</f>
        <v>#N/A</v>
      </c>
      <c r="F311" s="207" t="s">
        <v>1465</v>
      </c>
      <c r="G311" s="206">
        <v>13997</v>
      </c>
      <c r="H311" s="206" t="s">
        <v>1404</v>
      </c>
      <c r="J311" s="207"/>
      <c r="K311" s="208" t="s">
        <v>1466</v>
      </c>
      <c r="M311" s="11"/>
    </row>
    <row r="312" spans="1:13">
      <c r="A312" s="205" t="s">
        <v>1462</v>
      </c>
      <c r="B312" s="70" t="str">
        <f t="shared" si="4"/>
        <v>I</v>
      </c>
      <c r="C312" s="206">
        <v>48120.421000000002</v>
      </c>
      <c r="D312" s="207" t="s">
        <v>48</v>
      </c>
      <c r="E312" s="205" t="e">
        <f>VLOOKUP(C312,'Active 2'!C$21:E$147,3,FALSE)</f>
        <v>#N/A</v>
      </c>
      <c r="F312" s="207" t="s">
        <v>1467</v>
      </c>
      <c r="G312" s="206">
        <v>13997</v>
      </c>
      <c r="H312" s="206" t="s">
        <v>880</v>
      </c>
      <c r="J312" s="207"/>
      <c r="K312" s="208" t="s">
        <v>1468</v>
      </c>
      <c r="M312" s="11"/>
    </row>
    <row r="313" spans="1:13">
      <c r="A313" s="205" t="s">
        <v>1462</v>
      </c>
      <c r="B313" s="70" t="str">
        <f t="shared" si="4"/>
        <v>I</v>
      </c>
      <c r="C313" s="206">
        <v>48120.423000000003</v>
      </c>
      <c r="D313" s="207" t="s">
        <v>48</v>
      </c>
      <c r="E313" s="205" t="e">
        <f>VLOOKUP(C313,'Active 2'!C$21:E$147,3,FALSE)</f>
        <v>#N/A</v>
      </c>
      <c r="F313" s="207" t="s">
        <v>1469</v>
      </c>
      <c r="G313" s="206">
        <v>13997</v>
      </c>
      <c r="H313" s="206" t="s">
        <v>866</v>
      </c>
      <c r="J313" s="207"/>
      <c r="K313" s="208" t="s">
        <v>1470</v>
      </c>
      <c r="M313" s="11"/>
    </row>
    <row r="314" spans="1:13">
      <c r="A314" s="205" t="s">
        <v>1462</v>
      </c>
      <c r="B314" s="70" t="str">
        <f t="shared" si="4"/>
        <v>I</v>
      </c>
      <c r="C314" s="206">
        <v>48120.43</v>
      </c>
      <c r="D314" s="207" t="s">
        <v>48</v>
      </c>
      <c r="E314" s="205" t="e">
        <f>VLOOKUP(C314,'Active 2'!C$21:E$147,3,FALSE)</f>
        <v>#N/A</v>
      </c>
      <c r="F314" s="207" t="s">
        <v>1471</v>
      </c>
      <c r="G314" s="206">
        <v>13997</v>
      </c>
      <c r="H314" s="206" t="s">
        <v>779</v>
      </c>
      <c r="J314" s="207"/>
      <c r="K314" s="208" t="s">
        <v>809</v>
      </c>
      <c r="M314" s="11"/>
    </row>
    <row r="315" spans="1:13">
      <c r="A315" s="205" t="s">
        <v>1462</v>
      </c>
      <c r="B315" s="70" t="str">
        <f t="shared" si="4"/>
        <v>I</v>
      </c>
      <c r="C315" s="206">
        <v>48120.430999999997</v>
      </c>
      <c r="D315" s="207" t="s">
        <v>48</v>
      </c>
      <c r="E315" s="205" t="e">
        <f>VLOOKUP(C315,'Active 2'!C$21:E$147,3,FALSE)</f>
        <v>#N/A</v>
      </c>
      <c r="F315" s="207" t="s">
        <v>1472</v>
      </c>
      <c r="G315" s="206">
        <v>13997</v>
      </c>
      <c r="H315" s="206" t="s">
        <v>753</v>
      </c>
      <c r="J315" s="207"/>
      <c r="K315" s="208" t="s">
        <v>813</v>
      </c>
      <c r="M315" s="11"/>
    </row>
    <row r="316" spans="1:13">
      <c r="A316" s="205" t="s">
        <v>1462</v>
      </c>
      <c r="B316" s="70" t="str">
        <f t="shared" si="4"/>
        <v>I</v>
      </c>
      <c r="C316" s="206">
        <v>48120.432000000001</v>
      </c>
      <c r="D316" s="207" t="s">
        <v>48</v>
      </c>
      <c r="E316" s="205" t="e">
        <f>VLOOKUP(C316,'Active 2'!C$21:E$147,3,FALSE)</f>
        <v>#N/A</v>
      </c>
      <c r="F316" s="207" t="s">
        <v>1473</v>
      </c>
      <c r="G316" s="206">
        <v>13997</v>
      </c>
      <c r="H316" s="206" t="s">
        <v>746</v>
      </c>
      <c r="J316" s="207"/>
      <c r="K316" s="208" t="s">
        <v>1474</v>
      </c>
      <c r="M316" s="11"/>
    </row>
    <row r="317" spans="1:13">
      <c r="A317" s="205" t="s">
        <v>1475</v>
      </c>
      <c r="B317" s="70" t="str">
        <f t="shared" si="4"/>
        <v>II</v>
      </c>
      <c r="C317" s="206">
        <v>48121.419000000002</v>
      </c>
      <c r="D317" s="207" t="s">
        <v>48</v>
      </c>
      <c r="E317" s="205" t="e">
        <f>VLOOKUP(C317,'Active 2'!C$21:E$147,3,FALSE)</f>
        <v>#N/A</v>
      </c>
      <c r="F317" s="207" t="s">
        <v>1476</v>
      </c>
      <c r="G317" s="206">
        <v>14000.5</v>
      </c>
      <c r="H317" s="206" t="s">
        <v>824</v>
      </c>
      <c r="J317" s="207"/>
      <c r="K317" s="208" t="s">
        <v>873</v>
      </c>
      <c r="M317" s="11"/>
    </row>
    <row r="318" spans="1:13">
      <c r="A318" s="205" t="s">
        <v>1475</v>
      </c>
      <c r="B318" s="70" t="str">
        <f t="shared" si="4"/>
        <v>II</v>
      </c>
      <c r="C318" s="206">
        <v>48126.459000000003</v>
      </c>
      <c r="D318" s="207" t="s">
        <v>48</v>
      </c>
      <c r="E318" s="205" t="e">
        <f>VLOOKUP(C318,'Active 2'!C$21:E$147,3,FALSE)</f>
        <v>#N/A</v>
      </c>
      <c r="F318" s="207" t="s">
        <v>1477</v>
      </c>
      <c r="G318" s="206">
        <v>14018.5</v>
      </c>
      <c r="H318" s="206" t="s">
        <v>779</v>
      </c>
      <c r="J318" s="207"/>
      <c r="K318" s="208" t="s">
        <v>873</v>
      </c>
      <c r="M318" s="11"/>
    </row>
    <row r="319" spans="1:13">
      <c r="A319" s="205" t="s">
        <v>1475</v>
      </c>
      <c r="B319" s="70" t="str">
        <f t="shared" si="4"/>
        <v>I</v>
      </c>
      <c r="C319" s="206">
        <v>48147.33</v>
      </c>
      <c r="D319" s="207" t="s">
        <v>48</v>
      </c>
      <c r="E319" s="205" t="e">
        <f>VLOOKUP(C319,'Active 2'!C$21:E$147,3,FALSE)</f>
        <v>#N/A</v>
      </c>
      <c r="F319" s="207" t="s">
        <v>1478</v>
      </c>
      <c r="G319" s="206">
        <v>14093</v>
      </c>
      <c r="H319" s="206" t="s">
        <v>1479</v>
      </c>
      <c r="J319" s="207"/>
      <c r="K319" s="208" t="s">
        <v>873</v>
      </c>
      <c r="M319" s="11"/>
    </row>
    <row r="320" spans="1:13">
      <c r="A320" s="205" t="s">
        <v>1475</v>
      </c>
      <c r="B320" s="70" t="str">
        <f t="shared" si="4"/>
        <v>I</v>
      </c>
      <c r="C320" s="206">
        <v>48174.273999999998</v>
      </c>
      <c r="D320" s="207" t="s">
        <v>48</v>
      </c>
      <c r="E320" s="205" t="e">
        <f>VLOOKUP(C320,'Active 2'!C$21:E$147,3,FALSE)</f>
        <v>#N/A</v>
      </c>
      <c r="F320" s="207" t="s">
        <v>1480</v>
      </c>
      <c r="G320" s="206">
        <v>14189</v>
      </c>
      <c r="H320" s="206" t="s">
        <v>834</v>
      </c>
      <c r="J320" s="207"/>
      <c r="K320" s="208" t="s">
        <v>873</v>
      </c>
      <c r="M320" s="11"/>
    </row>
    <row r="321" spans="1:13">
      <c r="A321" s="205" t="s">
        <v>1475</v>
      </c>
      <c r="B321" s="70" t="str">
        <f t="shared" si="4"/>
        <v>II</v>
      </c>
      <c r="C321" s="206">
        <v>48187.285000000003</v>
      </c>
      <c r="D321" s="207" t="s">
        <v>48</v>
      </c>
      <c r="E321" s="205" t="e">
        <f>VLOOKUP(C321,'Active 2'!C$21:E$147,3,FALSE)</f>
        <v>#N/A</v>
      </c>
      <c r="F321" s="207" t="s">
        <v>1481</v>
      </c>
      <c r="G321" s="206">
        <v>14235.5</v>
      </c>
      <c r="H321" s="206" t="s">
        <v>1482</v>
      </c>
      <c r="J321" s="207"/>
      <c r="K321" s="208" t="s">
        <v>873</v>
      </c>
      <c r="M321" s="11"/>
    </row>
    <row r="322" spans="1:13">
      <c r="A322" s="205" t="s">
        <v>1475</v>
      </c>
      <c r="B322" s="70" t="str">
        <f t="shared" si="4"/>
        <v>I</v>
      </c>
      <c r="C322" s="206">
        <v>48189.383999999998</v>
      </c>
      <c r="D322" s="207" t="s">
        <v>48</v>
      </c>
      <c r="E322" s="205" t="e">
        <f>VLOOKUP(C322,'Active 2'!C$21:E$147,3,FALSE)</f>
        <v>#N/A</v>
      </c>
      <c r="F322" s="207" t="s">
        <v>1483</v>
      </c>
      <c r="G322" s="206">
        <v>14243</v>
      </c>
      <c r="H322" s="206" t="s">
        <v>1484</v>
      </c>
      <c r="J322" s="207"/>
      <c r="K322" s="208" t="s">
        <v>873</v>
      </c>
      <c r="M322" s="11"/>
    </row>
    <row r="323" spans="1:13">
      <c r="A323" s="205" t="s">
        <v>1462</v>
      </c>
      <c r="B323" s="70" t="str">
        <f t="shared" si="4"/>
        <v>II</v>
      </c>
      <c r="C323" s="206">
        <v>48419.5</v>
      </c>
      <c r="D323" s="207" t="s">
        <v>48</v>
      </c>
      <c r="E323" s="205" t="e">
        <f>VLOOKUP(C323,'Active 2'!C$21:E$147,3,FALSE)</f>
        <v>#N/A</v>
      </c>
      <c r="F323" s="207" t="s">
        <v>1485</v>
      </c>
      <c r="G323" s="206">
        <v>15063.5</v>
      </c>
      <c r="H323" s="206" t="s">
        <v>753</v>
      </c>
      <c r="J323" s="207"/>
      <c r="K323" s="208" t="s">
        <v>1464</v>
      </c>
      <c r="M323" s="11"/>
    </row>
    <row r="324" spans="1:13">
      <c r="A324" s="205" t="s">
        <v>1486</v>
      </c>
      <c r="B324" s="70" t="str">
        <f t="shared" si="4"/>
        <v>I</v>
      </c>
      <c r="C324" s="206">
        <v>48438.453999999998</v>
      </c>
      <c r="D324" s="207" t="s">
        <v>48</v>
      </c>
      <c r="E324" s="205" t="e">
        <f>VLOOKUP(C324,'Active 2'!C$21:E$147,3,FALSE)</f>
        <v>#N/A</v>
      </c>
      <c r="F324" s="207" t="s">
        <v>1487</v>
      </c>
      <c r="G324" s="206">
        <v>15131</v>
      </c>
      <c r="H324" s="206" t="s">
        <v>1488</v>
      </c>
      <c r="J324" s="207"/>
      <c r="K324" s="208" t="s">
        <v>873</v>
      </c>
      <c r="M324" s="11"/>
    </row>
    <row r="325" spans="1:13">
      <c r="A325" s="205" t="s">
        <v>1486</v>
      </c>
      <c r="B325" s="70" t="str">
        <f t="shared" si="4"/>
        <v>II</v>
      </c>
      <c r="C325" s="206">
        <v>48439.402999999998</v>
      </c>
      <c r="D325" s="207" t="s">
        <v>48</v>
      </c>
      <c r="E325" s="205" t="e">
        <f>VLOOKUP(C325,'Active 2'!C$21:E$147,3,FALSE)</f>
        <v>#N/A</v>
      </c>
      <c r="F325" s="207" t="s">
        <v>1489</v>
      </c>
      <c r="G325" s="206">
        <v>15134.5</v>
      </c>
      <c r="H325" s="206" t="s">
        <v>793</v>
      </c>
      <c r="J325" s="207"/>
      <c r="K325" s="208" t="s">
        <v>873</v>
      </c>
      <c r="M325" s="11"/>
    </row>
    <row r="326" spans="1:13">
      <c r="A326" s="205" t="s">
        <v>1486</v>
      </c>
      <c r="B326" s="70" t="str">
        <f t="shared" si="4"/>
        <v>II</v>
      </c>
      <c r="C326" s="206">
        <v>48444.451000000001</v>
      </c>
      <c r="D326" s="207" t="s">
        <v>48</v>
      </c>
      <c r="E326" s="205" t="e">
        <f>VLOOKUP(C326,'Active 2'!C$21:E$147,3,FALSE)</f>
        <v>#N/A</v>
      </c>
      <c r="F326" s="207" t="s">
        <v>1490</v>
      </c>
      <c r="G326" s="206">
        <v>15152.5</v>
      </c>
      <c r="H326" s="206" t="s">
        <v>755</v>
      </c>
      <c r="J326" s="207"/>
      <c r="K326" s="208" t="s">
        <v>873</v>
      </c>
      <c r="M326" s="11"/>
    </row>
    <row r="327" spans="1:13">
      <c r="A327" s="205" t="s">
        <v>1486</v>
      </c>
      <c r="B327" s="70" t="str">
        <f t="shared" si="4"/>
        <v>I</v>
      </c>
      <c r="C327" s="206">
        <v>48479.375999999997</v>
      </c>
      <c r="D327" s="207" t="s">
        <v>48</v>
      </c>
      <c r="E327" s="205" t="e">
        <f>VLOOKUP(C327,'Active 2'!C$21:E$147,3,FALSE)</f>
        <v>#N/A</v>
      </c>
      <c r="F327" s="207" t="s">
        <v>1491</v>
      </c>
      <c r="G327" s="206">
        <v>15277</v>
      </c>
      <c r="H327" s="206" t="s">
        <v>824</v>
      </c>
      <c r="J327" s="207"/>
      <c r="K327" s="208" t="s">
        <v>873</v>
      </c>
      <c r="M327" s="11"/>
    </row>
    <row r="328" spans="1:13">
      <c r="A328" s="205" t="s">
        <v>1486</v>
      </c>
      <c r="B328" s="70" t="str">
        <f t="shared" si="4"/>
        <v>I</v>
      </c>
      <c r="C328" s="206">
        <v>48500.402000000002</v>
      </c>
      <c r="D328" s="207" t="s">
        <v>48</v>
      </c>
      <c r="E328" s="205" t="e">
        <f>VLOOKUP(C328,'Active 2'!C$21:E$147,3,FALSE)</f>
        <v>#N/A</v>
      </c>
      <c r="F328" s="207" t="s">
        <v>1492</v>
      </c>
      <c r="G328" s="206">
        <v>15352</v>
      </c>
      <c r="H328" s="206" t="s">
        <v>746</v>
      </c>
      <c r="J328" s="207"/>
      <c r="K328" s="208" t="s">
        <v>873</v>
      </c>
      <c r="M328" s="11"/>
    </row>
    <row r="329" spans="1:13">
      <c r="A329" s="205" t="s">
        <v>1493</v>
      </c>
      <c r="B329" s="70" t="str">
        <f t="shared" si="4"/>
        <v>I</v>
      </c>
      <c r="C329" s="206">
        <v>48507.42</v>
      </c>
      <c r="D329" s="207" t="s">
        <v>48</v>
      </c>
      <c r="E329" s="205" t="e">
        <f>VLOOKUP(C329,'Active 2'!C$21:E$147,3,FALSE)</f>
        <v>#N/A</v>
      </c>
      <c r="F329" s="207" t="s">
        <v>1494</v>
      </c>
      <c r="G329" s="206">
        <v>15377</v>
      </c>
      <c r="H329" s="206" t="s">
        <v>760</v>
      </c>
      <c r="J329" s="207"/>
      <c r="K329" s="208" t="s">
        <v>873</v>
      </c>
      <c r="M329" s="11"/>
    </row>
    <row r="330" spans="1:13">
      <c r="A330" s="205" t="s">
        <v>1493</v>
      </c>
      <c r="B330" s="70" t="str">
        <f t="shared" ref="B330:B384" si="5">IF(G330=INT(G330),"I","II")</f>
        <v>I</v>
      </c>
      <c r="C330" s="206">
        <v>48518.36</v>
      </c>
      <c r="D330" s="207" t="s">
        <v>48</v>
      </c>
      <c r="E330" s="205" t="e">
        <f>VLOOKUP(C330,'Active 2'!C$21:E$147,3,FALSE)</f>
        <v>#N/A</v>
      </c>
      <c r="F330" s="207" t="s">
        <v>1495</v>
      </c>
      <c r="G330" s="206">
        <v>15416</v>
      </c>
      <c r="H330" s="206" t="s">
        <v>1496</v>
      </c>
      <c r="J330" s="207"/>
      <c r="K330" s="208" t="s">
        <v>873</v>
      </c>
      <c r="M330" s="11"/>
    </row>
    <row r="331" spans="1:13">
      <c r="A331" s="205" t="s">
        <v>1462</v>
      </c>
      <c r="B331" s="70" t="str">
        <f t="shared" si="5"/>
        <v>I</v>
      </c>
      <c r="C331" s="206">
        <v>48828.457999999999</v>
      </c>
      <c r="D331" s="207" t="s">
        <v>48</v>
      </c>
      <c r="E331" s="205" t="e">
        <f>VLOOKUP(C331,'Active 2'!C$21:E$147,3,FALSE)</f>
        <v>#N/A</v>
      </c>
      <c r="F331" s="207" t="s">
        <v>1497</v>
      </c>
      <c r="G331" s="206">
        <v>16522</v>
      </c>
      <c r="H331" s="206" t="s">
        <v>1204</v>
      </c>
      <c r="J331" s="207"/>
      <c r="K331" s="208" t="s">
        <v>1498</v>
      </c>
      <c r="M331" s="11"/>
    </row>
    <row r="332" spans="1:13">
      <c r="A332" s="205" t="s">
        <v>1462</v>
      </c>
      <c r="B332" s="70" t="str">
        <f t="shared" si="5"/>
        <v>II</v>
      </c>
      <c r="C332" s="206">
        <v>48834.497000000003</v>
      </c>
      <c r="D332" s="207" t="s">
        <v>48</v>
      </c>
      <c r="E332" s="205" t="e">
        <f>VLOOKUP(C332,'Active 2'!C$21:E$147,3,FALSE)</f>
        <v>#N/A</v>
      </c>
      <c r="F332" s="207" t="s">
        <v>1499</v>
      </c>
      <c r="G332" s="206">
        <v>16543.5</v>
      </c>
      <c r="H332" s="206" t="s">
        <v>1482</v>
      </c>
      <c r="J332" s="207"/>
      <c r="K332" s="208" t="s">
        <v>1500</v>
      </c>
      <c r="M332" s="11"/>
    </row>
    <row r="333" spans="1:13">
      <c r="A333" s="205" t="s">
        <v>1462</v>
      </c>
      <c r="B333" s="70" t="str">
        <f t="shared" si="5"/>
        <v>II</v>
      </c>
      <c r="C333" s="206">
        <v>48834.498</v>
      </c>
      <c r="D333" s="207" t="s">
        <v>48</v>
      </c>
      <c r="E333" s="205" t="e">
        <f>VLOOKUP(C333,'Active 2'!C$21:E$147,3,FALSE)</f>
        <v>#N/A</v>
      </c>
      <c r="F333" s="207" t="s">
        <v>1501</v>
      </c>
      <c r="G333" s="206">
        <v>16543.5</v>
      </c>
      <c r="H333" s="206" t="s">
        <v>1502</v>
      </c>
      <c r="J333" s="207"/>
      <c r="K333" s="208" t="s">
        <v>1503</v>
      </c>
      <c r="M333" s="11"/>
    </row>
    <row r="334" spans="1:13">
      <c r="A334" s="205" t="s">
        <v>1504</v>
      </c>
      <c r="B334" s="70" t="str">
        <f t="shared" si="5"/>
        <v>I</v>
      </c>
      <c r="C334" s="206">
        <v>48837.48</v>
      </c>
      <c r="D334" s="207" t="s">
        <v>48</v>
      </c>
      <c r="E334" s="205" t="e">
        <f>VLOOKUP(C334,'Active 2'!C$21:E$147,3,FALSE)</f>
        <v>#N/A</v>
      </c>
      <c r="F334" s="207" t="s">
        <v>1505</v>
      </c>
      <c r="G334" s="206">
        <v>16554</v>
      </c>
      <c r="H334" s="206" t="s">
        <v>877</v>
      </c>
      <c r="J334" s="207"/>
      <c r="K334" s="208" t="s">
        <v>873</v>
      </c>
      <c r="M334" s="11"/>
    </row>
    <row r="335" spans="1:13">
      <c r="A335" s="205" t="s">
        <v>1504</v>
      </c>
      <c r="B335" s="70" t="str">
        <f t="shared" si="5"/>
        <v>I</v>
      </c>
      <c r="C335" s="206">
        <v>48862.417999999998</v>
      </c>
      <c r="D335" s="207" t="s">
        <v>48</v>
      </c>
      <c r="E335" s="205" t="e">
        <f>VLOOKUP(C335,'Active 2'!C$21:E$147,3,FALSE)</f>
        <v>#N/A</v>
      </c>
      <c r="F335" s="207" t="s">
        <v>1506</v>
      </c>
      <c r="G335" s="206">
        <v>16643</v>
      </c>
      <c r="H335" s="206" t="s">
        <v>755</v>
      </c>
      <c r="J335" s="207"/>
      <c r="K335" s="208" t="s">
        <v>873</v>
      </c>
      <c r="M335" s="11"/>
    </row>
    <row r="336" spans="1:13">
      <c r="A336" s="205" t="s">
        <v>1504</v>
      </c>
      <c r="B336" s="70" t="str">
        <f t="shared" si="5"/>
        <v>I</v>
      </c>
      <c r="C336" s="206">
        <v>48882.358999999997</v>
      </c>
      <c r="D336" s="207" t="s">
        <v>48</v>
      </c>
      <c r="E336" s="205" t="e">
        <f>VLOOKUP(C336,'Active 2'!C$21:E$147,3,FALSE)</f>
        <v>#N/A</v>
      </c>
      <c r="F336" s="207" t="s">
        <v>1507</v>
      </c>
      <c r="G336" s="206">
        <v>16714</v>
      </c>
      <c r="H336" s="206" t="s">
        <v>1508</v>
      </c>
      <c r="J336" s="207"/>
      <c r="K336" s="208" t="s">
        <v>873</v>
      </c>
      <c r="M336" s="11"/>
    </row>
    <row r="337" spans="1:13">
      <c r="A337" s="205" t="s">
        <v>1504</v>
      </c>
      <c r="B337" s="70" t="str">
        <f t="shared" si="5"/>
        <v>II</v>
      </c>
      <c r="C337" s="206">
        <v>48883.338000000003</v>
      </c>
      <c r="D337" s="207" t="s">
        <v>48</v>
      </c>
      <c r="E337" s="205" t="e">
        <f>VLOOKUP(C337,'Active 2'!C$21:E$147,3,FALSE)</f>
        <v>#N/A</v>
      </c>
      <c r="F337" s="207" t="s">
        <v>1509</v>
      </c>
      <c r="G337" s="206">
        <v>16717.5</v>
      </c>
      <c r="H337" s="206" t="s">
        <v>828</v>
      </c>
      <c r="J337" s="207"/>
      <c r="K337" s="208" t="s">
        <v>873</v>
      </c>
      <c r="M337" s="11"/>
    </row>
    <row r="338" spans="1:13">
      <c r="A338" s="205" t="s">
        <v>1504</v>
      </c>
      <c r="B338" s="70" t="str">
        <f t="shared" si="5"/>
        <v>I</v>
      </c>
      <c r="C338" s="206">
        <v>48946.275000000001</v>
      </c>
      <c r="D338" s="207" t="s">
        <v>48</v>
      </c>
      <c r="E338" s="205" t="e">
        <f>VLOOKUP(C338,'Active 2'!C$21:E$147,3,FALSE)</f>
        <v>#N/A</v>
      </c>
      <c r="F338" s="207" t="s">
        <v>1510</v>
      </c>
      <c r="G338" s="206">
        <v>16942</v>
      </c>
      <c r="H338" s="206" t="s">
        <v>771</v>
      </c>
      <c r="J338" s="207"/>
      <c r="K338" s="208" t="s">
        <v>873</v>
      </c>
      <c r="M338" s="11"/>
    </row>
    <row r="339" spans="1:13">
      <c r="A339" s="205" t="s">
        <v>1462</v>
      </c>
      <c r="B339" s="70" t="str">
        <f t="shared" si="5"/>
        <v>II</v>
      </c>
      <c r="C339" s="206">
        <v>49214.45</v>
      </c>
      <c r="D339" s="207" t="s">
        <v>48</v>
      </c>
      <c r="E339" s="205" t="e">
        <f>VLOOKUP(C339,'Active 2'!C$21:E$147,3,FALSE)</f>
        <v>#N/A</v>
      </c>
      <c r="F339" s="207" t="s">
        <v>1511</v>
      </c>
      <c r="G339" s="206">
        <v>17898.5</v>
      </c>
      <c r="H339" s="206" t="s">
        <v>1434</v>
      </c>
      <c r="J339" s="207"/>
      <c r="K339" s="208" t="s">
        <v>1512</v>
      </c>
      <c r="M339" s="11"/>
    </row>
    <row r="340" spans="1:13">
      <c r="A340" s="205" t="s">
        <v>1462</v>
      </c>
      <c r="B340" s="70" t="str">
        <f t="shared" si="5"/>
        <v>I</v>
      </c>
      <c r="C340" s="206">
        <v>49218.521000000001</v>
      </c>
      <c r="D340" s="207" t="s">
        <v>48</v>
      </c>
      <c r="E340" s="205" t="e">
        <f>VLOOKUP(C340,'Active 2'!C$21:E$147,3,FALSE)</f>
        <v>#N/A</v>
      </c>
      <c r="F340" s="207" t="s">
        <v>1513</v>
      </c>
      <c r="G340" s="206">
        <v>17913</v>
      </c>
      <c r="H340" s="206" t="s">
        <v>1514</v>
      </c>
      <c r="J340" s="207"/>
      <c r="K340" s="208" t="s">
        <v>1498</v>
      </c>
      <c r="M340" s="11"/>
    </row>
    <row r="341" spans="1:13">
      <c r="A341" s="205" t="s">
        <v>1515</v>
      </c>
      <c r="B341" s="70" t="str">
        <f t="shared" si="5"/>
        <v>II</v>
      </c>
      <c r="C341" s="206">
        <v>49568.394</v>
      </c>
      <c r="D341" s="207" t="s">
        <v>48</v>
      </c>
      <c r="E341" s="205" t="e">
        <f>VLOOKUP(C341,'Active 2'!C$21:E$147,3,FALSE)</f>
        <v>#N/A</v>
      </c>
      <c r="F341" s="207" t="s">
        <v>1516</v>
      </c>
      <c r="G341" s="206">
        <v>19160.5</v>
      </c>
      <c r="H341" s="206" t="s">
        <v>799</v>
      </c>
      <c r="J341" s="207"/>
      <c r="K341" s="208" t="s">
        <v>873</v>
      </c>
      <c r="M341" s="11"/>
    </row>
    <row r="342" spans="1:13">
      <c r="A342" s="205" t="s">
        <v>1517</v>
      </c>
      <c r="B342" s="70" t="str">
        <f t="shared" si="5"/>
        <v>I</v>
      </c>
      <c r="C342" s="206">
        <v>49897.459000000003</v>
      </c>
      <c r="D342" s="207" t="s">
        <v>48</v>
      </c>
      <c r="E342" s="205" t="e">
        <f>VLOOKUP(C342,'Active 2'!C$21:E$147,3,FALSE)</f>
        <v>#N/A</v>
      </c>
      <c r="F342" s="207" t="s">
        <v>1518</v>
      </c>
      <c r="G342" s="206">
        <v>20334</v>
      </c>
      <c r="H342" s="206" t="s">
        <v>746</v>
      </c>
      <c r="J342" s="207"/>
      <c r="K342" s="208" t="s">
        <v>873</v>
      </c>
      <c r="M342" s="11"/>
    </row>
    <row r="343" spans="1:13">
      <c r="A343" s="205" t="s">
        <v>919</v>
      </c>
      <c r="B343" s="70" t="str">
        <f t="shared" si="5"/>
        <v>I</v>
      </c>
      <c r="C343" s="206">
        <v>50376.671000000002</v>
      </c>
      <c r="D343" s="207" t="s">
        <v>48</v>
      </c>
      <c r="E343" s="205" t="e">
        <f>VLOOKUP(C343,'Active 2'!C$21:E$147,3,FALSE)</f>
        <v>#N/A</v>
      </c>
      <c r="F343" s="207" t="s">
        <v>1519</v>
      </c>
      <c r="G343" s="206">
        <v>22043</v>
      </c>
      <c r="H343" s="206" t="s">
        <v>1482</v>
      </c>
      <c r="J343" s="207"/>
      <c r="K343" s="208" t="s">
        <v>930</v>
      </c>
      <c r="M343" s="11"/>
    </row>
    <row r="344" spans="1:13">
      <c r="A344" s="205" t="s">
        <v>919</v>
      </c>
      <c r="B344" s="70" t="str">
        <f t="shared" si="5"/>
        <v>I</v>
      </c>
      <c r="C344" s="206">
        <v>50726.648000000001</v>
      </c>
      <c r="D344" s="207" t="s">
        <v>48</v>
      </c>
      <c r="E344" s="205" t="e">
        <f>VLOOKUP(C344,'Active 2'!C$21:E$147,3,FALSE)</f>
        <v>#N/A</v>
      </c>
      <c r="F344" s="207" t="s">
        <v>1520</v>
      </c>
      <c r="G344" s="206">
        <v>23291</v>
      </c>
      <c r="H344" s="206" t="s">
        <v>864</v>
      </c>
      <c r="J344" s="207"/>
      <c r="K344" s="208" t="s">
        <v>930</v>
      </c>
      <c r="M344" s="11"/>
    </row>
    <row r="345" spans="1:13">
      <c r="A345" s="205" t="s">
        <v>919</v>
      </c>
      <c r="B345" s="70" t="str">
        <f t="shared" si="5"/>
        <v>II</v>
      </c>
      <c r="C345" s="206">
        <v>51084.588000000003</v>
      </c>
      <c r="D345" s="207" t="s">
        <v>48</v>
      </c>
      <c r="E345" s="205" t="e">
        <f>VLOOKUP(C345,'Active 2'!C$21:E$147,3,FALSE)</f>
        <v>#N/A</v>
      </c>
      <c r="F345" s="207" t="s">
        <v>1521</v>
      </c>
      <c r="G345" s="206">
        <v>24567.5</v>
      </c>
      <c r="H345" s="206" t="s">
        <v>1484</v>
      </c>
      <c r="J345" s="207"/>
      <c r="K345" s="208" t="s">
        <v>930</v>
      </c>
      <c r="M345" s="11"/>
    </row>
    <row r="346" spans="1:13">
      <c r="A346" s="205" t="s">
        <v>919</v>
      </c>
      <c r="B346" s="70" t="str">
        <f t="shared" si="5"/>
        <v>I</v>
      </c>
      <c r="C346" s="206">
        <v>51156.504999999997</v>
      </c>
      <c r="D346" s="207" t="s">
        <v>48</v>
      </c>
      <c r="E346" s="205" t="e">
        <f>VLOOKUP(C346,'Active 2'!C$21:E$147,3,FALSE)</f>
        <v>#N/A</v>
      </c>
      <c r="F346" s="207" t="s">
        <v>1522</v>
      </c>
      <c r="G346" s="206">
        <v>24824</v>
      </c>
      <c r="H346" s="206" t="s">
        <v>1523</v>
      </c>
      <c r="J346" s="207"/>
      <c r="K346" s="208" t="s">
        <v>930</v>
      </c>
      <c r="M346" s="11"/>
    </row>
    <row r="347" spans="1:13">
      <c r="A347" s="209" t="s">
        <v>1130</v>
      </c>
      <c r="B347" s="70" t="str">
        <f t="shared" si="5"/>
        <v>II</v>
      </c>
      <c r="C347" s="206">
        <v>51758.421999999999</v>
      </c>
      <c r="D347" s="207" t="s">
        <v>48</v>
      </c>
      <c r="E347" s="205" t="e">
        <f>VLOOKUP(C347,'Active 2'!C$21:E$147,3,FALSE)</f>
        <v>#N/A</v>
      </c>
      <c r="F347" s="207" t="s">
        <v>1524</v>
      </c>
      <c r="G347" s="206">
        <v>26970.5</v>
      </c>
      <c r="H347" s="206" t="s">
        <v>1525</v>
      </c>
      <c r="J347" s="207"/>
      <c r="K347" s="208" t="s">
        <v>1526</v>
      </c>
      <c r="M347" s="11"/>
    </row>
    <row r="348" spans="1:13">
      <c r="A348" s="209" t="s">
        <v>1130</v>
      </c>
      <c r="B348" s="70" t="str">
        <f t="shared" si="5"/>
        <v>II</v>
      </c>
      <c r="C348" s="206">
        <v>51758.423000000003</v>
      </c>
      <c r="D348" s="207" t="s">
        <v>48</v>
      </c>
      <c r="E348" s="205" t="e">
        <f>VLOOKUP(C348,'Active 2'!C$21:E$147,3,FALSE)</f>
        <v>#N/A</v>
      </c>
      <c r="F348" s="207" t="s">
        <v>1527</v>
      </c>
      <c r="G348" s="206">
        <v>26970.5</v>
      </c>
      <c r="H348" s="206" t="s">
        <v>1416</v>
      </c>
      <c r="J348" s="207"/>
      <c r="K348" s="208" t="s">
        <v>1528</v>
      </c>
      <c r="M348" s="11"/>
    </row>
    <row r="349" spans="1:13">
      <c r="A349" s="209" t="s">
        <v>1130</v>
      </c>
      <c r="B349" s="70" t="str">
        <f t="shared" si="5"/>
        <v>II</v>
      </c>
      <c r="C349" s="206">
        <v>51758.425999999999</v>
      </c>
      <c r="D349" s="207" t="s">
        <v>48</v>
      </c>
      <c r="E349" s="205" t="e">
        <f>VLOOKUP(C349,'Active 2'!C$21:E$147,3,FALSE)</f>
        <v>#N/A</v>
      </c>
      <c r="F349" s="207" t="s">
        <v>1529</v>
      </c>
      <c r="G349" s="206">
        <v>26970.5</v>
      </c>
      <c r="H349" s="206" t="s">
        <v>1426</v>
      </c>
      <c r="J349" s="207"/>
      <c r="K349" s="208" t="s">
        <v>1530</v>
      </c>
      <c r="M349" s="11"/>
    </row>
    <row r="350" spans="1:13">
      <c r="A350" s="209" t="s">
        <v>1130</v>
      </c>
      <c r="B350" s="70" t="str">
        <f t="shared" si="5"/>
        <v>II</v>
      </c>
      <c r="C350" s="206">
        <v>51758.430999999997</v>
      </c>
      <c r="D350" s="207" t="s">
        <v>48</v>
      </c>
      <c r="E350" s="205" t="e">
        <f>VLOOKUP(C350,'Active 2'!C$21:E$147,3,FALSE)</f>
        <v>#N/A</v>
      </c>
      <c r="F350" s="207" t="s">
        <v>1531</v>
      </c>
      <c r="G350" s="206">
        <v>26970.5</v>
      </c>
      <c r="H350" s="206" t="s">
        <v>1532</v>
      </c>
      <c r="J350" s="207"/>
      <c r="K350" s="208" t="s">
        <v>1533</v>
      </c>
      <c r="M350" s="11"/>
    </row>
    <row r="351" spans="1:13">
      <c r="A351" s="209" t="s">
        <v>1130</v>
      </c>
      <c r="B351" s="70" t="str">
        <f t="shared" si="5"/>
        <v>II</v>
      </c>
      <c r="C351" s="206">
        <v>51758.434999999998</v>
      </c>
      <c r="D351" s="207" t="s">
        <v>48</v>
      </c>
      <c r="E351" s="205" t="e">
        <f>VLOOKUP(C351,'Active 2'!C$21:E$147,3,FALSE)</f>
        <v>#N/A</v>
      </c>
      <c r="F351" s="207" t="s">
        <v>1534</v>
      </c>
      <c r="G351" s="206">
        <v>26970.5</v>
      </c>
      <c r="H351" s="206" t="s">
        <v>1535</v>
      </c>
      <c r="J351" s="207"/>
      <c r="K351" s="208" t="s">
        <v>1536</v>
      </c>
      <c r="M351" s="11"/>
    </row>
    <row r="352" spans="1:13">
      <c r="A352" s="205" t="s">
        <v>919</v>
      </c>
      <c r="B352" s="70" t="str">
        <f t="shared" si="5"/>
        <v>I</v>
      </c>
      <c r="C352" s="206">
        <v>51837.635999999999</v>
      </c>
      <c r="D352" s="207" t="s">
        <v>48</v>
      </c>
      <c r="E352" s="205" t="e">
        <f>VLOOKUP(C352,'Active 2'!C$21:E$147,3,FALSE)</f>
        <v>#N/A</v>
      </c>
      <c r="F352" s="207" t="s">
        <v>1537</v>
      </c>
      <c r="G352" s="206">
        <v>27253</v>
      </c>
      <c r="H352" s="206" t="s">
        <v>1538</v>
      </c>
      <c r="J352" s="207"/>
      <c r="K352" s="208" t="s">
        <v>930</v>
      </c>
      <c r="M352" s="11"/>
    </row>
    <row r="353" spans="1:13">
      <c r="A353" s="205" t="s">
        <v>919</v>
      </c>
      <c r="B353" s="70" t="str">
        <f t="shared" si="5"/>
        <v>I</v>
      </c>
      <c r="C353" s="206">
        <v>52133.766000000003</v>
      </c>
      <c r="D353" s="207" t="s">
        <v>48</v>
      </c>
      <c r="E353" s="205" t="e">
        <f>VLOOKUP(C353,'Active 2'!C$21:E$147,3,FALSE)</f>
        <v>#N/A</v>
      </c>
      <c r="F353" s="207" t="s">
        <v>1539</v>
      </c>
      <c r="G353" s="206">
        <v>28309</v>
      </c>
      <c r="H353" s="206" t="s">
        <v>1525</v>
      </c>
      <c r="J353" s="207"/>
      <c r="K353" s="208" t="s">
        <v>930</v>
      </c>
      <c r="M353" s="11"/>
    </row>
    <row r="354" spans="1:13">
      <c r="A354" s="205" t="s">
        <v>919</v>
      </c>
      <c r="B354" s="70" t="str">
        <f t="shared" si="5"/>
        <v>I</v>
      </c>
      <c r="C354" s="206">
        <v>52219.557999999997</v>
      </c>
      <c r="D354" s="207" t="s">
        <v>48</v>
      </c>
      <c r="E354" s="205" t="e">
        <f>VLOOKUP(C354,'Active 2'!C$21:E$147,3,FALSE)</f>
        <v>#N/A</v>
      </c>
      <c r="F354" s="207" t="s">
        <v>1540</v>
      </c>
      <c r="G354" s="206">
        <v>28615</v>
      </c>
      <c r="H354" s="206" t="s">
        <v>1541</v>
      </c>
      <c r="J354" s="207"/>
      <c r="K354" s="208" t="s">
        <v>930</v>
      </c>
      <c r="M354" s="11"/>
    </row>
    <row r="355" spans="1:13">
      <c r="A355" s="209" t="s">
        <v>1130</v>
      </c>
      <c r="B355" s="70" t="str">
        <f t="shared" si="5"/>
        <v>I</v>
      </c>
      <c r="C355" s="206">
        <v>52465.472999999998</v>
      </c>
      <c r="D355" s="207" t="s">
        <v>48</v>
      </c>
      <c r="E355" s="205" t="e">
        <f>VLOOKUP(C355,'Active 2'!C$21:E$147,3,FALSE)</f>
        <v>#N/A</v>
      </c>
      <c r="F355" s="207" t="s">
        <v>1542</v>
      </c>
      <c r="G355" s="206">
        <v>29492</v>
      </c>
      <c r="H355" s="206" t="s">
        <v>1543</v>
      </c>
      <c r="J355" s="207"/>
      <c r="K355" s="208" t="s">
        <v>1544</v>
      </c>
      <c r="M355" s="11"/>
    </row>
    <row r="356" spans="1:13">
      <c r="A356" s="209" t="s">
        <v>1130</v>
      </c>
      <c r="B356" s="70" t="str">
        <f t="shared" si="5"/>
        <v>I</v>
      </c>
      <c r="C356" s="206">
        <v>52465.474000000002</v>
      </c>
      <c r="D356" s="207" t="s">
        <v>48</v>
      </c>
      <c r="E356" s="205" t="e">
        <f>VLOOKUP(C356,'Active 2'!C$21:E$147,3,FALSE)</f>
        <v>#N/A</v>
      </c>
      <c r="F356" s="207" t="s">
        <v>1545</v>
      </c>
      <c r="G356" s="206">
        <v>29492</v>
      </c>
      <c r="H356" s="206" t="s">
        <v>1546</v>
      </c>
      <c r="J356" s="207"/>
      <c r="K356" s="208" t="s">
        <v>1547</v>
      </c>
      <c r="M356" s="11"/>
    </row>
    <row r="357" spans="1:13">
      <c r="A357" s="209" t="s">
        <v>1130</v>
      </c>
      <c r="B357" s="70" t="str">
        <f t="shared" si="5"/>
        <v>I</v>
      </c>
      <c r="C357" s="206">
        <v>52504.474999999999</v>
      </c>
      <c r="D357" s="207" t="s">
        <v>48</v>
      </c>
      <c r="E357" s="205" t="e">
        <f>VLOOKUP(C357,'Active 2'!C$21:E$147,3,FALSE)</f>
        <v>#N/A</v>
      </c>
      <c r="F357" s="207" t="s">
        <v>1548</v>
      </c>
      <c r="G357" s="206">
        <v>29631</v>
      </c>
      <c r="H357" s="206" t="s">
        <v>1422</v>
      </c>
      <c r="J357" s="207"/>
      <c r="K357" s="208" t="s">
        <v>1549</v>
      </c>
      <c r="M357" s="11"/>
    </row>
    <row r="358" spans="1:13">
      <c r="A358" s="209" t="s">
        <v>1130</v>
      </c>
      <c r="B358" s="70" t="str">
        <f t="shared" si="5"/>
        <v>II</v>
      </c>
      <c r="C358" s="206">
        <v>52517.516000000003</v>
      </c>
      <c r="D358" s="207" t="s">
        <v>48</v>
      </c>
      <c r="E358" s="205" t="e">
        <f>VLOOKUP(C358,'Active 2'!C$21:E$147,3,FALSE)</f>
        <v>#N/A</v>
      </c>
      <c r="F358" s="207" t="s">
        <v>1550</v>
      </c>
      <c r="G358" s="206">
        <v>29677.5</v>
      </c>
      <c r="H358" s="206" t="s">
        <v>1538</v>
      </c>
      <c r="J358" s="207"/>
      <c r="K358" s="208" t="s">
        <v>1551</v>
      </c>
      <c r="M358" s="11"/>
    </row>
    <row r="359" spans="1:13">
      <c r="A359" s="209" t="s">
        <v>1130</v>
      </c>
      <c r="B359" s="70" t="str">
        <f t="shared" si="5"/>
        <v>II</v>
      </c>
      <c r="C359" s="206">
        <v>52908.402000000002</v>
      </c>
      <c r="D359" s="207" t="s">
        <v>48</v>
      </c>
      <c r="E359" s="205" t="e">
        <f>VLOOKUP(C359,'Active 2'!C$21:E$147,3,FALSE)</f>
        <v>#N/A</v>
      </c>
      <c r="F359" s="207" t="s">
        <v>1552</v>
      </c>
      <c r="G359" s="206">
        <v>31071.5</v>
      </c>
      <c r="H359" s="206" t="s">
        <v>1553</v>
      </c>
      <c r="J359" s="207"/>
      <c r="K359" s="208" t="s">
        <v>1554</v>
      </c>
      <c r="M359" s="11"/>
    </row>
    <row r="360" spans="1:13">
      <c r="A360" s="209" t="s">
        <v>1130</v>
      </c>
      <c r="B360" s="70" t="str">
        <f t="shared" si="5"/>
        <v>II</v>
      </c>
      <c r="C360" s="206">
        <v>52931.392999999996</v>
      </c>
      <c r="D360" s="207" t="s">
        <v>48</v>
      </c>
      <c r="E360" s="205" t="e">
        <f>VLOOKUP(C360,'Active 2'!C$21:E$147,3,FALSE)</f>
        <v>#N/A</v>
      </c>
      <c r="F360" s="207" t="s">
        <v>1555</v>
      </c>
      <c r="G360" s="206">
        <v>31153.5</v>
      </c>
      <c r="H360" s="206" t="s">
        <v>1546</v>
      </c>
      <c r="J360" s="207"/>
      <c r="K360" s="208" t="s">
        <v>1556</v>
      </c>
      <c r="M360" s="11"/>
    </row>
    <row r="361" spans="1:13">
      <c r="A361" s="209" t="s">
        <v>1130</v>
      </c>
      <c r="B361" s="70" t="str">
        <f t="shared" si="5"/>
        <v>I</v>
      </c>
      <c r="C361" s="206">
        <v>52941.353000000003</v>
      </c>
      <c r="D361" s="207" t="s">
        <v>48</v>
      </c>
      <c r="E361" s="205" t="e">
        <f>VLOOKUP(C361,'Active 2'!C$21:E$147,3,FALSE)</f>
        <v>#N/A</v>
      </c>
      <c r="F361" s="207" t="s">
        <v>1557</v>
      </c>
      <c r="G361" s="206">
        <v>31189</v>
      </c>
      <c r="H361" s="206" t="s">
        <v>1558</v>
      </c>
      <c r="J361" s="207"/>
      <c r="K361" s="208" t="s">
        <v>1556</v>
      </c>
      <c r="M361" s="11"/>
    </row>
    <row r="362" spans="1:13">
      <c r="A362" s="209" t="s">
        <v>1559</v>
      </c>
      <c r="B362" s="70" t="str">
        <f t="shared" si="5"/>
        <v>I</v>
      </c>
      <c r="C362" s="206">
        <v>55856.555</v>
      </c>
      <c r="D362" s="207" t="s">
        <v>48</v>
      </c>
      <c r="E362" s="205" t="e">
        <f>VLOOKUP(C362,'Active 2'!C$21:E$147,3,FALSE)</f>
        <v>#N/A</v>
      </c>
      <c r="F362" s="207" t="s">
        <v>1560</v>
      </c>
      <c r="G362" s="206">
        <v>41585</v>
      </c>
      <c r="H362" s="206" t="s">
        <v>1561</v>
      </c>
      <c r="J362" s="207"/>
      <c r="K362" s="208" t="s">
        <v>1562</v>
      </c>
      <c r="M362" s="11"/>
    </row>
    <row r="363" spans="1:13">
      <c r="A363" s="209" t="s">
        <v>1086</v>
      </c>
      <c r="B363" s="70" t="str">
        <f t="shared" si="5"/>
        <v>II</v>
      </c>
      <c r="C363" s="206">
        <v>56234.576000000001</v>
      </c>
      <c r="D363" s="207" t="s">
        <v>48</v>
      </c>
      <c r="E363" s="205" t="e">
        <f>VLOOKUP(C363,'Active 2'!C$21:E$147,3,FALSE)</f>
        <v>#N/A</v>
      </c>
      <c r="F363" s="207" t="s">
        <v>1563</v>
      </c>
      <c r="G363" s="206" t="s">
        <v>1564</v>
      </c>
      <c r="H363" s="206" t="s">
        <v>1565</v>
      </c>
      <c r="J363" s="207"/>
      <c r="K363" s="208" t="s">
        <v>1562</v>
      </c>
      <c r="M363" s="11"/>
    </row>
    <row r="364" spans="1:13">
      <c r="A364" s="209" t="s">
        <v>1086</v>
      </c>
      <c r="B364" s="70" t="str">
        <f t="shared" si="5"/>
        <v>II</v>
      </c>
      <c r="C364" s="206">
        <v>56241.584999999999</v>
      </c>
      <c r="D364" s="207" t="s">
        <v>48</v>
      </c>
      <c r="E364" s="205" t="e">
        <f>VLOOKUP(C364,'Active 2'!C$21:E$147,3,FALSE)</f>
        <v>#N/A</v>
      </c>
      <c r="F364" s="207" t="s">
        <v>1566</v>
      </c>
      <c r="G364" s="206" t="s">
        <v>1567</v>
      </c>
      <c r="H364" s="206" t="s">
        <v>1568</v>
      </c>
      <c r="J364" s="207"/>
      <c r="K364" s="208" t="s">
        <v>1562</v>
      </c>
      <c r="M364" s="11"/>
    </row>
    <row r="365" spans="1:13">
      <c r="A365" s="209" t="s">
        <v>1121</v>
      </c>
      <c r="B365" s="70" t="str">
        <f t="shared" si="5"/>
        <v>II</v>
      </c>
      <c r="C365" s="206">
        <v>56534.624000000003</v>
      </c>
      <c r="D365" s="207" t="s">
        <v>48</v>
      </c>
      <c r="E365" s="205" t="e">
        <f>VLOOKUP(C365,'Active 2'!C$21:E$147,3,FALSE)</f>
        <v>#N/A</v>
      </c>
      <c r="F365" s="207" t="s">
        <v>1569</v>
      </c>
      <c r="G365" s="206" t="s">
        <v>1570</v>
      </c>
      <c r="H365" s="206" t="s">
        <v>1571</v>
      </c>
      <c r="J365" s="207"/>
      <c r="K365" s="208" t="s">
        <v>1562</v>
      </c>
      <c r="M365" s="11"/>
    </row>
    <row r="366" spans="1:13">
      <c r="A366" s="205" t="s">
        <v>1237</v>
      </c>
      <c r="B366" s="70" t="str">
        <f t="shared" si="5"/>
        <v>II</v>
      </c>
      <c r="C366" s="206">
        <v>49920.555</v>
      </c>
      <c r="D366" s="207" t="s">
        <v>48</v>
      </c>
      <c r="E366" s="205" t="e">
        <f>VLOOKUP(C366,'Active 2'!C$21:E$147,3,FALSE)</f>
        <v>#N/A</v>
      </c>
      <c r="F366" s="207" t="s">
        <v>1572</v>
      </c>
      <c r="G366" s="206">
        <v>20416.5</v>
      </c>
      <c r="H366" s="206" t="s">
        <v>1573</v>
      </c>
      <c r="J366" s="207"/>
      <c r="K366" s="208" t="s">
        <v>899</v>
      </c>
      <c r="M366" s="11"/>
    </row>
    <row r="367" spans="1:13">
      <c r="A367" s="205" t="s">
        <v>1237</v>
      </c>
      <c r="B367" s="70" t="str">
        <f t="shared" si="5"/>
        <v>I</v>
      </c>
      <c r="C367" s="206">
        <v>49923.491800000003</v>
      </c>
      <c r="D367" s="207" t="s">
        <v>48</v>
      </c>
      <c r="E367" s="205" t="e">
        <f>VLOOKUP(C367,'Active 2'!C$21:E$147,3,FALSE)</f>
        <v>#N/A</v>
      </c>
      <c r="F367" s="207" t="s">
        <v>1574</v>
      </c>
      <c r="G367" s="206">
        <v>20427</v>
      </c>
      <c r="H367" s="206" t="s">
        <v>1575</v>
      </c>
      <c r="J367" s="207"/>
      <c r="K367" s="208" t="s">
        <v>899</v>
      </c>
      <c r="M367" s="11"/>
    </row>
    <row r="368" spans="1:13">
      <c r="A368" s="205" t="s">
        <v>1237</v>
      </c>
      <c r="B368" s="70" t="str">
        <f t="shared" si="5"/>
        <v>I</v>
      </c>
      <c r="C368" s="206">
        <v>50282.433900000004</v>
      </c>
      <c r="D368" s="207" t="s">
        <v>48</v>
      </c>
      <c r="E368" s="205" t="e">
        <f>VLOOKUP(C368,'Active 2'!C$21:E$147,3,FALSE)</f>
        <v>#N/A</v>
      </c>
      <c r="F368" s="207" t="s">
        <v>1576</v>
      </c>
      <c r="G368" s="206">
        <v>21707</v>
      </c>
      <c r="H368" s="206" t="s">
        <v>1577</v>
      </c>
      <c r="J368" s="207"/>
      <c r="K368" s="208" t="s">
        <v>1578</v>
      </c>
      <c r="M368" s="11"/>
    </row>
    <row r="369" spans="1:13">
      <c r="A369" s="205" t="s">
        <v>1237</v>
      </c>
      <c r="B369" s="70" t="str">
        <f t="shared" si="5"/>
        <v>I</v>
      </c>
      <c r="C369" s="206">
        <v>50282.434600000001</v>
      </c>
      <c r="D369" s="207" t="s">
        <v>48</v>
      </c>
      <c r="E369" s="205" t="e">
        <f>VLOOKUP(C369,'Active 2'!C$21:E$147,3,FALSE)</f>
        <v>#N/A</v>
      </c>
      <c r="F369" s="207" t="s">
        <v>1579</v>
      </c>
      <c r="G369" s="206">
        <v>21707</v>
      </c>
      <c r="H369" s="206" t="s">
        <v>1580</v>
      </c>
      <c r="J369" s="207"/>
      <c r="K369" s="208" t="s">
        <v>1533</v>
      </c>
      <c r="M369" s="11"/>
    </row>
    <row r="370" spans="1:13">
      <c r="A370" s="205" t="s">
        <v>1237</v>
      </c>
      <c r="B370" s="70" t="str">
        <f t="shared" si="5"/>
        <v>I</v>
      </c>
      <c r="C370" s="206">
        <v>50282.437299999998</v>
      </c>
      <c r="D370" s="207" t="s">
        <v>48</v>
      </c>
      <c r="E370" s="205" t="e">
        <f>VLOOKUP(C370,'Active 2'!C$21:E$147,3,FALSE)</f>
        <v>#N/A</v>
      </c>
      <c r="F370" s="207" t="s">
        <v>1581</v>
      </c>
      <c r="G370" s="206">
        <v>21707</v>
      </c>
      <c r="H370" s="206" t="s">
        <v>1582</v>
      </c>
      <c r="J370" s="207"/>
      <c r="K370" s="208" t="s">
        <v>1583</v>
      </c>
      <c r="M370" s="11"/>
    </row>
    <row r="371" spans="1:13">
      <c r="A371" s="205" t="s">
        <v>1237</v>
      </c>
      <c r="B371" s="70" t="str">
        <f t="shared" si="5"/>
        <v>I</v>
      </c>
      <c r="C371" s="206">
        <v>50282.439400000003</v>
      </c>
      <c r="D371" s="207" t="s">
        <v>48</v>
      </c>
      <c r="E371" s="205" t="e">
        <f>VLOOKUP(C371,'Active 2'!C$21:E$147,3,FALSE)</f>
        <v>#N/A</v>
      </c>
      <c r="F371" s="207" t="s">
        <v>1584</v>
      </c>
      <c r="G371" s="206">
        <v>21707</v>
      </c>
      <c r="H371" s="206" t="s">
        <v>1585</v>
      </c>
      <c r="J371" s="207"/>
      <c r="K371" s="208" t="s">
        <v>1586</v>
      </c>
      <c r="M371" s="11"/>
    </row>
    <row r="372" spans="1:13">
      <c r="A372" s="205" t="s">
        <v>1237</v>
      </c>
      <c r="B372" s="70" t="str">
        <f t="shared" si="5"/>
        <v>I</v>
      </c>
      <c r="C372" s="206">
        <v>50282.442900000002</v>
      </c>
      <c r="D372" s="207" t="s">
        <v>48</v>
      </c>
      <c r="E372" s="205" t="e">
        <f>VLOOKUP(C372,'Active 2'!C$21:E$147,3,FALSE)</f>
        <v>#N/A</v>
      </c>
      <c r="F372" s="207" t="s">
        <v>1587</v>
      </c>
      <c r="G372" s="206">
        <v>21707</v>
      </c>
      <c r="H372" s="206" t="s">
        <v>1588</v>
      </c>
      <c r="J372" s="207"/>
      <c r="K372" s="208" t="s">
        <v>1589</v>
      </c>
      <c r="M372" s="11"/>
    </row>
    <row r="373" spans="1:13">
      <c r="A373" s="205" t="s">
        <v>1237</v>
      </c>
      <c r="B373" s="70" t="str">
        <f t="shared" si="5"/>
        <v>I</v>
      </c>
      <c r="C373" s="206">
        <v>50990.478300000002</v>
      </c>
      <c r="D373" s="207" t="s">
        <v>48</v>
      </c>
      <c r="E373" s="205" t="e">
        <f>VLOOKUP(C373,'Active 2'!C$21:E$147,3,FALSE)</f>
        <v>#N/A</v>
      </c>
      <c r="F373" s="207" t="s">
        <v>1590</v>
      </c>
      <c r="G373" s="206">
        <v>24232</v>
      </c>
      <c r="H373" s="206" t="s">
        <v>1591</v>
      </c>
      <c r="J373" s="207"/>
      <c r="K373" s="208" t="s">
        <v>1592</v>
      </c>
      <c r="M373" s="11"/>
    </row>
    <row r="374" spans="1:13">
      <c r="A374" s="205" t="s">
        <v>1237</v>
      </c>
      <c r="B374" s="70" t="str">
        <f t="shared" si="5"/>
        <v>II</v>
      </c>
      <c r="C374" s="206">
        <v>51021.470399999998</v>
      </c>
      <c r="D374" s="207" t="s">
        <v>48</v>
      </c>
      <c r="E374" s="205" t="e">
        <f>VLOOKUP(C374,'Active 2'!C$21:E$147,3,FALSE)</f>
        <v>#N/A</v>
      </c>
      <c r="F374" s="207" t="s">
        <v>1593</v>
      </c>
      <c r="G374" s="206">
        <v>24342.5</v>
      </c>
      <c r="H374" s="206" t="s">
        <v>1594</v>
      </c>
      <c r="J374" s="207"/>
      <c r="K374" s="208" t="s">
        <v>813</v>
      </c>
      <c r="M374" s="11"/>
    </row>
    <row r="375" spans="1:13">
      <c r="A375" s="205" t="s">
        <v>1237</v>
      </c>
      <c r="B375" s="70" t="str">
        <f t="shared" si="5"/>
        <v>II</v>
      </c>
      <c r="C375" s="206">
        <v>51021.472500000003</v>
      </c>
      <c r="D375" s="207" t="s">
        <v>48</v>
      </c>
      <c r="E375" s="205" t="e">
        <f>VLOOKUP(C375,'Active 2'!C$21:E$147,3,FALSE)</f>
        <v>#N/A</v>
      </c>
      <c r="F375" s="207" t="s">
        <v>1595</v>
      </c>
      <c r="G375" s="206">
        <v>24342.5</v>
      </c>
      <c r="H375" s="206" t="s">
        <v>1596</v>
      </c>
      <c r="J375" s="207"/>
      <c r="K375" s="208" t="s">
        <v>1597</v>
      </c>
      <c r="M375" s="11"/>
    </row>
    <row r="376" spans="1:13">
      <c r="A376" s="205" t="s">
        <v>1237</v>
      </c>
      <c r="B376" s="70" t="str">
        <f t="shared" si="5"/>
        <v>II</v>
      </c>
      <c r="C376" s="206">
        <v>51021.475299999998</v>
      </c>
      <c r="D376" s="207" t="s">
        <v>48</v>
      </c>
      <c r="E376" s="205" t="e">
        <f>VLOOKUP(C376,'Active 2'!C$21:E$147,3,FALSE)</f>
        <v>#N/A</v>
      </c>
      <c r="F376" s="207" t="s">
        <v>1598</v>
      </c>
      <c r="G376" s="206">
        <v>24342.5</v>
      </c>
      <c r="H376" s="206" t="s">
        <v>1599</v>
      </c>
      <c r="J376" s="207"/>
      <c r="K376" s="208" t="s">
        <v>1600</v>
      </c>
      <c r="M376" s="11"/>
    </row>
    <row r="377" spans="1:13">
      <c r="A377" s="205" t="s">
        <v>1237</v>
      </c>
      <c r="B377" s="70" t="str">
        <f t="shared" si="5"/>
        <v>I</v>
      </c>
      <c r="C377" s="206">
        <v>51432.423199999997</v>
      </c>
      <c r="D377" s="207" t="s">
        <v>48</v>
      </c>
      <c r="E377" s="205" t="e">
        <f>VLOOKUP(C377,'Active 2'!C$21:E$147,3,FALSE)</f>
        <v>#N/A</v>
      </c>
      <c r="F377" s="207" t="s">
        <v>1601</v>
      </c>
      <c r="G377" s="206">
        <v>25808</v>
      </c>
      <c r="H377" s="206" t="s">
        <v>1602</v>
      </c>
      <c r="J377" s="207"/>
      <c r="K377" s="208" t="s">
        <v>1603</v>
      </c>
      <c r="M377" s="11"/>
    </row>
    <row r="378" spans="1:13">
      <c r="A378" s="205" t="s">
        <v>1237</v>
      </c>
      <c r="B378" s="70" t="str">
        <f t="shared" si="5"/>
        <v>I</v>
      </c>
      <c r="C378" s="206">
        <v>51432.425300000003</v>
      </c>
      <c r="D378" s="207" t="s">
        <v>48</v>
      </c>
      <c r="E378" s="205" t="e">
        <f>VLOOKUP(C378,'Active 2'!C$21:E$147,3,FALSE)</f>
        <v>#N/A</v>
      </c>
      <c r="F378" s="207" t="s">
        <v>1604</v>
      </c>
      <c r="G378" s="206">
        <v>25808</v>
      </c>
      <c r="H378" s="206" t="s">
        <v>1605</v>
      </c>
      <c r="J378" s="207"/>
      <c r="K378" s="208" t="s">
        <v>1606</v>
      </c>
      <c r="M378" s="11"/>
    </row>
    <row r="379" spans="1:13">
      <c r="A379" s="205" t="s">
        <v>1237</v>
      </c>
      <c r="B379" s="70" t="str">
        <f t="shared" si="5"/>
        <v>I</v>
      </c>
      <c r="C379" s="206">
        <v>51432.430899999999</v>
      </c>
      <c r="D379" s="207" t="s">
        <v>48</v>
      </c>
      <c r="E379" s="205" t="e">
        <f>VLOOKUP(C379,'Active 2'!C$21:E$147,3,FALSE)</f>
        <v>#N/A</v>
      </c>
      <c r="F379" s="207" t="s">
        <v>1607</v>
      </c>
      <c r="G379" s="206">
        <v>25808</v>
      </c>
      <c r="H379" s="206" t="s">
        <v>1608</v>
      </c>
      <c r="J379" s="207"/>
      <c r="K379" s="208" t="s">
        <v>1609</v>
      </c>
      <c r="M379" s="11"/>
    </row>
    <row r="380" spans="1:13">
      <c r="A380" s="205" t="s">
        <v>1237</v>
      </c>
      <c r="B380" s="70" t="str">
        <f t="shared" si="5"/>
        <v>II</v>
      </c>
      <c r="C380" s="206">
        <v>51433.405899999998</v>
      </c>
      <c r="D380" s="207" t="s">
        <v>48</v>
      </c>
      <c r="E380" s="205" t="e">
        <f>VLOOKUP(C380,'Active 2'!C$21:E$147,3,FALSE)</f>
        <v>#N/A</v>
      </c>
      <c r="F380" s="207" t="s">
        <v>1610</v>
      </c>
      <c r="G380" s="206">
        <v>25811.5</v>
      </c>
      <c r="H380" s="206" t="s">
        <v>1611</v>
      </c>
      <c r="J380" s="207"/>
      <c r="K380" s="208" t="s">
        <v>1612</v>
      </c>
      <c r="M380" s="11"/>
    </row>
    <row r="381" spans="1:13">
      <c r="A381" s="205" t="s">
        <v>1237</v>
      </c>
      <c r="B381" s="70" t="str">
        <f t="shared" si="5"/>
        <v>II</v>
      </c>
      <c r="C381" s="206">
        <v>51433.408000000003</v>
      </c>
      <c r="D381" s="207" t="s">
        <v>48</v>
      </c>
      <c r="E381" s="205" t="e">
        <f>VLOOKUP(C381,'Active 2'!C$21:E$147,3,FALSE)</f>
        <v>#N/A</v>
      </c>
      <c r="F381" s="207" t="s">
        <v>1613</v>
      </c>
      <c r="G381" s="206">
        <v>25811.5</v>
      </c>
      <c r="H381" s="206" t="s">
        <v>1614</v>
      </c>
      <c r="J381" s="207"/>
      <c r="K381" s="208" t="s">
        <v>1603</v>
      </c>
      <c r="M381" s="11"/>
    </row>
    <row r="382" spans="1:13">
      <c r="A382" s="205" t="s">
        <v>1237</v>
      </c>
      <c r="B382" s="70" t="str">
        <f t="shared" si="5"/>
        <v>II</v>
      </c>
      <c r="C382" s="206">
        <v>51433.412799999998</v>
      </c>
      <c r="D382" s="207" t="s">
        <v>48</v>
      </c>
      <c r="E382" s="205" t="e">
        <f>VLOOKUP(C382,'Active 2'!C$21:E$147,3,FALSE)</f>
        <v>#N/A</v>
      </c>
      <c r="F382" s="207" t="s">
        <v>1615</v>
      </c>
      <c r="G382" s="206">
        <v>25811.5</v>
      </c>
      <c r="H382" s="206" t="s">
        <v>1616</v>
      </c>
      <c r="J382" s="207"/>
      <c r="K382" s="208" t="s">
        <v>1606</v>
      </c>
      <c r="M382" s="11"/>
    </row>
    <row r="383" spans="1:13">
      <c r="A383" s="205" t="s">
        <v>1237</v>
      </c>
      <c r="B383" s="70" t="str">
        <f t="shared" si="5"/>
        <v>II</v>
      </c>
      <c r="C383" s="206">
        <v>51433.416299999997</v>
      </c>
      <c r="D383" s="207" t="s">
        <v>48</v>
      </c>
      <c r="E383" s="205" t="e">
        <f>VLOOKUP(C383,'Active 2'!C$21:E$147,3,FALSE)</f>
        <v>#N/A</v>
      </c>
      <c r="F383" s="207" t="s">
        <v>1617</v>
      </c>
      <c r="G383" s="206">
        <v>25811.5</v>
      </c>
      <c r="H383" s="206" t="s">
        <v>1618</v>
      </c>
      <c r="J383" s="207"/>
      <c r="K383" s="208" t="s">
        <v>1619</v>
      </c>
      <c r="M383" s="11"/>
    </row>
    <row r="384" spans="1:13">
      <c r="A384" s="205" t="s">
        <v>1237</v>
      </c>
      <c r="B384" s="70" t="str">
        <f t="shared" si="5"/>
        <v>II</v>
      </c>
      <c r="C384" s="206">
        <v>51434.523200000003</v>
      </c>
      <c r="D384" s="207" t="s">
        <v>48</v>
      </c>
      <c r="E384" s="205" t="e">
        <f>VLOOKUP(C384,'Active 2'!C$21:E$147,3,FALSE)</f>
        <v>#N/A</v>
      </c>
      <c r="F384" s="207" t="s">
        <v>1620</v>
      </c>
      <c r="G384" s="206">
        <v>25815.5</v>
      </c>
      <c r="H384" s="206" t="s">
        <v>1621</v>
      </c>
      <c r="J384" s="207"/>
      <c r="K384" s="208" t="s">
        <v>1606</v>
      </c>
      <c r="M384" s="11"/>
    </row>
    <row r="385" spans="1:13">
      <c r="A385" s="210"/>
      <c r="B385" s="69"/>
      <c r="C385" s="211"/>
      <c r="D385" s="211"/>
      <c r="E385" s="211"/>
      <c r="F385" s="211"/>
      <c r="G385" s="211"/>
      <c r="H385" s="211"/>
      <c r="J385" s="211"/>
      <c r="K385" s="211"/>
      <c r="M385" s="11"/>
    </row>
    <row r="386" spans="1:13">
      <c r="A386" s="144"/>
      <c r="B386" s="70"/>
      <c r="C386" s="43"/>
      <c r="D386" s="207"/>
      <c r="E386" s="205"/>
      <c r="F386" s="43"/>
      <c r="G386" s="43"/>
      <c r="H386" s="43"/>
      <c r="J386" s="43"/>
      <c r="K386" s="43"/>
    </row>
    <row r="387" spans="1:13">
      <c r="B387" s="70"/>
      <c r="D387" s="207"/>
      <c r="E387" s="205"/>
    </row>
    <row r="388" spans="1:13">
      <c r="B388" s="70"/>
      <c r="D388" s="207"/>
      <c r="E388" s="205"/>
    </row>
    <row r="389" spans="1:13">
      <c r="B389" s="70"/>
      <c r="D389" s="207"/>
      <c r="E389" s="205"/>
    </row>
    <row r="390" spans="1:13">
      <c r="B390" s="70"/>
      <c r="D390" s="207"/>
      <c r="E390" s="205"/>
    </row>
    <row r="391" spans="1:13">
      <c r="B391" s="70"/>
      <c r="D391" s="207"/>
      <c r="E391" s="205"/>
    </row>
    <row r="392" spans="1:13">
      <c r="B392" s="70"/>
      <c r="D392" s="207"/>
      <c r="E392" s="205"/>
    </row>
    <row r="393" spans="1:13">
      <c r="B393" s="70"/>
      <c r="D393" s="207"/>
      <c r="E393" s="205"/>
    </row>
    <row r="394" spans="1:13">
      <c r="B394" s="70"/>
      <c r="D394" s="207"/>
      <c r="E394" s="205"/>
    </row>
    <row r="395" spans="1:13">
      <c r="B395" s="70"/>
      <c r="D395" s="207"/>
      <c r="E395" s="205"/>
    </row>
    <row r="396" spans="1:13">
      <c r="B396" s="70"/>
      <c r="D396" s="207"/>
      <c r="E396" s="205"/>
    </row>
    <row r="397" spans="1:13">
      <c r="B397" s="70"/>
      <c r="D397" s="207"/>
      <c r="E397" s="205"/>
    </row>
    <row r="398" spans="1:13">
      <c r="B398" s="70"/>
      <c r="D398" s="207"/>
      <c r="E398" s="205"/>
    </row>
    <row r="399" spans="1:13">
      <c r="B399" s="70"/>
      <c r="D399" s="207"/>
      <c r="E399" s="205"/>
    </row>
    <row r="400" spans="1:13">
      <c r="B400" s="70"/>
      <c r="D400" s="207"/>
      <c r="E400" s="205"/>
    </row>
    <row r="401" spans="2:5">
      <c r="B401" s="70"/>
      <c r="D401" s="207"/>
      <c r="E401" s="205"/>
    </row>
    <row r="402" spans="2:5">
      <c r="B402" s="70"/>
      <c r="D402" s="207"/>
      <c r="E402" s="205"/>
    </row>
    <row r="403" spans="2:5">
      <c r="B403" s="70"/>
      <c r="D403" s="207"/>
      <c r="E403" s="205"/>
    </row>
    <row r="404" spans="2:5">
      <c r="B404" s="70"/>
      <c r="D404" s="207"/>
      <c r="E404" s="205"/>
    </row>
    <row r="405" spans="2:5">
      <c r="B405" s="70"/>
      <c r="D405" s="207"/>
      <c r="E405" s="205"/>
    </row>
    <row r="406" spans="2:5">
      <c r="B406" s="70"/>
      <c r="D406" s="207"/>
      <c r="E406" s="205"/>
    </row>
    <row r="407" spans="2:5">
      <c r="B407" s="70"/>
      <c r="D407" s="207"/>
      <c r="E407" s="205"/>
    </row>
    <row r="408" spans="2:5">
      <c r="B408" s="70"/>
      <c r="D408" s="207"/>
      <c r="E408" s="205"/>
    </row>
    <row r="409" spans="2:5">
      <c r="B409" s="70"/>
      <c r="D409" s="207"/>
      <c r="E409" s="205"/>
    </row>
    <row r="410" spans="2:5">
      <c r="B410" s="70"/>
      <c r="D410" s="207"/>
      <c r="E410" s="205"/>
    </row>
    <row r="411" spans="2:5">
      <c r="B411" s="70"/>
      <c r="D411" s="207"/>
      <c r="E411" s="205"/>
    </row>
    <row r="412" spans="2:5">
      <c r="B412" s="70"/>
      <c r="D412" s="207"/>
      <c r="E412" s="205"/>
    </row>
    <row r="413" spans="2:5">
      <c r="B413" s="70"/>
      <c r="D413" s="207"/>
      <c r="E413" s="205"/>
    </row>
    <row r="414" spans="2:5">
      <c r="B414" s="70"/>
      <c r="D414" s="207"/>
      <c r="E414" s="205"/>
    </row>
    <row r="415" spans="2:5">
      <c r="B415" s="70"/>
      <c r="D415" s="207"/>
      <c r="E415" s="205"/>
    </row>
    <row r="416" spans="2:5">
      <c r="B416" s="70"/>
      <c r="D416" s="207"/>
      <c r="E416" s="205"/>
    </row>
    <row r="417" spans="2:5">
      <c r="B417" s="70"/>
      <c r="D417" s="207"/>
      <c r="E417" s="205"/>
    </row>
    <row r="418" spans="2:5">
      <c r="B418" s="70"/>
      <c r="D418" s="207"/>
      <c r="E418" s="205"/>
    </row>
    <row r="419" spans="2:5">
      <c r="B419" s="70"/>
      <c r="D419" s="207"/>
      <c r="E419" s="205"/>
    </row>
    <row r="420" spans="2:5">
      <c r="B420" s="70"/>
      <c r="D420" s="207"/>
      <c r="E420" s="205"/>
    </row>
    <row r="421" spans="2:5">
      <c r="B421" s="70"/>
      <c r="D421" s="207"/>
      <c r="E421" s="205"/>
    </row>
    <row r="422" spans="2:5">
      <c r="B422" s="70"/>
      <c r="D422" s="207"/>
      <c r="E422" s="205"/>
    </row>
    <row r="423" spans="2:5">
      <c r="B423" s="70"/>
      <c r="D423" s="207"/>
      <c r="E423" s="205"/>
    </row>
    <row r="424" spans="2:5">
      <c r="B424" s="70"/>
      <c r="D424" s="207"/>
      <c r="E424" s="205"/>
    </row>
    <row r="425" spans="2:5">
      <c r="B425" s="70"/>
      <c r="D425" s="207"/>
      <c r="E425" s="205"/>
    </row>
    <row r="426" spans="2:5">
      <c r="B426" s="70"/>
      <c r="D426" s="207"/>
      <c r="E426" s="205"/>
    </row>
    <row r="427" spans="2:5">
      <c r="B427" s="70"/>
      <c r="D427" s="207"/>
      <c r="E427" s="205"/>
    </row>
    <row r="428" spans="2:5">
      <c r="B428" s="70"/>
      <c r="D428" s="207"/>
      <c r="E428" s="205"/>
    </row>
    <row r="429" spans="2:5">
      <c r="B429" s="70"/>
      <c r="D429" s="207"/>
      <c r="E429" s="205"/>
    </row>
    <row r="430" spans="2:5">
      <c r="B430" s="70"/>
      <c r="D430" s="207"/>
      <c r="E430" s="205"/>
    </row>
    <row r="431" spans="2:5">
      <c r="B431" s="70"/>
      <c r="D431" s="207"/>
      <c r="E431" s="205"/>
    </row>
    <row r="432" spans="2:5">
      <c r="B432" s="70"/>
      <c r="D432" s="207"/>
      <c r="E432" s="205"/>
    </row>
    <row r="433" spans="2:5">
      <c r="B433" s="70"/>
      <c r="D433" s="207"/>
      <c r="E433" s="205"/>
    </row>
    <row r="434" spans="2:5">
      <c r="B434" s="70"/>
      <c r="D434" s="207"/>
      <c r="E434" s="205"/>
    </row>
    <row r="435" spans="2:5">
      <c r="B435" s="70"/>
      <c r="D435" s="207"/>
      <c r="E435" s="205"/>
    </row>
    <row r="436" spans="2:5">
      <c r="B436" s="70"/>
      <c r="D436" s="207"/>
      <c r="E436" s="205"/>
    </row>
    <row r="437" spans="2:5">
      <c r="B437" s="70"/>
      <c r="D437" s="207"/>
      <c r="E437" s="205"/>
    </row>
    <row r="438" spans="2:5">
      <c r="B438" s="70"/>
      <c r="D438" s="207"/>
      <c r="E438" s="205"/>
    </row>
    <row r="439" spans="2:5">
      <c r="B439" s="70"/>
      <c r="D439" s="207"/>
      <c r="E439" s="205"/>
    </row>
    <row r="440" spans="2:5">
      <c r="B440" s="70"/>
      <c r="D440" s="207"/>
      <c r="E440" s="205"/>
    </row>
    <row r="441" spans="2:5">
      <c r="B441" s="70"/>
      <c r="D441" s="207"/>
      <c r="E441" s="205"/>
    </row>
    <row r="442" spans="2:5">
      <c r="B442" s="70"/>
      <c r="D442" s="207"/>
      <c r="E442" s="205"/>
    </row>
    <row r="443" spans="2:5">
      <c r="B443" s="70"/>
      <c r="D443" s="207"/>
      <c r="E443" s="205"/>
    </row>
    <row r="444" spans="2:5">
      <c r="B444" s="70"/>
      <c r="D444" s="207"/>
      <c r="E444" s="205"/>
    </row>
    <row r="445" spans="2:5">
      <c r="B445" s="70"/>
      <c r="D445" s="207"/>
      <c r="E445" s="205"/>
    </row>
    <row r="446" spans="2:5">
      <c r="B446" s="70"/>
      <c r="D446" s="207"/>
      <c r="E446" s="205"/>
    </row>
    <row r="447" spans="2:5">
      <c r="B447" s="70"/>
      <c r="D447" s="207"/>
      <c r="E447" s="205"/>
    </row>
    <row r="448" spans="2:5">
      <c r="B448" s="70"/>
      <c r="D448" s="207"/>
      <c r="E448" s="205"/>
    </row>
    <row r="449" spans="2:5">
      <c r="B449" s="70"/>
      <c r="D449" s="207"/>
      <c r="E449" s="205"/>
    </row>
    <row r="450" spans="2:5">
      <c r="B450" s="70"/>
      <c r="D450" s="207"/>
      <c r="E450" s="205"/>
    </row>
    <row r="451" spans="2:5">
      <c r="B451" s="70"/>
      <c r="E451" s="205"/>
    </row>
    <row r="452" spans="2:5">
      <c r="B452" s="70"/>
      <c r="E452" s="205"/>
    </row>
  </sheetData>
  <sheetProtection selectLockedCells="1" selectUnlockedCells="1"/>
  <hyperlinks>
    <hyperlink ref="A3" r:id="rId1" xr:uid="{00000000-0004-0000-0900-000000000000}"/>
    <hyperlink ref="A29" r:id="rId2" xr:uid="{00000000-0004-0000-0900-000001000000}"/>
    <hyperlink ref="A30" r:id="rId3" xr:uid="{00000000-0004-0000-0900-000002000000}"/>
    <hyperlink ref="A31" r:id="rId4" xr:uid="{00000000-0004-0000-0900-000003000000}"/>
    <hyperlink ref="A32" r:id="rId5" xr:uid="{00000000-0004-0000-0900-000004000000}"/>
    <hyperlink ref="A33" r:id="rId6" xr:uid="{00000000-0004-0000-0900-000005000000}"/>
    <hyperlink ref="A34" r:id="rId7" xr:uid="{00000000-0004-0000-0900-000006000000}"/>
    <hyperlink ref="A35" r:id="rId8" xr:uid="{00000000-0004-0000-0900-000007000000}"/>
    <hyperlink ref="A50" r:id="rId9" xr:uid="{00000000-0004-0000-0900-000008000000}"/>
    <hyperlink ref="A51" r:id="rId10" xr:uid="{00000000-0004-0000-0900-000009000000}"/>
    <hyperlink ref="A52" r:id="rId11" xr:uid="{00000000-0004-0000-0900-00000A000000}"/>
    <hyperlink ref="A64" r:id="rId12" xr:uid="{00000000-0004-0000-0900-00000B000000}"/>
    <hyperlink ref="A65" r:id="rId13" xr:uid="{00000000-0004-0000-0900-00000C000000}"/>
    <hyperlink ref="A66" r:id="rId14" xr:uid="{00000000-0004-0000-0900-00000D000000}"/>
    <hyperlink ref="A67" r:id="rId15" xr:uid="{00000000-0004-0000-0900-00000E000000}"/>
    <hyperlink ref="A70" r:id="rId16" xr:uid="{00000000-0004-0000-0900-00000F000000}"/>
    <hyperlink ref="A74" r:id="rId17" xr:uid="{00000000-0004-0000-0900-000010000000}"/>
    <hyperlink ref="A80" r:id="rId18" xr:uid="{00000000-0004-0000-0900-000011000000}"/>
    <hyperlink ref="A81" r:id="rId19" xr:uid="{00000000-0004-0000-0900-000012000000}"/>
    <hyperlink ref="A82" r:id="rId20" xr:uid="{00000000-0004-0000-0900-000013000000}"/>
    <hyperlink ref="A83" r:id="rId21" xr:uid="{00000000-0004-0000-0900-000014000000}"/>
    <hyperlink ref="A84" r:id="rId22" xr:uid="{00000000-0004-0000-0900-000015000000}"/>
    <hyperlink ref="A85" r:id="rId23" xr:uid="{00000000-0004-0000-0900-000016000000}"/>
    <hyperlink ref="A86" r:id="rId24" xr:uid="{00000000-0004-0000-0900-000017000000}"/>
    <hyperlink ref="A87" r:id="rId25" xr:uid="{00000000-0004-0000-0900-000018000000}"/>
    <hyperlink ref="A88" r:id="rId26" xr:uid="{00000000-0004-0000-0900-000019000000}"/>
    <hyperlink ref="A89" r:id="rId27" xr:uid="{00000000-0004-0000-0900-00001A000000}"/>
    <hyperlink ref="A90" r:id="rId28" xr:uid="{00000000-0004-0000-0900-00001B000000}"/>
    <hyperlink ref="A91" r:id="rId29" xr:uid="{00000000-0004-0000-0900-00001C000000}"/>
    <hyperlink ref="A92" r:id="rId30" xr:uid="{00000000-0004-0000-0900-00001D000000}"/>
    <hyperlink ref="A107" r:id="rId31" xr:uid="{00000000-0004-0000-0900-00001E000000}"/>
    <hyperlink ref="A108" r:id="rId32" xr:uid="{00000000-0004-0000-0900-00001F000000}"/>
    <hyperlink ref="A109" r:id="rId33" xr:uid="{00000000-0004-0000-0900-000020000000}"/>
    <hyperlink ref="A110" r:id="rId34" xr:uid="{00000000-0004-0000-0900-000021000000}"/>
    <hyperlink ref="A111" r:id="rId35" xr:uid="{00000000-0004-0000-0900-000022000000}"/>
    <hyperlink ref="A112" r:id="rId36" xr:uid="{00000000-0004-0000-0900-000023000000}"/>
    <hyperlink ref="A113" r:id="rId37" xr:uid="{00000000-0004-0000-0900-000024000000}"/>
    <hyperlink ref="A114" r:id="rId38" xr:uid="{00000000-0004-0000-0900-000025000000}"/>
    <hyperlink ref="A115" r:id="rId39" xr:uid="{00000000-0004-0000-0900-000026000000}"/>
    <hyperlink ref="A116" r:id="rId40" xr:uid="{00000000-0004-0000-0900-000027000000}"/>
    <hyperlink ref="A117" r:id="rId41" xr:uid="{00000000-0004-0000-0900-000028000000}"/>
    <hyperlink ref="A118" r:id="rId42" xr:uid="{00000000-0004-0000-0900-000029000000}"/>
    <hyperlink ref="A119" r:id="rId43" xr:uid="{00000000-0004-0000-0900-00002A000000}"/>
    <hyperlink ref="A120" r:id="rId44" xr:uid="{00000000-0004-0000-0900-00002B000000}"/>
    <hyperlink ref="A121" r:id="rId45" xr:uid="{00000000-0004-0000-0900-00002C000000}"/>
    <hyperlink ref="A122" r:id="rId46" xr:uid="{00000000-0004-0000-0900-00002D000000}"/>
    <hyperlink ref="A125" r:id="rId47" xr:uid="{00000000-0004-0000-0900-00002E000000}"/>
    <hyperlink ref="A126" r:id="rId48" xr:uid="{00000000-0004-0000-0900-00002F000000}"/>
    <hyperlink ref="A127" r:id="rId49" xr:uid="{00000000-0004-0000-0900-000030000000}"/>
    <hyperlink ref="A128" r:id="rId50" xr:uid="{00000000-0004-0000-0900-000031000000}"/>
    <hyperlink ref="A129" r:id="rId51" xr:uid="{00000000-0004-0000-0900-000032000000}"/>
    <hyperlink ref="A130" r:id="rId52" xr:uid="{00000000-0004-0000-0900-000033000000}"/>
    <hyperlink ref="A131" r:id="rId53" xr:uid="{00000000-0004-0000-0900-000034000000}"/>
    <hyperlink ref="A132" r:id="rId54" xr:uid="{00000000-0004-0000-0900-000035000000}"/>
    <hyperlink ref="A133" r:id="rId55" xr:uid="{00000000-0004-0000-0900-000036000000}"/>
    <hyperlink ref="A134" r:id="rId56" xr:uid="{00000000-0004-0000-0900-000037000000}"/>
    <hyperlink ref="A135" r:id="rId57" xr:uid="{00000000-0004-0000-0900-000038000000}"/>
    <hyperlink ref="A136" r:id="rId58" xr:uid="{00000000-0004-0000-0900-000039000000}"/>
    <hyperlink ref="A137" r:id="rId59" xr:uid="{00000000-0004-0000-0900-00003A000000}"/>
    <hyperlink ref="A138" r:id="rId60" xr:uid="{00000000-0004-0000-0900-00003B000000}"/>
    <hyperlink ref="A139" r:id="rId61" xr:uid="{00000000-0004-0000-0900-00003C000000}"/>
    <hyperlink ref="A140" r:id="rId62" xr:uid="{00000000-0004-0000-0900-00003D000000}"/>
    <hyperlink ref="A141" r:id="rId63" xr:uid="{00000000-0004-0000-0900-00003E000000}"/>
    <hyperlink ref="A144" r:id="rId64" xr:uid="{00000000-0004-0000-0900-00003F000000}"/>
    <hyperlink ref="A146" r:id="rId65" xr:uid="{00000000-0004-0000-0900-000040000000}"/>
    <hyperlink ref="A147" r:id="rId66" xr:uid="{00000000-0004-0000-0900-000041000000}"/>
    <hyperlink ref="A148" r:id="rId67" xr:uid="{00000000-0004-0000-0900-000042000000}"/>
    <hyperlink ref="A149" r:id="rId68" xr:uid="{00000000-0004-0000-0900-000043000000}"/>
    <hyperlink ref="A150" r:id="rId69" xr:uid="{00000000-0004-0000-0900-000044000000}"/>
    <hyperlink ref="A153" r:id="rId70" xr:uid="{00000000-0004-0000-0900-000045000000}"/>
    <hyperlink ref="A154" r:id="rId71" xr:uid="{00000000-0004-0000-0900-000046000000}"/>
    <hyperlink ref="A155" r:id="rId72" xr:uid="{00000000-0004-0000-0900-000047000000}"/>
    <hyperlink ref="A156" r:id="rId73" xr:uid="{00000000-0004-0000-0900-000048000000}"/>
    <hyperlink ref="A157" r:id="rId74" xr:uid="{00000000-0004-0000-0900-000049000000}"/>
    <hyperlink ref="A158" r:id="rId75" xr:uid="{00000000-0004-0000-0900-00004A000000}"/>
    <hyperlink ref="A159" r:id="rId76" xr:uid="{00000000-0004-0000-0900-00004B000000}"/>
    <hyperlink ref="A160" r:id="rId77" xr:uid="{00000000-0004-0000-0900-00004C000000}"/>
    <hyperlink ref="A161" r:id="rId78" xr:uid="{00000000-0004-0000-0900-00004D000000}"/>
    <hyperlink ref="A162" r:id="rId79" xr:uid="{00000000-0004-0000-0900-00004E000000}"/>
    <hyperlink ref="A163" r:id="rId80" xr:uid="{00000000-0004-0000-0900-00004F000000}"/>
    <hyperlink ref="A165" r:id="rId81" xr:uid="{00000000-0004-0000-0900-000050000000}"/>
    <hyperlink ref="A166" r:id="rId82" xr:uid="{00000000-0004-0000-0900-000051000000}"/>
    <hyperlink ref="A168" r:id="rId83" xr:uid="{00000000-0004-0000-0900-000052000000}"/>
    <hyperlink ref="A169" r:id="rId84" xr:uid="{00000000-0004-0000-0900-000053000000}"/>
    <hyperlink ref="A171" r:id="rId85" xr:uid="{00000000-0004-0000-0900-000054000000}"/>
    <hyperlink ref="A172" r:id="rId86" xr:uid="{00000000-0004-0000-0900-000055000000}"/>
    <hyperlink ref="A173" r:id="rId87" xr:uid="{00000000-0004-0000-0900-000056000000}"/>
    <hyperlink ref="A174" r:id="rId88" xr:uid="{00000000-0004-0000-0900-000057000000}"/>
    <hyperlink ref="A175" r:id="rId89" xr:uid="{00000000-0004-0000-0900-000058000000}"/>
    <hyperlink ref="A176" r:id="rId90" xr:uid="{00000000-0004-0000-0900-000059000000}"/>
    <hyperlink ref="A177" r:id="rId91" xr:uid="{00000000-0004-0000-0900-00005A000000}"/>
    <hyperlink ref="A178" r:id="rId92" xr:uid="{00000000-0004-0000-0900-00005B000000}"/>
    <hyperlink ref="A179" r:id="rId93" xr:uid="{00000000-0004-0000-0900-00005C000000}"/>
    <hyperlink ref="A180" r:id="rId94" xr:uid="{00000000-0004-0000-0900-00005D000000}"/>
    <hyperlink ref="A181" r:id="rId95" xr:uid="{00000000-0004-0000-0900-00005E000000}"/>
    <hyperlink ref="A182" r:id="rId96" xr:uid="{00000000-0004-0000-0900-00005F000000}"/>
    <hyperlink ref="A183" r:id="rId97" xr:uid="{00000000-0004-0000-0900-000060000000}"/>
    <hyperlink ref="A184" r:id="rId98" xr:uid="{00000000-0004-0000-0900-000061000000}"/>
    <hyperlink ref="A193" r:id="rId99" xr:uid="{00000000-0004-0000-0900-000062000000}"/>
    <hyperlink ref="A194" r:id="rId100" xr:uid="{00000000-0004-0000-0900-000063000000}"/>
    <hyperlink ref="A195" r:id="rId101" xr:uid="{00000000-0004-0000-0900-000064000000}"/>
    <hyperlink ref="A196" r:id="rId102" xr:uid="{00000000-0004-0000-0900-000065000000}"/>
    <hyperlink ref="A197" r:id="rId103" xr:uid="{00000000-0004-0000-0900-000066000000}"/>
    <hyperlink ref="A198" r:id="rId104" xr:uid="{00000000-0004-0000-0900-000067000000}"/>
    <hyperlink ref="A199" r:id="rId105" xr:uid="{00000000-0004-0000-0900-000068000000}"/>
    <hyperlink ref="A200" r:id="rId106" xr:uid="{00000000-0004-0000-0900-000069000000}"/>
    <hyperlink ref="A201" r:id="rId107" xr:uid="{00000000-0004-0000-0900-00006A000000}"/>
    <hyperlink ref="A205" r:id="rId108" xr:uid="{00000000-0004-0000-0900-00006B000000}"/>
    <hyperlink ref="A206" r:id="rId109" xr:uid="{00000000-0004-0000-0900-00006C000000}"/>
    <hyperlink ref="A207" r:id="rId110" xr:uid="{00000000-0004-0000-0900-00006D000000}"/>
    <hyperlink ref="A208" r:id="rId111" xr:uid="{00000000-0004-0000-0900-00006E000000}"/>
    <hyperlink ref="A209" r:id="rId112" xr:uid="{00000000-0004-0000-0900-00006F000000}"/>
    <hyperlink ref="A210" r:id="rId113" xr:uid="{00000000-0004-0000-0900-000070000000}"/>
    <hyperlink ref="A211" r:id="rId114" xr:uid="{00000000-0004-0000-0900-000071000000}"/>
    <hyperlink ref="A212" r:id="rId115" xr:uid="{00000000-0004-0000-0900-000072000000}"/>
    <hyperlink ref="A213" r:id="rId116" xr:uid="{00000000-0004-0000-0900-000073000000}"/>
    <hyperlink ref="A214" r:id="rId117" xr:uid="{00000000-0004-0000-0900-000074000000}"/>
    <hyperlink ref="A215" r:id="rId118" xr:uid="{00000000-0004-0000-0900-000075000000}"/>
    <hyperlink ref="A219" r:id="rId119" xr:uid="{00000000-0004-0000-0900-000076000000}"/>
    <hyperlink ref="A220" r:id="rId120" xr:uid="{00000000-0004-0000-0900-000077000000}"/>
    <hyperlink ref="A221" r:id="rId121" xr:uid="{00000000-0004-0000-0900-000078000000}"/>
    <hyperlink ref="A222" r:id="rId122" xr:uid="{00000000-0004-0000-0900-000079000000}"/>
    <hyperlink ref="A223" r:id="rId123" xr:uid="{00000000-0004-0000-0900-00007A000000}"/>
    <hyperlink ref="A224" r:id="rId124" xr:uid="{00000000-0004-0000-0900-00007B000000}"/>
    <hyperlink ref="A227" r:id="rId125" xr:uid="{00000000-0004-0000-0900-00007C000000}"/>
    <hyperlink ref="A228" r:id="rId126" xr:uid="{00000000-0004-0000-0900-00007D000000}"/>
    <hyperlink ref="A229" r:id="rId127" xr:uid="{00000000-0004-0000-0900-00007E000000}"/>
    <hyperlink ref="A231" r:id="rId128" xr:uid="{00000000-0004-0000-0900-00007F000000}"/>
    <hyperlink ref="A232" r:id="rId129" xr:uid="{00000000-0004-0000-0900-000080000000}"/>
    <hyperlink ref="A233" r:id="rId130" xr:uid="{00000000-0004-0000-0900-000081000000}"/>
    <hyperlink ref="A234" r:id="rId131" xr:uid="{00000000-0004-0000-0900-000082000000}"/>
    <hyperlink ref="A235" r:id="rId132" xr:uid="{00000000-0004-0000-0900-000083000000}"/>
    <hyperlink ref="A236" r:id="rId133" xr:uid="{00000000-0004-0000-0900-000084000000}"/>
    <hyperlink ref="A237" r:id="rId134" xr:uid="{00000000-0004-0000-0900-000085000000}"/>
    <hyperlink ref="A238" r:id="rId135" xr:uid="{00000000-0004-0000-0900-000086000000}"/>
    <hyperlink ref="A239" r:id="rId136" xr:uid="{00000000-0004-0000-0900-000087000000}"/>
    <hyperlink ref="A240" r:id="rId137" xr:uid="{00000000-0004-0000-0900-000088000000}"/>
    <hyperlink ref="A241" r:id="rId138" xr:uid="{00000000-0004-0000-0900-000089000000}"/>
    <hyperlink ref="A242" r:id="rId139" xr:uid="{00000000-0004-0000-0900-00008A000000}"/>
    <hyperlink ref="A243" r:id="rId140" xr:uid="{00000000-0004-0000-0900-00008B000000}"/>
    <hyperlink ref="A244" r:id="rId141" xr:uid="{00000000-0004-0000-0900-00008C000000}"/>
    <hyperlink ref="A245" r:id="rId142" xr:uid="{00000000-0004-0000-0900-00008D000000}"/>
    <hyperlink ref="A246" r:id="rId143" xr:uid="{00000000-0004-0000-0900-00008E000000}"/>
    <hyperlink ref="A247" r:id="rId144" xr:uid="{00000000-0004-0000-0900-00008F000000}"/>
    <hyperlink ref="A248" r:id="rId145" xr:uid="{00000000-0004-0000-0900-000090000000}"/>
    <hyperlink ref="A249" r:id="rId146" xr:uid="{00000000-0004-0000-0900-000091000000}"/>
    <hyperlink ref="A250" r:id="rId147" xr:uid="{00000000-0004-0000-0900-000092000000}"/>
    <hyperlink ref="A251" r:id="rId148" xr:uid="{00000000-0004-0000-0900-000093000000}"/>
    <hyperlink ref="A252" r:id="rId149" xr:uid="{00000000-0004-0000-0900-000094000000}"/>
    <hyperlink ref="A253" r:id="rId150" xr:uid="{00000000-0004-0000-0900-000095000000}"/>
    <hyperlink ref="A254" r:id="rId151" xr:uid="{00000000-0004-0000-0900-000096000000}"/>
    <hyperlink ref="A255" r:id="rId152" xr:uid="{00000000-0004-0000-0900-000097000000}"/>
    <hyperlink ref="A256" r:id="rId153" xr:uid="{00000000-0004-0000-0900-000098000000}"/>
    <hyperlink ref="A257" r:id="rId154" xr:uid="{00000000-0004-0000-0900-000099000000}"/>
    <hyperlink ref="A258" r:id="rId155" xr:uid="{00000000-0004-0000-0900-00009A000000}"/>
    <hyperlink ref="A259" r:id="rId156" xr:uid="{00000000-0004-0000-0900-00009B000000}"/>
    <hyperlink ref="A260" r:id="rId157" xr:uid="{00000000-0004-0000-0900-00009C000000}"/>
    <hyperlink ref="A261" r:id="rId158" xr:uid="{00000000-0004-0000-0900-00009D000000}"/>
    <hyperlink ref="A262" r:id="rId159" xr:uid="{00000000-0004-0000-0900-00009E000000}"/>
    <hyperlink ref="A263" r:id="rId160" xr:uid="{00000000-0004-0000-0900-00009F000000}"/>
    <hyperlink ref="A264" r:id="rId161" xr:uid="{00000000-0004-0000-0900-0000A0000000}"/>
    <hyperlink ref="A265" r:id="rId162" xr:uid="{00000000-0004-0000-0900-0000A1000000}"/>
    <hyperlink ref="A266" r:id="rId163" xr:uid="{00000000-0004-0000-0900-0000A2000000}"/>
    <hyperlink ref="A267" r:id="rId164" xr:uid="{00000000-0004-0000-0900-0000A3000000}"/>
    <hyperlink ref="A268" r:id="rId165" xr:uid="{00000000-0004-0000-0900-0000A4000000}"/>
    <hyperlink ref="A269" r:id="rId166" xr:uid="{00000000-0004-0000-0900-0000A5000000}"/>
    <hyperlink ref="A270" r:id="rId167" xr:uid="{00000000-0004-0000-0900-0000A6000000}"/>
    <hyperlink ref="A271" r:id="rId168" xr:uid="{00000000-0004-0000-0900-0000A7000000}"/>
    <hyperlink ref="A272" r:id="rId169" xr:uid="{00000000-0004-0000-0900-0000A8000000}"/>
    <hyperlink ref="A273" r:id="rId170" xr:uid="{00000000-0004-0000-0900-0000A9000000}"/>
    <hyperlink ref="A274" r:id="rId171" xr:uid="{00000000-0004-0000-0900-0000AA000000}"/>
    <hyperlink ref="A275" r:id="rId172" xr:uid="{00000000-0004-0000-0900-0000AB000000}"/>
    <hyperlink ref="A276" r:id="rId173" xr:uid="{00000000-0004-0000-0900-0000AC000000}"/>
    <hyperlink ref="A277" r:id="rId174" xr:uid="{00000000-0004-0000-0900-0000AD000000}"/>
    <hyperlink ref="A347" r:id="rId175" xr:uid="{00000000-0004-0000-0900-0000AE000000}"/>
    <hyperlink ref="A348" r:id="rId176" xr:uid="{00000000-0004-0000-0900-0000AF000000}"/>
    <hyperlink ref="A349" r:id="rId177" xr:uid="{00000000-0004-0000-0900-0000B0000000}"/>
    <hyperlink ref="A350" r:id="rId178" xr:uid="{00000000-0004-0000-0900-0000B1000000}"/>
    <hyperlink ref="A351" r:id="rId179" xr:uid="{00000000-0004-0000-0900-0000B2000000}"/>
    <hyperlink ref="A355" r:id="rId180" xr:uid="{00000000-0004-0000-0900-0000B3000000}"/>
    <hyperlink ref="A356" r:id="rId181" xr:uid="{00000000-0004-0000-0900-0000B4000000}"/>
    <hyperlink ref="A357" r:id="rId182" xr:uid="{00000000-0004-0000-0900-0000B5000000}"/>
    <hyperlink ref="A358" r:id="rId183" xr:uid="{00000000-0004-0000-0900-0000B6000000}"/>
    <hyperlink ref="A359" r:id="rId184" xr:uid="{00000000-0004-0000-0900-0000B7000000}"/>
    <hyperlink ref="A360" r:id="rId185" xr:uid="{00000000-0004-0000-0900-0000B8000000}"/>
    <hyperlink ref="A361" r:id="rId186" xr:uid="{00000000-0004-0000-0900-0000B9000000}"/>
    <hyperlink ref="A362" r:id="rId187" xr:uid="{00000000-0004-0000-0900-0000BA000000}"/>
    <hyperlink ref="A363" r:id="rId188" xr:uid="{00000000-0004-0000-0900-0000BB000000}"/>
    <hyperlink ref="A364" r:id="rId189" xr:uid="{00000000-0004-0000-0900-0000BC000000}"/>
    <hyperlink ref="A365" r:id="rId190" xr:uid="{00000000-0004-0000-0900-0000BD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C57C5-A831-48FB-9199-2594ED57354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0"/>
  </sheetPr>
  <dimension ref="A1:AH590"/>
  <sheetViews>
    <sheetView workbookViewId="0">
      <pane xSplit="14" ySplit="22" topLeftCell="O357" activePane="bottomRight" state="frozen"/>
      <selection pane="topRight" activeCell="O1" sqref="O1"/>
      <selection pane="bottomLeft" activeCell="A23" sqref="A23"/>
      <selection pane="bottomRight" activeCell="E367" sqref="E367:W372"/>
    </sheetView>
  </sheetViews>
  <sheetFormatPr defaultRowHeight="12.75"/>
  <cols>
    <col min="1" max="1" width="16.85546875" style="1" customWidth="1"/>
    <col min="2" max="2" width="3.7109375" style="1" customWidth="1"/>
    <col min="3" max="3" width="12.42578125" style="2" customWidth="1"/>
    <col min="4" max="4" width="8.7109375" style="1" customWidth="1"/>
    <col min="5" max="5" width="11.85546875" style="1" customWidth="1"/>
    <col min="6" max="6" width="17.42578125" style="1" customWidth="1"/>
    <col min="7" max="7" width="7.85546875" style="1" customWidth="1"/>
    <col min="8" max="15" width="7.5703125" style="1" customWidth="1"/>
    <col min="16" max="16" width="7.85546875" style="1" customWidth="1"/>
    <col min="17" max="17" width="12.42578125" style="1" customWidth="1"/>
    <col min="18" max="18" width="7.7109375" style="1" customWidth="1"/>
    <col min="19" max="20" width="9.140625" style="1"/>
    <col min="21" max="21" width="8.42578125" style="1" customWidth="1"/>
    <col min="22" max="22" width="9.140625" style="1"/>
    <col min="23" max="23" width="13.85546875" style="1" customWidth="1"/>
    <col min="24" max="24" width="9.140625" style="1"/>
    <col min="25" max="25" width="10.85546875" style="1" customWidth="1"/>
    <col min="26" max="16384" width="9.140625" style="1"/>
  </cols>
  <sheetData>
    <row r="1" spans="1:20" ht="20.25">
      <c r="A1" s="3" t="s">
        <v>0</v>
      </c>
      <c r="E1" s="1" t="s">
        <v>1</v>
      </c>
    </row>
    <row r="2" spans="1:20">
      <c r="A2" t="s">
        <v>2</v>
      </c>
      <c r="B2" s="4" t="s">
        <v>3</v>
      </c>
      <c r="C2" s="5"/>
      <c r="E2" s="1" t="s">
        <v>4</v>
      </c>
    </row>
    <row r="3" spans="1:20">
      <c r="A3"/>
      <c r="B3" s="4"/>
      <c r="C3" s="5"/>
      <c r="D3" s="6"/>
      <c r="S3" s="1">
        <v>21791</v>
      </c>
      <c r="T3" s="1">
        <v>-4.3789839997771196E-2</v>
      </c>
    </row>
    <row r="4" spans="1:20">
      <c r="A4" s="7" t="s">
        <v>5</v>
      </c>
      <c r="B4" s="8"/>
      <c r="C4" s="9">
        <v>47333.79</v>
      </c>
      <c r="D4" s="10">
        <v>0.28042023999999999</v>
      </c>
      <c r="E4" s="11"/>
      <c r="S4" s="1">
        <v>22697</v>
      </c>
      <c r="T4" s="1">
        <v>-4.4887280004331842E-2</v>
      </c>
    </row>
    <row r="5" spans="1:20">
      <c r="A5" s="12" t="s">
        <v>6</v>
      </c>
      <c r="B5"/>
      <c r="C5" s="13">
        <v>-9.5</v>
      </c>
      <c r="D5" t="s">
        <v>7</v>
      </c>
      <c r="E5"/>
      <c r="S5" s="1">
        <v>24589.5</v>
      </c>
      <c r="T5" s="1">
        <v>-4.8167564375034999E-2</v>
      </c>
    </row>
    <row r="6" spans="1:20">
      <c r="A6" s="7" t="s">
        <v>8</v>
      </c>
      <c r="B6" s="4"/>
      <c r="C6" s="1"/>
      <c r="E6" s="1" t="s">
        <v>9</v>
      </c>
    </row>
    <row r="7" spans="1:20">
      <c r="A7" t="s">
        <v>10</v>
      </c>
      <c r="B7" s="4"/>
      <c r="C7" s="14">
        <v>52914.714999999997</v>
      </c>
      <c r="I7" s="1">
        <v>5.0000000000000001E-3</v>
      </c>
    </row>
    <row r="8" spans="1:20">
      <c r="A8" t="s">
        <v>11</v>
      </c>
      <c r="B8" s="4"/>
      <c r="C8" s="15">
        <v>0.28041728300000002</v>
      </c>
      <c r="I8" s="1">
        <v>-9.9999999999999995E-8</v>
      </c>
    </row>
    <row r="9" spans="1:20">
      <c r="A9" s="12" t="s">
        <v>12</v>
      </c>
      <c r="B9" s="12"/>
      <c r="C9" s="12">
        <v>200</v>
      </c>
      <c r="D9" s="12" t="str">
        <f>"F"&amp;C9</f>
        <v>F200</v>
      </c>
      <c r="E9" s="12" t="str">
        <f>"G"&amp;C9</f>
        <v>G200</v>
      </c>
      <c r="I9" s="1">
        <v>-6.6000000000000005E-11</v>
      </c>
    </row>
    <row r="10" spans="1:20">
      <c r="A10"/>
      <c r="B10" s="4"/>
      <c r="C10" s="16" t="s">
        <v>13</v>
      </c>
      <c r="D10" s="16" t="s">
        <v>14</v>
      </c>
      <c r="E10" s="6"/>
      <c r="F10" s="17"/>
      <c r="G10" s="18"/>
    </row>
    <row r="11" spans="1:20">
      <c r="A11" t="s">
        <v>15</v>
      </c>
      <c r="C11" s="19">
        <f ca="1">INTERCEPT(INDIRECT(E9):G931,INDIRECT(D9):$F931)</f>
        <v>-9.8949679227851523E-4</v>
      </c>
      <c r="D11" s="20">
        <f>E11*F11</f>
        <v>-1.2224709065662388E-3</v>
      </c>
      <c r="E11" s="21">
        <v>-1.2224709065662387</v>
      </c>
      <c r="F11" s="11">
        <v>1E-3</v>
      </c>
    </row>
    <row r="12" spans="1:20">
      <c r="A12" t="s">
        <v>16</v>
      </c>
      <c r="C12" s="19">
        <f ca="1">SLOPE(INDIRECT(E9):G931,INDIRECT(D9):$F931)</f>
        <v>1.9178606537769521E-7</v>
      </c>
      <c r="D12" s="20">
        <f>E12*F12</f>
        <v>9.3120653476946348E-8</v>
      </c>
      <c r="E12" s="22">
        <v>0.93120653476946358</v>
      </c>
      <c r="F12" s="23">
        <v>9.9999999999999995E-8</v>
      </c>
    </row>
    <row r="13" spans="1:20">
      <c r="A13" t="s">
        <v>17</v>
      </c>
      <c r="C13" s="4"/>
      <c r="D13" s="20">
        <f>E13*F13</f>
        <v>-2.0970236170155243E-11</v>
      </c>
      <c r="E13" s="24">
        <v>-2.0970236170155245</v>
      </c>
      <c r="F13" s="23">
        <v>9.9999999999999994E-12</v>
      </c>
    </row>
    <row r="14" spans="1:20">
      <c r="A14" t="s">
        <v>18</v>
      </c>
      <c r="C14" s="1"/>
      <c r="D14" s="1">
        <f>2*D13</f>
        <v>-4.1940472340310486E-11</v>
      </c>
      <c r="E14" s="1">
        <f>SUM(S21:S876)</f>
        <v>0.19407115848477069</v>
      </c>
      <c r="G14" s="1" t="s">
        <v>19</v>
      </c>
    </row>
    <row r="15" spans="1:20">
      <c r="A15" s="7" t="s">
        <v>20</v>
      </c>
      <c r="B15"/>
      <c r="C15" s="25">
        <f ca="1">(C7+C11)+(C8+C12)*INT(MAX(F21:F3454))</f>
        <v>60279.598568284418</v>
      </c>
      <c r="D15" s="26">
        <f>+C7+INT(MAX(F21:F1509))*C8+D11+D12*INT(MAX(F21:F3944))+D13*INT(MAX(F21:F3971)^2)</f>
        <v>60279.581278741338</v>
      </c>
      <c r="E15" s="19" t="s">
        <v>21</v>
      </c>
      <c r="F15" s="13">
        <v>1</v>
      </c>
      <c r="G15" s="1">
        <v>37225.627399999998</v>
      </c>
      <c r="S15" s="1" t="s">
        <v>22</v>
      </c>
      <c r="T15" s="1">
        <v>10</v>
      </c>
    </row>
    <row r="16" spans="1:20">
      <c r="A16" s="7" t="s">
        <v>23</v>
      </c>
      <c r="B16"/>
      <c r="C16" s="25">
        <f ca="1">+C8+C12</f>
        <v>0.28041747478606538</v>
      </c>
      <c r="D16" s="26">
        <f>+C8+D12+2*D13*F88</f>
        <v>0.28041841634921871</v>
      </c>
      <c r="E16" s="19" t="s">
        <v>24</v>
      </c>
      <c r="F16" s="26">
        <f ca="1">NOW()+15018.5+$C$5/24</f>
        <v>60581.757672337961</v>
      </c>
      <c r="G16" s="1">
        <v>0.28042226999999997</v>
      </c>
      <c r="S16" s="1" t="s">
        <v>25</v>
      </c>
      <c r="T16" s="1">
        <v>0.1</v>
      </c>
    </row>
    <row r="17" spans="1:34">
      <c r="A17" s="19" t="s">
        <v>26</v>
      </c>
      <c r="B17"/>
      <c r="C17">
        <f>COUNT(C21:C2112)</f>
        <v>352</v>
      </c>
      <c r="D17"/>
      <c r="E17" s="19" t="s">
        <v>27</v>
      </c>
      <c r="F17" s="26">
        <f ca="1">ROUND(2*(F16-$C$7)/$C$8,0)/2+F15</f>
        <v>27342.5</v>
      </c>
      <c r="S17" s="1" t="s">
        <v>28</v>
      </c>
      <c r="T17" s="1">
        <v>30</v>
      </c>
    </row>
    <row r="18" spans="1:34">
      <c r="A18" s="7" t="s">
        <v>29</v>
      </c>
      <c r="B18"/>
      <c r="C18" s="27">
        <f ca="1">+C15</f>
        <v>60279.598568284418</v>
      </c>
      <c r="D18" s="28">
        <f ca="1">C16</f>
        <v>0.28041747478606538</v>
      </c>
      <c r="E18" s="19" t="s">
        <v>30</v>
      </c>
      <c r="F18" s="26">
        <f ca="1">ROUND(2*(F16-$C$15)/$C$16,0)/2+F15</f>
        <v>1078.5</v>
      </c>
      <c r="O18" s="1" t="s">
        <v>31</v>
      </c>
      <c r="P18" s="1" t="s">
        <v>31</v>
      </c>
      <c r="Q18" s="1" t="s">
        <v>32</v>
      </c>
      <c r="S18" s="1">
        <f>SUM(S21:S76)</f>
        <v>0.17439035376382384</v>
      </c>
      <c r="U18" s="17">
        <f>SUM(U21:U148)</f>
        <v>2.4295928223632909E-2</v>
      </c>
      <c r="V18" s="29" t="e">
        <f>C$7+C$8*#REF!+C$9*#REF!^2</f>
        <v>#REF!</v>
      </c>
      <c r="X18" s="17">
        <f>SUM(X21:X148)</f>
        <v>23.909999999999993</v>
      </c>
    </row>
    <row r="19" spans="1:34">
      <c r="A19" s="7" t="s">
        <v>33</v>
      </c>
      <c r="B19"/>
      <c r="C19" s="30">
        <f>+D15</f>
        <v>60279.581278741338</v>
      </c>
      <c r="D19" s="31">
        <f>+D16</f>
        <v>0.28041841634921871</v>
      </c>
      <c r="E19" s="19" t="s">
        <v>34</v>
      </c>
      <c r="F19" s="32">
        <f ca="1">+$C$15+$C$16*F18-15018.5-$C$5/24</f>
        <v>45563.924648174529</v>
      </c>
      <c r="G19" s="1" t="s">
        <v>35</v>
      </c>
      <c r="O19" s="33" t="s">
        <v>13</v>
      </c>
      <c r="P19" s="33" t="s">
        <v>36</v>
      </c>
      <c r="Q19" s="33"/>
      <c r="R19" s="33"/>
      <c r="S19" s="33" t="s">
        <v>37</v>
      </c>
      <c r="T19" s="33" t="s">
        <v>38</v>
      </c>
      <c r="U19" s="33" t="s">
        <v>39</v>
      </c>
      <c r="V19" s="34"/>
      <c r="X19" s="1" t="s">
        <v>40</v>
      </c>
    </row>
    <row r="20" spans="1:34">
      <c r="A20" s="35" t="s">
        <v>41</v>
      </c>
      <c r="B20" s="36" t="s">
        <v>42</v>
      </c>
      <c r="C20" s="35" t="s">
        <v>43</v>
      </c>
      <c r="D20" s="35" t="s">
        <v>44</v>
      </c>
      <c r="E20" s="35" t="s">
        <v>45</v>
      </c>
      <c r="F20" s="35" t="s">
        <v>46</v>
      </c>
      <c r="G20" s="35" t="s">
        <v>31</v>
      </c>
      <c r="H20" s="37" t="s">
        <v>47</v>
      </c>
      <c r="I20" s="37" t="s">
        <v>48</v>
      </c>
      <c r="J20" s="37" t="s">
        <v>49</v>
      </c>
      <c r="K20" s="37" t="s">
        <v>50</v>
      </c>
      <c r="L20" s="37" t="s">
        <v>51</v>
      </c>
      <c r="M20" s="37" t="s">
        <v>52</v>
      </c>
      <c r="N20" s="37" t="s">
        <v>53</v>
      </c>
      <c r="O20" s="37" t="s">
        <v>54</v>
      </c>
      <c r="P20" s="37" t="s">
        <v>55</v>
      </c>
      <c r="Q20" s="35" t="s">
        <v>56</v>
      </c>
      <c r="R20" s="38" t="s">
        <v>57</v>
      </c>
      <c r="S20" s="35" t="s">
        <v>58</v>
      </c>
      <c r="T20" s="35" t="s">
        <v>59</v>
      </c>
      <c r="U20" s="35" t="s">
        <v>60</v>
      </c>
      <c r="V20" s="34"/>
    </row>
    <row r="21" spans="1:34">
      <c r="A21" s="39" t="s">
        <v>61</v>
      </c>
      <c r="B21" s="39" t="s">
        <v>62</v>
      </c>
      <c r="C21" s="222">
        <v>24786.6</v>
      </c>
      <c r="D21" s="223" t="s">
        <v>47</v>
      </c>
      <c r="E21" s="41">
        <f t="shared" ref="E21:E84" si="0">+(C21-C$7)/C$8</f>
        <v>-100308.0648206694</v>
      </c>
      <c r="F21" s="41">
        <f t="shared" ref="F21:F84" si="1">ROUND(2*E21,0)/2</f>
        <v>-100308</v>
      </c>
      <c r="G21" s="41">
        <f t="shared" ref="G21:G52" si="2">+C21-(C$7+F21*C$8)</f>
        <v>-1.8176835998019669E-2</v>
      </c>
      <c r="H21" s="34">
        <f>G21</f>
        <v>-1.8176835998019669E-2</v>
      </c>
      <c r="I21" s="34"/>
      <c r="J21" s="42"/>
      <c r="K21" s="43"/>
      <c r="L21" s="44"/>
      <c r="N21" s="43"/>
      <c r="O21" s="44">
        <f t="shared" ref="O21:O31" ca="1" si="3">+C$11+C$12*F21</f>
        <v>-2.0227173438184368E-2</v>
      </c>
      <c r="P21" s="44">
        <f t="shared" ref="P21:P84" si="4">E$11*F$11+E$12*F$12*F21+E$13*F$13*F21^2</f>
        <v>-0.22155933498564981</v>
      </c>
      <c r="Q21" s="212">
        <f t="shared" ref="Q21:Q84" si="5">C21-15018.5</f>
        <v>9768.0999999999985</v>
      </c>
      <c r="R21" s="45"/>
      <c r="S21" s="44">
        <f>(P21-J21)^2</f>
        <v>4.9088538919283387E-2</v>
      </c>
      <c r="T21" s="43">
        <v>0.1</v>
      </c>
      <c r="U21" s="34">
        <f t="shared" ref="U21:U52" si="6">S21*T21</f>
        <v>4.9088538919283388E-3</v>
      </c>
      <c r="W21" s="1">
        <v>467</v>
      </c>
      <c r="AB21" s="34"/>
      <c r="AC21" s="34"/>
    </row>
    <row r="22" spans="1:34" s="34" customFormat="1">
      <c r="A22" s="46" t="s">
        <v>63</v>
      </c>
      <c r="B22" s="46" t="s">
        <v>62</v>
      </c>
      <c r="C22" s="224">
        <v>31323.277999999998</v>
      </c>
      <c r="D22" s="225" t="s">
        <v>48</v>
      </c>
      <c r="E22" s="41">
        <f t="shared" si="0"/>
        <v>-76997.525862198716</v>
      </c>
      <c r="F22" s="41">
        <f t="shared" si="1"/>
        <v>-76997.5</v>
      </c>
      <c r="G22" s="41">
        <f t="shared" si="2"/>
        <v>-7.2522074951848481E-3</v>
      </c>
      <c r="I22" s="34">
        <f t="shared" ref="I22:I31" si="7">G22</f>
        <v>-7.2522074951848481E-3</v>
      </c>
      <c r="K22" s="43"/>
      <c r="L22" s="48"/>
      <c r="O22" s="34">
        <f t="shared" ca="1" si="3"/>
        <v>-1.5756544361197604E-2</v>
      </c>
      <c r="P22" s="44">
        <f t="shared" si="4"/>
        <v>-0.13271698526564632</v>
      </c>
      <c r="Q22" s="212">
        <f t="shared" si="5"/>
        <v>16304.777999999998</v>
      </c>
      <c r="R22" s="45"/>
      <c r="S22" s="44">
        <f>(P22-L22)^2</f>
        <v>1.7613798178001783E-2</v>
      </c>
      <c r="T22" s="1">
        <v>0.1</v>
      </c>
      <c r="U22" s="34">
        <f t="shared" si="6"/>
        <v>1.7613798178001785E-3</v>
      </c>
      <c r="V22" s="1"/>
      <c r="W22" s="1">
        <v>468</v>
      </c>
      <c r="X22" s="1"/>
      <c r="AD22" s="1"/>
      <c r="AE22" s="1"/>
      <c r="AF22" s="1"/>
      <c r="AH22" s="34" t="s">
        <v>64</v>
      </c>
    </row>
    <row r="23" spans="1:34">
      <c r="A23" s="46" t="s">
        <v>63</v>
      </c>
      <c r="B23" s="46" t="s">
        <v>65</v>
      </c>
      <c r="C23" s="224">
        <v>31323.42</v>
      </c>
      <c r="D23" s="225" t="s">
        <v>48</v>
      </c>
      <c r="E23" s="41">
        <f t="shared" si="0"/>
        <v>-76997.019474010085</v>
      </c>
      <c r="F23" s="41">
        <f t="shared" si="1"/>
        <v>-76997</v>
      </c>
      <c r="G23" s="41">
        <f t="shared" si="2"/>
        <v>-5.4608489954262041E-3</v>
      </c>
      <c r="H23" s="34"/>
      <c r="I23" s="34">
        <f t="shared" si="7"/>
        <v>-5.4608489954262041E-3</v>
      </c>
      <c r="J23" s="48"/>
      <c r="K23" s="43"/>
      <c r="L23" s="34"/>
      <c r="O23" s="34">
        <f t="shared" ca="1" si="3"/>
        <v>-1.5756448468164912E-2</v>
      </c>
      <c r="P23" s="34">
        <f t="shared" si="4"/>
        <v>-0.13271532405480263</v>
      </c>
      <c r="Q23" s="212">
        <f t="shared" si="5"/>
        <v>16304.919999999998</v>
      </c>
      <c r="R23" s="45"/>
      <c r="S23" s="44">
        <f>(P23-J23)^2</f>
        <v>1.7613357238971273E-2</v>
      </c>
      <c r="T23" s="1">
        <v>0.1</v>
      </c>
      <c r="U23" s="34">
        <f t="shared" si="6"/>
        <v>1.7613357238971273E-3</v>
      </c>
      <c r="W23" s="1">
        <v>469</v>
      </c>
      <c r="Y23" s="34"/>
      <c r="Z23" s="34"/>
      <c r="AA23" s="34"/>
      <c r="AB23" s="34"/>
      <c r="AC23" s="34"/>
      <c r="AG23" s="34"/>
      <c r="AH23" s="34"/>
    </row>
    <row r="24" spans="1:34">
      <c r="A24" s="46" t="s">
        <v>66</v>
      </c>
      <c r="B24" s="46" t="s">
        <v>62</v>
      </c>
      <c r="C24" s="224">
        <v>34979.445</v>
      </c>
      <c r="D24" s="225" t="s">
        <v>48</v>
      </c>
      <c r="E24" s="41">
        <f t="shared" si="0"/>
        <v>-63959.217520840168</v>
      </c>
      <c r="F24" s="41">
        <f t="shared" si="1"/>
        <v>-63959</v>
      </c>
      <c r="G24" s="41">
        <f t="shared" si="2"/>
        <v>-6.0996602995146532E-2</v>
      </c>
      <c r="H24" s="34"/>
      <c r="I24" s="34">
        <f t="shared" si="7"/>
        <v>-6.0996602995146532E-2</v>
      </c>
      <c r="J24" s="34"/>
      <c r="K24" s="43"/>
      <c r="L24" s="48"/>
      <c r="M24" s="34"/>
      <c r="N24" s="34"/>
      <c r="O24" s="34">
        <f t="shared" ca="1" si="3"/>
        <v>-1.3255941747770523E-2</v>
      </c>
      <c r="P24" s="34">
        <f t="shared" si="4"/>
        <v>-9.2962445586800155E-2</v>
      </c>
      <c r="Q24" s="212">
        <f t="shared" si="5"/>
        <v>19960.945</v>
      </c>
      <c r="R24" s="45"/>
      <c r="S24" s="44">
        <f>(P24-L24)^2</f>
        <v>8.6420162894787801E-3</v>
      </c>
      <c r="T24" s="1">
        <v>0.1</v>
      </c>
      <c r="U24" s="34">
        <f t="shared" si="6"/>
        <v>8.6420162894787803E-4</v>
      </c>
      <c r="W24" s="1">
        <v>470</v>
      </c>
      <c r="Y24" s="34"/>
      <c r="Z24" s="34"/>
      <c r="AA24" s="34"/>
      <c r="AC24" s="34"/>
      <c r="AG24" s="34"/>
      <c r="AH24" s="34"/>
    </row>
    <row r="25" spans="1:34">
      <c r="A25" s="46" t="s">
        <v>67</v>
      </c>
      <c r="B25" s="46" t="s">
        <v>62</v>
      </c>
      <c r="C25" s="224">
        <v>34979.446000000004</v>
      </c>
      <c r="D25" s="225" t="s">
        <v>48</v>
      </c>
      <c r="E25" s="41">
        <f t="shared" si="0"/>
        <v>-63959.213954726147</v>
      </c>
      <c r="F25" s="41">
        <f t="shared" si="1"/>
        <v>-63959</v>
      </c>
      <c r="G25" s="41">
        <f t="shared" si="2"/>
        <v>-5.9996602991304826E-2</v>
      </c>
      <c r="H25" s="34"/>
      <c r="I25" s="34">
        <f t="shared" si="7"/>
        <v>-5.9996602991304826E-2</v>
      </c>
      <c r="J25" s="48"/>
      <c r="K25" s="43"/>
      <c r="L25" s="34"/>
      <c r="O25" s="34">
        <f t="shared" ca="1" si="3"/>
        <v>-1.3255941747770523E-2</v>
      </c>
      <c r="P25" s="34">
        <f t="shared" si="4"/>
        <v>-9.2962445586800155E-2</v>
      </c>
      <c r="Q25" s="212">
        <f t="shared" si="5"/>
        <v>19960.946000000004</v>
      </c>
      <c r="R25" s="45"/>
      <c r="S25" s="44">
        <f>(P25-J25)^2</f>
        <v>8.6420162894787801E-3</v>
      </c>
      <c r="T25" s="1">
        <v>0.1</v>
      </c>
      <c r="U25" s="34">
        <f t="shared" si="6"/>
        <v>8.6420162894787803E-4</v>
      </c>
      <c r="W25" s="1">
        <v>471</v>
      </c>
      <c r="Y25" s="34"/>
      <c r="Z25" s="34"/>
      <c r="AA25" s="34"/>
      <c r="AB25" s="34"/>
      <c r="AC25" s="34"/>
      <c r="AG25" s="34"/>
      <c r="AH25" s="34"/>
    </row>
    <row r="26" spans="1:34">
      <c r="A26" s="46" t="s">
        <v>66</v>
      </c>
      <c r="B26" s="46" t="s">
        <v>65</v>
      </c>
      <c r="C26" s="224">
        <v>34979.576999999997</v>
      </c>
      <c r="D26" s="225" t="s">
        <v>48</v>
      </c>
      <c r="E26" s="41">
        <f t="shared" si="0"/>
        <v>-63958.746793791586</v>
      </c>
      <c r="F26" s="41">
        <f t="shared" si="1"/>
        <v>-63958.5</v>
      </c>
      <c r="G26" s="41">
        <f t="shared" si="2"/>
        <v>-6.9205244501063135E-2</v>
      </c>
      <c r="H26" s="34"/>
      <c r="I26" s="34">
        <f t="shared" si="7"/>
        <v>-6.9205244501063135E-2</v>
      </c>
      <c r="J26" s="34"/>
      <c r="L26" s="48"/>
      <c r="M26" s="34"/>
      <c r="N26" s="34"/>
      <c r="O26" s="34">
        <f t="shared" ca="1" si="3"/>
        <v>-1.3255845854737835E-2</v>
      </c>
      <c r="P26" s="34">
        <f t="shared" si="4"/>
        <v>-9.2961057796380767E-2</v>
      </c>
      <c r="Q26" s="212">
        <f t="shared" si="5"/>
        <v>19961.076999999997</v>
      </c>
      <c r="R26" s="45"/>
      <c r="S26" s="44">
        <f>(P26-L26)^2</f>
        <v>8.641758266622045E-3</v>
      </c>
      <c r="T26" s="1">
        <v>0.1</v>
      </c>
      <c r="U26" s="34">
        <f t="shared" si="6"/>
        <v>8.6417582666220452E-4</v>
      </c>
      <c r="W26" s="1">
        <v>472</v>
      </c>
      <c r="Y26" s="34"/>
      <c r="Z26" s="34"/>
      <c r="AA26" s="34"/>
      <c r="AB26" s="34"/>
      <c r="AC26" s="34"/>
      <c r="AD26" s="34" t="s">
        <v>68</v>
      </c>
      <c r="AE26" s="34"/>
      <c r="AF26" s="34"/>
      <c r="AG26" s="34"/>
      <c r="AH26" s="34"/>
    </row>
    <row r="27" spans="1:34">
      <c r="A27" s="46" t="s">
        <v>67</v>
      </c>
      <c r="B27" s="46" t="s">
        <v>65</v>
      </c>
      <c r="C27" s="224">
        <v>34979.584999999999</v>
      </c>
      <c r="D27" s="225" t="s">
        <v>48</v>
      </c>
      <c r="E27" s="41">
        <f t="shared" si="0"/>
        <v>-63958.718264879542</v>
      </c>
      <c r="F27" s="41">
        <f t="shared" si="1"/>
        <v>-63958.5</v>
      </c>
      <c r="G27" s="41">
        <f t="shared" si="2"/>
        <v>-6.120524449943332E-2</v>
      </c>
      <c r="H27" s="34"/>
      <c r="I27" s="34">
        <f t="shared" si="7"/>
        <v>-6.120524449943332E-2</v>
      </c>
      <c r="J27" s="48"/>
      <c r="L27" s="34"/>
      <c r="O27" s="34">
        <f t="shared" ca="1" si="3"/>
        <v>-1.3255845854737835E-2</v>
      </c>
      <c r="P27" s="34">
        <f t="shared" si="4"/>
        <v>-9.2961057796380767E-2</v>
      </c>
      <c r="Q27" s="212">
        <f t="shared" si="5"/>
        <v>19961.084999999999</v>
      </c>
      <c r="R27" s="45"/>
      <c r="S27" s="44">
        <f>(P27-J27)^2</f>
        <v>8.641758266622045E-3</v>
      </c>
      <c r="T27" s="1">
        <v>0.1</v>
      </c>
      <c r="U27" s="34">
        <f t="shared" si="6"/>
        <v>8.6417582666220452E-4</v>
      </c>
      <c r="W27" s="1">
        <v>473</v>
      </c>
      <c r="Y27" s="34"/>
      <c r="Z27" s="34"/>
      <c r="AA27" s="34"/>
      <c r="AB27" s="34"/>
      <c r="AC27" s="34"/>
      <c r="AD27" s="34" t="s">
        <v>69</v>
      </c>
      <c r="AE27" s="34"/>
      <c r="AF27" s="34"/>
      <c r="AG27" s="34"/>
      <c r="AH27" s="34"/>
    </row>
    <row r="28" spans="1:34">
      <c r="A28" s="46" t="s">
        <v>67</v>
      </c>
      <c r="B28" s="46" t="s">
        <v>62</v>
      </c>
      <c r="C28" s="224">
        <v>34990.383999999998</v>
      </c>
      <c r="D28" s="225" t="s">
        <v>48</v>
      </c>
      <c r="E28" s="41">
        <f t="shared" si="0"/>
        <v>-63920.207799745345</v>
      </c>
      <c r="F28" s="41">
        <f t="shared" si="1"/>
        <v>-63920</v>
      </c>
      <c r="G28" s="41">
        <f t="shared" si="2"/>
        <v>-5.8270639994589146E-2</v>
      </c>
      <c r="H28" s="34"/>
      <c r="I28" s="34">
        <f t="shared" si="7"/>
        <v>-5.8270639994589146E-2</v>
      </c>
      <c r="J28" s="34"/>
      <c r="K28" s="43"/>
      <c r="L28" s="48"/>
      <c r="M28" s="34"/>
      <c r="N28" s="34"/>
      <c r="O28" s="34">
        <f t="shared" ca="1" si="3"/>
        <v>-1.3248462091220792E-2</v>
      </c>
      <c r="P28" s="34">
        <f t="shared" si="4"/>
        <v>-9.2854229420897619E-2</v>
      </c>
      <c r="Q28" s="212">
        <f t="shared" si="5"/>
        <v>19971.883999999998</v>
      </c>
      <c r="R28" s="45"/>
      <c r="S28" s="44">
        <f>(P28-L28)^2</f>
        <v>8.6219079213486882E-3</v>
      </c>
      <c r="T28" s="1">
        <v>0.1</v>
      </c>
      <c r="U28" s="34">
        <f t="shared" si="6"/>
        <v>8.6219079213486886E-4</v>
      </c>
      <c r="W28" s="1">
        <v>474</v>
      </c>
      <c r="Y28" s="34"/>
      <c r="Z28" s="34"/>
      <c r="AA28" s="34"/>
      <c r="AB28" s="34"/>
      <c r="AC28" s="34"/>
      <c r="AD28" s="34" t="s">
        <v>69</v>
      </c>
      <c r="AE28" s="34"/>
      <c r="AF28" s="34"/>
      <c r="AG28" s="34"/>
      <c r="AH28" s="34"/>
    </row>
    <row r="29" spans="1:34">
      <c r="A29" s="46" t="s">
        <v>67</v>
      </c>
      <c r="B29" s="46" t="s">
        <v>65</v>
      </c>
      <c r="C29" s="224">
        <v>34990.517999999996</v>
      </c>
      <c r="D29" s="225" t="s">
        <v>48</v>
      </c>
      <c r="E29" s="41">
        <f t="shared" si="0"/>
        <v>-63919.729940468751</v>
      </c>
      <c r="F29" s="41">
        <f t="shared" si="1"/>
        <v>-63919.5</v>
      </c>
      <c r="G29" s="41">
        <f t="shared" si="2"/>
        <v>-6.4479281500098296E-2</v>
      </c>
      <c r="H29" s="34"/>
      <c r="I29" s="34">
        <f t="shared" si="7"/>
        <v>-6.4479281500098296E-2</v>
      </c>
      <c r="J29" s="48"/>
      <c r="K29" s="43"/>
      <c r="L29" s="34"/>
      <c r="O29" s="34">
        <f t="shared" ca="1" si="3"/>
        <v>-1.3248366198188104E-2</v>
      </c>
      <c r="P29" s="34">
        <f t="shared" si="4"/>
        <v>-9.2852842448317457E-2</v>
      </c>
      <c r="Q29" s="212">
        <f t="shared" si="5"/>
        <v>19972.017999999996</v>
      </c>
      <c r="R29" s="45"/>
      <c r="S29" s="44">
        <f>(P29-J29)^2</f>
        <v>8.6216503507320647E-3</v>
      </c>
      <c r="T29" s="1">
        <v>0.1</v>
      </c>
      <c r="U29" s="34">
        <f t="shared" si="6"/>
        <v>8.6216503507320652E-4</v>
      </c>
      <c r="W29" s="1">
        <v>475</v>
      </c>
      <c r="Y29" s="34"/>
      <c r="Z29" s="34"/>
      <c r="AA29" s="34"/>
      <c r="AB29" s="34"/>
      <c r="AC29" s="34"/>
      <c r="AD29" s="34" t="s">
        <v>69</v>
      </c>
      <c r="AE29" s="34"/>
      <c r="AF29" s="34"/>
      <c r="AG29" s="34"/>
      <c r="AH29" s="34"/>
    </row>
    <row r="30" spans="1:34">
      <c r="A30" s="46" t="s">
        <v>70</v>
      </c>
      <c r="B30" s="46" t="s">
        <v>62</v>
      </c>
      <c r="C30" s="224">
        <v>35345.400999999998</v>
      </c>
      <c r="D30" s="225" t="s">
        <v>48</v>
      </c>
      <c r="E30" s="41">
        <f t="shared" si="0"/>
        <v>-62654.176704222606</v>
      </c>
      <c r="F30" s="41">
        <f t="shared" si="1"/>
        <v>-62654</v>
      </c>
      <c r="G30" s="41">
        <f t="shared" si="2"/>
        <v>-4.9550917996384669E-2</v>
      </c>
      <c r="H30" s="34"/>
      <c r="I30" s="34">
        <f t="shared" si="7"/>
        <v>-4.9550917996384669E-2</v>
      </c>
      <c r="J30" s="34"/>
      <c r="K30" s="43"/>
      <c r="L30" s="48"/>
      <c r="M30" s="34"/>
      <c r="N30" s="34"/>
      <c r="O30" s="34">
        <f t="shared" ca="1" si="3"/>
        <v>-1.3005660932452631E-2</v>
      </c>
      <c r="P30" s="34">
        <f t="shared" si="4"/>
        <v>-8.9376011745576259E-2</v>
      </c>
      <c r="Q30" s="212">
        <f t="shared" si="5"/>
        <v>20326.900999999998</v>
      </c>
      <c r="R30" s="45"/>
      <c r="S30" s="44">
        <f>(P30-L30)^2</f>
        <v>7.9880714755453854E-3</v>
      </c>
      <c r="T30" s="1">
        <v>0.1</v>
      </c>
      <c r="U30" s="34">
        <f t="shared" si="6"/>
        <v>7.9880714755453859E-4</v>
      </c>
      <c r="W30" s="1">
        <v>476</v>
      </c>
      <c r="Y30" s="34"/>
      <c r="Z30" s="34"/>
      <c r="AA30" s="34"/>
      <c r="AB30" s="34"/>
      <c r="AC30" s="34"/>
      <c r="AD30" s="34" t="s">
        <v>69</v>
      </c>
      <c r="AE30" s="34"/>
      <c r="AF30" s="34"/>
      <c r="AG30" s="34"/>
      <c r="AH30" s="34"/>
    </row>
    <row r="31" spans="1:34">
      <c r="A31" s="46" t="s">
        <v>71</v>
      </c>
      <c r="B31" s="46" t="s">
        <v>65</v>
      </c>
      <c r="C31" s="224">
        <v>35345.538</v>
      </c>
      <c r="D31" s="225" t="s">
        <v>48</v>
      </c>
      <c r="E31" s="41">
        <f t="shared" si="0"/>
        <v>-62653.688146603985</v>
      </c>
      <c r="F31" s="41">
        <f t="shared" si="1"/>
        <v>-62653.5</v>
      </c>
      <c r="G31" s="41">
        <f t="shared" si="2"/>
        <v>-5.2759559490368702E-2</v>
      </c>
      <c r="H31" s="34"/>
      <c r="I31" s="34">
        <f t="shared" si="7"/>
        <v>-5.2759559490368702E-2</v>
      </c>
      <c r="J31" s="48"/>
      <c r="K31" s="43"/>
      <c r="L31" s="34"/>
      <c r="O31" s="34">
        <f t="shared" ca="1" si="3"/>
        <v>-1.3005565039419941E-2</v>
      </c>
      <c r="P31" s="34">
        <f t="shared" si="4"/>
        <v>-8.9374651321315057E-2</v>
      </c>
      <c r="Q31" s="212">
        <f t="shared" si="5"/>
        <v>20327.038</v>
      </c>
      <c r="R31" s="45"/>
      <c r="S31" s="44">
        <f>(P31-J31)^2</f>
        <v>7.9878282988066433E-3</v>
      </c>
      <c r="T31" s="1">
        <v>0.1</v>
      </c>
      <c r="U31" s="34">
        <f t="shared" si="6"/>
        <v>7.9878282988066435E-4</v>
      </c>
      <c r="W31" s="1">
        <v>477</v>
      </c>
      <c r="Y31" s="34"/>
      <c r="Z31" s="34"/>
      <c r="AA31" s="34"/>
      <c r="AB31" s="34"/>
      <c r="AC31" s="34"/>
      <c r="AD31" s="34" t="s">
        <v>69</v>
      </c>
      <c r="AE31" s="34"/>
      <c r="AF31" s="34"/>
      <c r="AG31" s="34"/>
      <c r="AH31" s="34"/>
    </row>
    <row r="32" spans="1:34">
      <c r="A32" s="1" t="s">
        <v>19</v>
      </c>
      <c r="B32" s="4"/>
      <c r="C32" s="226">
        <v>37225.627399999998</v>
      </c>
      <c r="D32" s="227"/>
      <c r="E32">
        <f t="shared" si="0"/>
        <v>-55949.075007619977</v>
      </c>
      <c r="F32">
        <f t="shared" si="1"/>
        <v>-55949</v>
      </c>
      <c r="G32">
        <f t="shared" si="2"/>
        <v>-2.1033432996773627E-2</v>
      </c>
      <c r="J32" s="34"/>
      <c r="K32" s="43">
        <f>G32</f>
        <v>-2.1033432996773627E-2</v>
      </c>
      <c r="N32" s="34"/>
      <c r="P32" s="1">
        <f t="shared" si="4"/>
        <v>-7.2075411532135106E-2</v>
      </c>
      <c r="Q32" s="213">
        <f t="shared" si="5"/>
        <v>22207.127399999998</v>
      </c>
      <c r="R32" s="51"/>
      <c r="S32" s="43">
        <f t="shared" ref="S32:S63" si="8">(P32-G32)^2</f>
        <v>2.6052835728043022E-3</v>
      </c>
      <c r="T32" s="34">
        <v>1</v>
      </c>
      <c r="U32" s="1">
        <f t="shared" si="6"/>
        <v>2.6052835728043022E-3</v>
      </c>
      <c r="V32" s="34"/>
      <c r="W32" s="1">
        <v>1</v>
      </c>
      <c r="X32" s="1">
        <v>1</v>
      </c>
      <c r="Y32" s="34"/>
      <c r="Z32" s="34"/>
      <c r="AA32" s="34"/>
      <c r="AB32" s="34"/>
      <c r="AC32" s="34"/>
      <c r="AD32" s="34" t="s">
        <v>69</v>
      </c>
      <c r="AE32" s="34"/>
      <c r="AF32" s="34"/>
      <c r="AG32" s="34"/>
      <c r="AH32" s="34"/>
    </row>
    <row r="33" spans="1:34" s="34" customFormat="1">
      <c r="A33" s="34" t="s">
        <v>72</v>
      </c>
      <c r="B33" s="52" t="s">
        <v>62</v>
      </c>
      <c r="C33" s="228">
        <v>41249.275999999998</v>
      </c>
      <c r="D33" s="229"/>
      <c r="E33" s="41">
        <f t="shared" si="0"/>
        <v>-41600.285386118652</v>
      </c>
      <c r="F33" s="41">
        <f t="shared" si="1"/>
        <v>-41600.5</v>
      </c>
      <c r="G33" s="41">
        <f t="shared" si="2"/>
        <v>6.0181441498571075E-2</v>
      </c>
      <c r="I33" s="34">
        <f t="shared" ref="I33:I41" si="9">G33</f>
        <v>6.0181441498571075E-2</v>
      </c>
      <c r="K33" s="44"/>
      <c r="P33" s="34">
        <f t="shared" si="4"/>
        <v>-4.1387460925225036E-2</v>
      </c>
      <c r="Q33" s="212">
        <f t="shared" si="5"/>
        <v>26230.775999999998</v>
      </c>
      <c r="R33" s="45"/>
      <c r="S33" s="44">
        <f t="shared" si="8"/>
        <v>1.0316241939574616E-2</v>
      </c>
      <c r="T33" s="34">
        <v>0.1</v>
      </c>
      <c r="U33" s="34">
        <f t="shared" si="6"/>
        <v>1.0316241939574617E-3</v>
      </c>
      <c r="W33" s="1">
        <v>2</v>
      </c>
      <c r="X33" s="34">
        <f t="shared" ref="X33:X41" si="10">+T33*T33</f>
        <v>1.0000000000000002E-2</v>
      </c>
      <c r="AD33" s="34" t="s">
        <v>69</v>
      </c>
      <c r="AH33" s="34" t="s">
        <v>73</v>
      </c>
    </row>
    <row r="34" spans="1:34">
      <c r="A34" s="34" t="s">
        <v>74</v>
      </c>
      <c r="B34" s="55"/>
      <c r="C34" s="228">
        <v>43042.714999999997</v>
      </c>
      <c r="D34" s="229" t="s">
        <v>75</v>
      </c>
      <c r="E34" s="41">
        <f t="shared" si="0"/>
        <v>-35204.67745206703</v>
      </c>
      <c r="F34" s="41">
        <f t="shared" si="1"/>
        <v>-35204.5</v>
      </c>
      <c r="G34" s="41">
        <f t="shared" si="2"/>
        <v>-4.9760626498027705E-2</v>
      </c>
      <c r="H34" s="34"/>
      <c r="I34" s="34">
        <f t="shared" si="9"/>
        <v>-4.9760626498027705E-2</v>
      </c>
      <c r="K34" s="44"/>
      <c r="L34" s="34"/>
      <c r="M34" s="34"/>
      <c r="N34" s="34"/>
      <c r="O34" s="34"/>
      <c r="P34" s="34">
        <f t="shared" si="4"/>
        <v>-3.0490342171630536E-2</v>
      </c>
      <c r="Q34" s="212">
        <f t="shared" si="5"/>
        <v>28024.214999999997</v>
      </c>
      <c r="R34" s="45"/>
      <c r="S34" s="44">
        <f t="shared" si="8"/>
        <v>3.7134385802018837E-4</v>
      </c>
      <c r="T34" s="34">
        <f t="shared" ref="T34:T41" si="11">T$16</f>
        <v>0.1</v>
      </c>
      <c r="U34" s="34">
        <f t="shared" si="6"/>
        <v>3.7134385802018839E-5</v>
      </c>
      <c r="V34" s="34"/>
      <c r="W34" s="1">
        <v>3</v>
      </c>
      <c r="X34" s="34">
        <f t="shared" si="10"/>
        <v>1.0000000000000002E-2</v>
      </c>
      <c r="Y34" s="34"/>
      <c r="Z34" s="34"/>
      <c r="AA34" s="34"/>
      <c r="AB34" s="34"/>
      <c r="AC34" s="34"/>
      <c r="AD34" s="34" t="s">
        <v>69</v>
      </c>
      <c r="AE34" s="34"/>
      <c r="AF34" s="34"/>
      <c r="AG34" s="34"/>
      <c r="AH34" s="34"/>
    </row>
    <row r="35" spans="1:34">
      <c r="A35" s="34" t="s">
        <v>74</v>
      </c>
      <c r="B35" s="55"/>
      <c r="C35" s="228">
        <v>43079.724999999999</v>
      </c>
      <c r="D35" s="229" t="s">
        <v>75</v>
      </c>
      <c r="E35" s="41">
        <f t="shared" si="0"/>
        <v>-35072.695572761819</v>
      </c>
      <c r="F35" s="41">
        <f t="shared" si="1"/>
        <v>-35072.5</v>
      </c>
      <c r="G35" s="41">
        <f t="shared" si="2"/>
        <v>-5.484198249905603E-2</v>
      </c>
      <c r="H35" s="34"/>
      <c r="I35" s="34">
        <f t="shared" si="9"/>
        <v>-5.484198249905603E-2</v>
      </c>
      <c r="K35" s="44"/>
      <c r="L35" s="34"/>
      <c r="M35" s="34"/>
      <c r="N35" s="34"/>
      <c r="O35" s="34"/>
      <c r="P35" s="34">
        <f t="shared" si="4"/>
        <v>-3.028351850744402E-2</v>
      </c>
      <c r="Q35" s="212">
        <f t="shared" si="5"/>
        <v>28061.224999999999</v>
      </c>
      <c r="R35" s="45"/>
      <c r="S35" s="44">
        <f t="shared" si="8"/>
        <v>6.0311815362730373E-4</v>
      </c>
      <c r="T35" s="34">
        <f t="shared" si="11"/>
        <v>0.1</v>
      </c>
      <c r="U35" s="34">
        <f t="shared" si="6"/>
        <v>6.0311815362730376E-5</v>
      </c>
      <c r="V35" s="34"/>
      <c r="W35" s="1">
        <v>4</v>
      </c>
      <c r="X35" s="34">
        <f t="shared" si="10"/>
        <v>1.0000000000000002E-2</v>
      </c>
      <c r="Y35" s="34"/>
      <c r="Z35" s="34"/>
      <c r="AA35" s="34"/>
      <c r="AB35" s="34"/>
      <c r="AC35" s="34"/>
      <c r="AD35" s="34" t="s">
        <v>69</v>
      </c>
      <c r="AE35" s="34"/>
      <c r="AF35" s="34"/>
      <c r="AG35" s="34"/>
      <c r="AH35" s="34"/>
    </row>
    <row r="36" spans="1:34">
      <c r="A36" s="34" t="s">
        <v>74</v>
      </c>
      <c r="B36" s="55"/>
      <c r="C36" s="228">
        <v>43096.557000000001</v>
      </c>
      <c r="D36" s="229" t="s">
        <v>75</v>
      </c>
      <c r="E36" s="41">
        <f t="shared" si="0"/>
        <v>-35012.670741838672</v>
      </c>
      <c r="F36" s="41">
        <f t="shared" si="1"/>
        <v>-35012.5</v>
      </c>
      <c r="G36" s="41">
        <f t="shared" si="2"/>
        <v>-4.7878962497634348E-2</v>
      </c>
      <c r="H36" s="34"/>
      <c r="I36" s="34">
        <f t="shared" si="9"/>
        <v>-4.7878962497634348E-2</v>
      </c>
      <c r="K36" s="44"/>
      <c r="L36" s="34"/>
      <c r="M36" s="34"/>
      <c r="N36" s="34"/>
      <c r="O36" s="34"/>
      <c r="P36" s="34">
        <f t="shared" si="4"/>
        <v>-3.0189749328116283E-2</v>
      </c>
      <c r="Q36" s="212">
        <f t="shared" si="5"/>
        <v>28078.057000000001</v>
      </c>
      <c r="R36" s="45"/>
      <c r="S36" s="44">
        <f t="shared" si="8"/>
        <v>3.1290826255665137E-4</v>
      </c>
      <c r="T36" s="34">
        <f t="shared" si="11"/>
        <v>0.1</v>
      </c>
      <c r="U36" s="34">
        <f t="shared" si="6"/>
        <v>3.1290826255665138E-5</v>
      </c>
      <c r="V36" s="34"/>
      <c r="W36" s="1">
        <v>5</v>
      </c>
      <c r="X36" s="34">
        <f t="shared" si="10"/>
        <v>1.0000000000000002E-2</v>
      </c>
      <c r="Y36" s="34"/>
      <c r="Z36" s="34"/>
      <c r="AA36" s="34"/>
      <c r="AB36" s="34"/>
      <c r="AC36" s="34"/>
      <c r="AD36" s="34"/>
      <c r="AE36" s="34"/>
      <c r="AF36" s="34"/>
      <c r="AG36" s="34"/>
      <c r="AH36" s="34"/>
    </row>
    <row r="37" spans="1:34">
      <c r="A37" s="34" t="s">
        <v>74</v>
      </c>
      <c r="B37" s="55"/>
      <c r="C37" s="228">
        <v>43380.754999999997</v>
      </c>
      <c r="D37" s="229" t="s">
        <v>75</v>
      </c>
      <c r="E37" s="41">
        <f t="shared" si="0"/>
        <v>-33999.188273998072</v>
      </c>
      <c r="F37" s="41">
        <f t="shared" si="1"/>
        <v>-33999</v>
      </c>
      <c r="G37" s="41">
        <f t="shared" si="2"/>
        <v>-5.2795282994338777E-2</v>
      </c>
      <c r="H37" s="34"/>
      <c r="I37" s="34">
        <f t="shared" si="9"/>
        <v>-5.2795282994338777E-2</v>
      </c>
      <c r="K37" s="44"/>
      <c r="L37" s="34"/>
      <c r="M37" s="34"/>
      <c r="N37" s="34"/>
      <c r="O37" s="34"/>
      <c r="P37" s="34">
        <f t="shared" si="4"/>
        <v>-2.8628647061739062E-2</v>
      </c>
      <c r="Q37" s="212">
        <f t="shared" si="5"/>
        <v>28362.254999999997</v>
      </c>
      <c r="R37" s="45"/>
      <c r="S37" s="44">
        <f t="shared" si="8"/>
        <v>5.8402629229881967E-4</v>
      </c>
      <c r="T37" s="34">
        <f t="shared" si="11"/>
        <v>0.1</v>
      </c>
      <c r="U37" s="34">
        <f t="shared" si="6"/>
        <v>5.8402629229881972E-5</v>
      </c>
      <c r="V37" s="34"/>
      <c r="W37" s="1">
        <v>6</v>
      </c>
      <c r="X37" s="34">
        <f t="shared" si="10"/>
        <v>1.0000000000000002E-2</v>
      </c>
      <c r="Y37" s="34"/>
      <c r="Z37" s="34"/>
      <c r="AA37" s="34"/>
      <c r="AB37" s="34"/>
      <c r="AC37" s="34"/>
      <c r="AD37" s="34" t="s">
        <v>69</v>
      </c>
      <c r="AE37" s="34"/>
      <c r="AF37" s="34"/>
      <c r="AG37" s="34"/>
      <c r="AH37" s="34"/>
    </row>
    <row r="38" spans="1:34" s="34" customFormat="1">
      <c r="A38" s="34" t="s">
        <v>74</v>
      </c>
      <c r="B38" s="55"/>
      <c r="C38" s="228">
        <v>43452.688000000002</v>
      </c>
      <c r="D38" s="229" t="s">
        <v>75</v>
      </c>
      <c r="E38" s="41">
        <f t="shared" si="0"/>
        <v>-33742.666995314954</v>
      </c>
      <c r="F38" s="41">
        <f t="shared" si="1"/>
        <v>-33742.5</v>
      </c>
      <c r="G38" s="41">
        <f t="shared" si="2"/>
        <v>-4.6828372491290793E-2</v>
      </c>
      <c r="I38" s="34">
        <f t="shared" si="9"/>
        <v>-4.6828372491290793E-2</v>
      </c>
      <c r="J38" s="1"/>
      <c r="K38" s="44"/>
      <c r="P38" s="34">
        <f t="shared" si="4"/>
        <v>-2.82403891915942E-2</v>
      </c>
      <c r="Q38" s="212">
        <f t="shared" si="5"/>
        <v>28434.188000000002</v>
      </c>
      <c r="R38" s="45"/>
      <c r="S38" s="44">
        <f t="shared" si="8"/>
        <v>3.4551312314979942E-4</v>
      </c>
      <c r="T38" s="34">
        <f t="shared" si="11"/>
        <v>0.1</v>
      </c>
      <c r="U38" s="34">
        <f t="shared" si="6"/>
        <v>3.4551312314979944E-5</v>
      </c>
      <c r="W38" s="1">
        <v>7</v>
      </c>
      <c r="X38" s="34">
        <f t="shared" si="10"/>
        <v>1.0000000000000002E-2</v>
      </c>
      <c r="AD38" s="34" t="s">
        <v>69</v>
      </c>
      <c r="AH38" s="34" t="s">
        <v>73</v>
      </c>
    </row>
    <row r="39" spans="1:34">
      <c r="A39" s="34" t="s">
        <v>74</v>
      </c>
      <c r="B39" s="55"/>
      <c r="C39" s="228">
        <v>43452.690999999999</v>
      </c>
      <c r="D39" s="229" t="s">
        <v>75</v>
      </c>
      <c r="E39" s="41">
        <f t="shared" si="0"/>
        <v>-33742.656296972957</v>
      </c>
      <c r="F39" s="41">
        <f t="shared" si="1"/>
        <v>-33742.5</v>
      </c>
      <c r="G39" s="41">
        <f t="shared" si="2"/>
        <v>-4.3828372494317591E-2</v>
      </c>
      <c r="H39" s="34"/>
      <c r="I39" s="34">
        <f t="shared" si="9"/>
        <v>-4.3828372494317591E-2</v>
      </c>
      <c r="K39" s="44"/>
      <c r="L39" s="34"/>
      <c r="M39" s="34"/>
      <c r="N39" s="34"/>
      <c r="O39" s="34"/>
      <c r="P39" s="34">
        <f t="shared" si="4"/>
        <v>-2.82403891915942E-2</v>
      </c>
      <c r="Q39" s="212">
        <f t="shared" si="5"/>
        <v>28434.190999999999</v>
      </c>
      <c r="R39" s="45"/>
      <c r="S39" s="44">
        <f t="shared" si="8"/>
        <v>2.4298522344598324E-4</v>
      </c>
      <c r="T39" s="34">
        <f t="shared" si="11"/>
        <v>0.1</v>
      </c>
      <c r="U39" s="34">
        <f t="shared" si="6"/>
        <v>2.4298522344598324E-5</v>
      </c>
      <c r="V39" s="34"/>
      <c r="W39" s="1">
        <v>8</v>
      </c>
      <c r="X39" s="34">
        <f t="shared" si="10"/>
        <v>1.0000000000000002E-2</v>
      </c>
      <c r="Y39" s="34"/>
      <c r="Z39" s="34"/>
      <c r="AA39" s="34"/>
      <c r="AB39" s="34"/>
      <c r="AC39" s="34"/>
      <c r="AD39" s="34" t="s">
        <v>69</v>
      </c>
      <c r="AE39" s="34"/>
      <c r="AF39" s="34"/>
      <c r="AG39" s="34"/>
      <c r="AH39" s="34"/>
    </row>
    <row r="40" spans="1:34">
      <c r="A40" s="34" t="s">
        <v>74</v>
      </c>
      <c r="B40" s="55"/>
      <c r="C40" s="228">
        <v>43714.739000000001</v>
      </c>
      <c r="D40" s="229" t="s">
        <v>75</v>
      </c>
      <c r="E40" s="41">
        <f t="shared" si="0"/>
        <v>-32808.163254331208</v>
      </c>
      <c r="F40" s="41">
        <f t="shared" si="1"/>
        <v>-32808</v>
      </c>
      <c r="G40" s="41">
        <f t="shared" si="2"/>
        <v>-4.5779335996485315E-2</v>
      </c>
      <c r="I40" s="34">
        <f t="shared" si="9"/>
        <v>-4.5779335996485315E-2</v>
      </c>
      <c r="K40" s="44"/>
      <c r="L40" s="34"/>
      <c r="M40" s="34"/>
      <c r="N40" s="34"/>
      <c r="O40" s="34"/>
      <c r="P40" s="34">
        <f t="shared" si="4"/>
        <v>-2.6849198709174925E-2</v>
      </c>
      <c r="Q40" s="212">
        <f t="shared" si="5"/>
        <v>28696.239000000001</v>
      </c>
      <c r="R40" s="45"/>
      <c r="S40" s="44">
        <f t="shared" si="8"/>
        <v>3.5835009771641917E-4</v>
      </c>
      <c r="T40" s="34">
        <f t="shared" si="11"/>
        <v>0.1</v>
      </c>
      <c r="U40" s="34">
        <f t="shared" si="6"/>
        <v>3.5835009771641915E-5</v>
      </c>
      <c r="V40" s="34"/>
      <c r="W40" s="1">
        <v>9</v>
      </c>
      <c r="X40" s="34">
        <f t="shared" si="10"/>
        <v>1.0000000000000002E-2</v>
      </c>
      <c r="Y40" s="34"/>
      <c r="AB40" s="34"/>
      <c r="AC40" s="34"/>
      <c r="AD40" s="34" t="s">
        <v>69</v>
      </c>
      <c r="AE40" s="34"/>
      <c r="AF40" s="34"/>
      <c r="AG40" s="34"/>
      <c r="AH40" s="34"/>
    </row>
    <row r="41" spans="1:34" s="34" customFormat="1">
      <c r="A41" s="34" t="s">
        <v>74</v>
      </c>
      <c r="B41" s="55"/>
      <c r="C41" s="228">
        <v>43757.644</v>
      </c>
      <c r="D41" s="229" t="s">
        <v>75</v>
      </c>
      <c r="E41" s="41">
        <f t="shared" si="0"/>
        <v>-32655.159132969689</v>
      </c>
      <c r="F41" s="41">
        <f t="shared" si="1"/>
        <v>-32655</v>
      </c>
      <c r="G41" s="41">
        <f t="shared" si="2"/>
        <v>-4.462363499624189E-2</v>
      </c>
      <c r="I41" s="34">
        <f t="shared" si="9"/>
        <v>-4.462363499624189E-2</v>
      </c>
      <c r="J41" s="1"/>
      <c r="K41" s="44"/>
      <c r="P41" s="34">
        <f t="shared" si="4"/>
        <v>-2.66249167399207E-2</v>
      </c>
      <c r="Q41" s="212">
        <f t="shared" si="5"/>
        <v>28739.144</v>
      </c>
      <c r="R41" s="45"/>
      <c r="S41" s="44">
        <f t="shared" si="8"/>
        <v>3.2395385887042973E-4</v>
      </c>
      <c r="T41" s="34">
        <f t="shared" si="11"/>
        <v>0.1</v>
      </c>
      <c r="U41" s="34">
        <f t="shared" si="6"/>
        <v>3.2395385887042973E-5</v>
      </c>
      <c r="W41" s="1">
        <v>10</v>
      </c>
      <c r="X41" s="34">
        <f t="shared" si="10"/>
        <v>1.0000000000000002E-2</v>
      </c>
      <c r="AD41" s="34" t="s">
        <v>69</v>
      </c>
      <c r="AH41" s="34" t="s">
        <v>73</v>
      </c>
    </row>
    <row r="42" spans="1:34" s="34" customFormat="1">
      <c r="A42" s="34" t="s">
        <v>19</v>
      </c>
      <c r="B42" s="55"/>
      <c r="C42" s="228">
        <v>43790.030299999999</v>
      </c>
      <c r="D42" s="229"/>
      <c r="E42" s="41">
        <f t="shared" si="0"/>
        <v>-32539.665894986927</v>
      </c>
      <c r="F42" s="41">
        <f t="shared" si="1"/>
        <v>-32539.5</v>
      </c>
      <c r="G42" s="41">
        <f t="shared" si="2"/>
        <v>-4.651982149516698E-2</v>
      </c>
      <c r="H42" s="1"/>
      <c r="K42" s="43">
        <f>G42</f>
        <v>-4.651982149516698E-2</v>
      </c>
      <c r="P42" s="34">
        <f t="shared" si="4"/>
        <v>-2.645625616528367E-2</v>
      </c>
      <c r="Q42" s="212">
        <f t="shared" si="5"/>
        <v>28771.530299999999</v>
      </c>
      <c r="R42" s="45"/>
      <c r="S42" s="44">
        <f t="shared" si="8"/>
        <v>4.0254665374649557E-4</v>
      </c>
      <c r="T42" s="34">
        <v>1</v>
      </c>
      <c r="U42" s="34">
        <f t="shared" si="6"/>
        <v>4.0254665374649557E-4</v>
      </c>
      <c r="W42" s="1">
        <v>11</v>
      </c>
      <c r="X42" s="34">
        <v>1</v>
      </c>
      <c r="AD42" s="34" t="s">
        <v>69</v>
      </c>
      <c r="AH42" s="34" t="s">
        <v>73</v>
      </c>
    </row>
    <row r="43" spans="1:34">
      <c r="A43" s="34" t="s">
        <v>19</v>
      </c>
      <c r="B43" s="55"/>
      <c r="C43" s="228">
        <v>43790.170400000003</v>
      </c>
      <c r="D43" s="229"/>
      <c r="E43" s="41">
        <f t="shared" si="0"/>
        <v>-32539.166282414888</v>
      </c>
      <c r="F43" s="41">
        <f t="shared" si="1"/>
        <v>-32539</v>
      </c>
      <c r="G43" s="41">
        <f t="shared" si="2"/>
        <v>-4.6628462994704023E-2</v>
      </c>
      <c r="I43" s="34"/>
      <c r="J43" s="34"/>
      <c r="K43" s="43">
        <f>G43</f>
        <v>-4.6628462994704023E-2</v>
      </c>
      <c r="L43" s="34"/>
      <c r="M43" s="34"/>
      <c r="N43" s="34"/>
      <c r="O43" s="34"/>
      <c r="P43" s="34">
        <f t="shared" si="4"/>
        <v>-2.6455527249199629E-2</v>
      </c>
      <c r="Q43" s="212">
        <f t="shared" si="5"/>
        <v>28771.670400000003</v>
      </c>
      <c r="R43" s="45"/>
      <c r="S43" s="44">
        <f t="shared" si="8"/>
        <v>4.0694733659224892E-4</v>
      </c>
      <c r="T43" s="34">
        <v>1</v>
      </c>
      <c r="U43" s="34">
        <f t="shared" si="6"/>
        <v>4.0694733659224892E-4</v>
      </c>
      <c r="V43" s="34"/>
      <c r="W43" s="1">
        <v>12</v>
      </c>
      <c r="X43" s="34">
        <v>1</v>
      </c>
      <c r="Y43" s="34"/>
      <c r="AB43" s="34"/>
      <c r="AC43" s="34"/>
      <c r="AD43" s="34" t="s">
        <v>69</v>
      </c>
      <c r="AE43" s="34"/>
      <c r="AF43" s="34"/>
      <c r="AG43" s="34"/>
      <c r="AH43" s="34"/>
    </row>
    <row r="44" spans="1:34">
      <c r="A44" s="34" t="s">
        <v>76</v>
      </c>
      <c r="B44" s="52"/>
      <c r="C44" s="228">
        <v>43790.1708</v>
      </c>
      <c r="D44" s="229"/>
      <c r="E44" s="41">
        <f t="shared" si="0"/>
        <v>-32539.164855969295</v>
      </c>
      <c r="F44" s="41">
        <f t="shared" si="1"/>
        <v>-32539</v>
      </c>
      <c r="G44" s="41">
        <f t="shared" si="2"/>
        <v>-4.6228462997532915E-2</v>
      </c>
      <c r="H44" s="34"/>
      <c r="I44" s="34"/>
      <c r="J44" s="34">
        <f>G44</f>
        <v>-4.6228462997532915E-2</v>
      </c>
      <c r="K44" s="44"/>
      <c r="L44" s="34"/>
      <c r="M44" s="34"/>
      <c r="N44" s="34"/>
      <c r="O44" s="34"/>
      <c r="P44" s="34">
        <f t="shared" si="4"/>
        <v>-2.6455527249199629E-2</v>
      </c>
      <c r="Q44" s="212">
        <f t="shared" si="5"/>
        <v>28771.6708</v>
      </c>
      <c r="R44" s="45"/>
      <c r="S44" s="44">
        <f t="shared" si="8"/>
        <v>3.9096898810771642E-4</v>
      </c>
      <c r="T44" s="34">
        <v>1</v>
      </c>
      <c r="U44" s="34">
        <f t="shared" si="6"/>
        <v>3.9096898810771642E-4</v>
      </c>
      <c r="V44" s="34"/>
      <c r="W44" s="1">
        <v>13</v>
      </c>
      <c r="X44" s="34">
        <f>+T44*T44</f>
        <v>1</v>
      </c>
      <c r="Y44" s="34"/>
      <c r="AB44" s="34"/>
      <c r="AC44" s="34"/>
      <c r="AD44" s="34" t="s">
        <v>47</v>
      </c>
      <c r="AE44" s="34"/>
      <c r="AF44" s="34"/>
      <c r="AG44" s="34"/>
      <c r="AH44" s="34"/>
    </row>
    <row r="45" spans="1:34">
      <c r="A45" s="34" t="s">
        <v>19</v>
      </c>
      <c r="B45" s="55"/>
      <c r="C45" s="228">
        <v>43791.012600000002</v>
      </c>
      <c r="D45" s="229"/>
      <c r="E45" s="41">
        <f t="shared" si="0"/>
        <v>-32536.162901200332</v>
      </c>
      <c r="F45" s="41">
        <f t="shared" si="1"/>
        <v>-32536</v>
      </c>
      <c r="G45" s="41">
        <f t="shared" si="2"/>
        <v>-4.5680311995965894E-2</v>
      </c>
      <c r="I45" s="34"/>
      <c r="J45" s="34"/>
      <c r="K45" s="43">
        <f>G45</f>
        <v>-4.5680311995965894E-2</v>
      </c>
      <c r="L45" s="34"/>
      <c r="M45" s="34"/>
      <c r="N45" s="34"/>
      <c r="O45" s="34"/>
      <c r="P45" s="34">
        <f t="shared" si="4"/>
        <v>-2.645115397288288E-2</v>
      </c>
      <c r="Q45" s="212">
        <f t="shared" si="5"/>
        <v>28772.512600000002</v>
      </c>
      <c r="R45" s="45"/>
      <c r="S45" s="44">
        <f t="shared" si="8"/>
        <v>3.6976051827669788E-4</v>
      </c>
      <c r="T45" s="34">
        <v>1</v>
      </c>
      <c r="U45" s="34">
        <f t="shared" si="6"/>
        <v>3.6976051827669788E-4</v>
      </c>
      <c r="V45" s="34"/>
      <c r="W45" s="1">
        <v>14</v>
      </c>
      <c r="X45" s="34">
        <v>1</v>
      </c>
      <c r="Y45" s="34"/>
      <c r="AB45" s="34"/>
      <c r="AC45" s="34"/>
      <c r="AD45" s="34" t="s">
        <v>47</v>
      </c>
      <c r="AE45" s="34"/>
      <c r="AF45" s="34"/>
      <c r="AG45" s="34"/>
      <c r="AH45" s="34"/>
    </row>
    <row r="46" spans="1:34" s="34" customFormat="1">
      <c r="A46" s="34" t="s">
        <v>19</v>
      </c>
      <c r="B46" s="55"/>
      <c r="C46" s="228">
        <v>43791.152399999999</v>
      </c>
      <c r="D46" s="229"/>
      <c r="E46" s="41">
        <f t="shared" si="0"/>
        <v>-32535.664358462516</v>
      </c>
      <c r="F46" s="41">
        <f t="shared" si="1"/>
        <v>-32535.5</v>
      </c>
      <c r="G46" s="41">
        <f t="shared" si="2"/>
        <v>-4.6088953495200258E-2</v>
      </c>
      <c r="H46" s="1"/>
      <c r="K46" s="1">
        <f>G46</f>
        <v>-4.6088953495200258E-2</v>
      </c>
      <c r="P46" s="34">
        <f t="shared" si="4"/>
        <v>-2.6450425130194667E-2</v>
      </c>
      <c r="Q46" s="212">
        <f t="shared" si="5"/>
        <v>28772.652399999999</v>
      </c>
      <c r="R46" s="45"/>
      <c r="S46" s="44">
        <f t="shared" si="8"/>
        <v>3.8567179634312916E-4</v>
      </c>
      <c r="T46" s="34">
        <v>1</v>
      </c>
      <c r="U46" s="34">
        <f t="shared" si="6"/>
        <v>3.8567179634312916E-4</v>
      </c>
      <c r="W46" s="1">
        <v>15</v>
      </c>
      <c r="X46" s="34">
        <v>1</v>
      </c>
      <c r="AD46" s="34" t="s">
        <v>47</v>
      </c>
      <c r="AH46" s="34" t="s">
        <v>73</v>
      </c>
    </row>
    <row r="47" spans="1:34" s="34" customFormat="1">
      <c r="A47" s="34" t="s">
        <v>74</v>
      </c>
      <c r="B47" s="55"/>
      <c r="C47" s="228">
        <v>43802.65</v>
      </c>
      <c r="D47" s="229" t="s">
        <v>75</v>
      </c>
      <c r="E47" s="41">
        <f t="shared" si="0"/>
        <v>-32494.662606084785</v>
      </c>
      <c r="F47" s="41">
        <f t="shared" si="1"/>
        <v>-32494.5</v>
      </c>
      <c r="G47" s="41">
        <f t="shared" si="2"/>
        <v>-4.5597556490974966E-2</v>
      </c>
      <c r="H47" s="1"/>
      <c r="I47" s="34">
        <f>G47</f>
        <v>-4.5597556490974966E-2</v>
      </c>
      <c r="J47" s="1"/>
      <c r="K47" s="44"/>
      <c r="P47" s="34">
        <f t="shared" si="4"/>
        <v>-2.639069571061816E-2</v>
      </c>
      <c r="Q47" s="212">
        <f t="shared" si="5"/>
        <v>28784.15</v>
      </c>
      <c r="R47" s="45"/>
      <c r="S47" s="44">
        <f t="shared" si="8"/>
        <v>3.6890350103600849E-4</v>
      </c>
      <c r="T47" s="34">
        <f>T$16</f>
        <v>0.1</v>
      </c>
      <c r="U47" s="34">
        <f t="shared" si="6"/>
        <v>3.6890350103600849E-5</v>
      </c>
      <c r="W47" s="1">
        <v>16</v>
      </c>
      <c r="X47" s="34">
        <f>+T47*T47</f>
        <v>1.0000000000000002E-2</v>
      </c>
      <c r="AD47" s="34" t="s">
        <v>47</v>
      </c>
      <c r="AH47" s="34" t="s">
        <v>73</v>
      </c>
    </row>
    <row r="48" spans="1:34" s="34" customFormat="1">
      <c r="A48" s="34" t="s">
        <v>19</v>
      </c>
      <c r="B48" s="55"/>
      <c r="C48" s="228">
        <v>43840.084699999999</v>
      </c>
      <c r="D48" s="229"/>
      <c r="E48" s="41">
        <f t="shared" si="0"/>
        <v>-32361.166198161889</v>
      </c>
      <c r="F48" s="41">
        <f t="shared" si="1"/>
        <v>-32361</v>
      </c>
      <c r="G48" s="41">
        <f t="shared" si="2"/>
        <v>-4.6604836992628407E-2</v>
      </c>
      <c r="H48" s="1"/>
      <c r="K48" s="1">
        <f>G48</f>
        <v>-4.6604836992628407E-2</v>
      </c>
      <c r="P48" s="34">
        <f t="shared" si="4"/>
        <v>-2.6196699410595867E-2</v>
      </c>
      <c r="Q48" s="212">
        <f t="shared" si="5"/>
        <v>28821.584699999999</v>
      </c>
      <c r="R48" s="45"/>
      <c r="S48" s="44">
        <f t="shared" si="8"/>
        <v>4.1649207956716896E-4</v>
      </c>
      <c r="T48" s="34">
        <v>1</v>
      </c>
      <c r="U48" s="34">
        <f t="shared" si="6"/>
        <v>4.1649207956716896E-4</v>
      </c>
      <c r="W48" s="1">
        <v>17</v>
      </c>
      <c r="X48" s="34">
        <v>1</v>
      </c>
      <c r="AD48" s="34" t="s">
        <v>68</v>
      </c>
      <c r="AH48" s="34" t="s">
        <v>73</v>
      </c>
    </row>
    <row r="49" spans="1:34" s="34" customFormat="1">
      <c r="A49" s="34" t="s">
        <v>77</v>
      </c>
      <c r="B49" s="52" t="s">
        <v>62</v>
      </c>
      <c r="C49" s="228">
        <v>43844.9908</v>
      </c>
      <c r="D49" s="229"/>
      <c r="E49" s="41">
        <f t="shared" si="0"/>
        <v>-32343.670486244588</v>
      </c>
      <c r="F49" s="41">
        <f t="shared" si="1"/>
        <v>-32343.5</v>
      </c>
      <c r="G49" s="41">
        <f t="shared" si="2"/>
        <v>-4.78072894984507E-2</v>
      </c>
      <c r="J49" s="34">
        <f>G49</f>
        <v>-4.78072894984507E-2</v>
      </c>
      <c r="K49" s="44"/>
      <c r="P49" s="34">
        <f t="shared" si="4"/>
        <v>-2.6171324597850265E-2</v>
      </c>
      <c r="Q49" s="212">
        <f t="shared" si="5"/>
        <v>28826.4908</v>
      </c>
      <c r="R49" s="45"/>
      <c r="S49" s="44">
        <f t="shared" si="8"/>
        <v>4.6811497718001399E-4</v>
      </c>
      <c r="T49" s="34">
        <v>1</v>
      </c>
      <c r="U49" s="34">
        <f t="shared" si="6"/>
        <v>4.6811497718001399E-4</v>
      </c>
      <c r="W49" s="1">
        <v>18</v>
      </c>
      <c r="X49" s="34">
        <f t="shared" ref="X49:X80" si="12">+T49*T49</f>
        <v>1</v>
      </c>
      <c r="AD49" s="34" t="s">
        <v>68</v>
      </c>
      <c r="AH49" s="34" t="s">
        <v>73</v>
      </c>
    </row>
    <row r="50" spans="1:34" s="34" customFormat="1">
      <c r="A50" s="34" t="s">
        <v>74</v>
      </c>
      <c r="B50" s="55"/>
      <c r="C50" s="228">
        <v>44101.724000000002</v>
      </c>
      <c r="D50" s="229" t="s">
        <v>75</v>
      </c>
      <c r="E50" s="41">
        <f t="shared" si="0"/>
        <v>-31428.130626313763</v>
      </c>
      <c r="F50" s="41">
        <f t="shared" si="1"/>
        <v>-31428</v>
      </c>
      <c r="G50" s="41">
        <f t="shared" si="2"/>
        <v>-3.6629875990911387E-2</v>
      </c>
      <c r="I50" s="34">
        <f>G50</f>
        <v>-3.6629875990911387E-2</v>
      </c>
      <c r="J50" s="1"/>
      <c r="P50" s="34">
        <f t="shared" si="4"/>
        <v>-2.4861771362312733E-2</v>
      </c>
      <c r="Q50" s="212">
        <f t="shared" si="5"/>
        <v>29083.224000000002</v>
      </c>
      <c r="R50" s="45"/>
      <c r="S50" s="44">
        <f t="shared" si="8"/>
        <v>1.3848828654964505E-4</v>
      </c>
      <c r="T50" s="34">
        <f>T$16</f>
        <v>0.1</v>
      </c>
      <c r="U50" s="34">
        <f t="shared" si="6"/>
        <v>1.3848828654964505E-5</v>
      </c>
      <c r="W50" s="1">
        <v>19</v>
      </c>
      <c r="X50" s="34">
        <f t="shared" si="12"/>
        <v>1.0000000000000002E-2</v>
      </c>
      <c r="AD50" s="34" t="s">
        <v>68</v>
      </c>
      <c r="AH50" s="34" t="s">
        <v>73</v>
      </c>
    </row>
    <row r="51" spans="1:34">
      <c r="A51" s="34" t="s">
        <v>74</v>
      </c>
      <c r="B51" s="55"/>
      <c r="C51" s="228">
        <v>44128.648000000001</v>
      </c>
      <c r="D51" s="229" t="s">
        <v>75</v>
      </c>
      <c r="E51" s="41">
        <f t="shared" si="0"/>
        <v>-31332.116572857583</v>
      </c>
      <c r="F51" s="41">
        <f t="shared" si="1"/>
        <v>-31332</v>
      </c>
      <c r="G51" s="41">
        <f t="shared" si="2"/>
        <v>-3.2689043997379486E-2</v>
      </c>
      <c r="H51" s="34"/>
      <c r="I51" s="34">
        <f>G51</f>
        <v>-3.2689043997379486E-2</v>
      </c>
      <c r="K51" s="44"/>
      <c r="L51" s="34"/>
      <c r="M51" s="34"/>
      <c r="N51" s="34"/>
      <c r="O51" s="34"/>
      <c r="P51" s="34">
        <f t="shared" si="4"/>
        <v>-2.4726486945463207E-2</v>
      </c>
      <c r="Q51" s="212">
        <f t="shared" si="5"/>
        <v>29110.148000000001</v>
      </c>
      <c r="R51" s="45"/>
      <c r="S51" s="44">
        <f t="shared" si="8"/>
        <v>6.3402314805021664E-5</v>
      </c>
      <c r="T51" s="34">
        <f>T$16</f>
        <v>0.1</v>
      </c>
      <c r="U51" s="34">
        <f t="shared" si="6"/>
        <v>6.3402314805021666E-6</v>
      </c>
      <c r="V51" s="34"/>
      <c r="W51" s="1">
        <v>20</v>
      </c>
      <c r="X51" s="34">
        <f t="shared" si="12"/>
        <v>1.0000000000000002E-2</v>
      </c>
      <c r="Y51" s="34"/>
      <c r="AD51" s="34" t="s">
        <v>69</v>
      </c>
      <c r="AE51" s="34"/>
      <c r="AF51" s="34"/>
      <c r="AG51" s="34"/>
      <c r="AH51" s="34"/>
    </row>
    <row r="52" spans="1:34">
      <c r="A52" s="34" t="s">
        <v>78</v>
      </c>
      <c r="B52" s="52" t="s">
        <v>62</v>
      </c>
      <c r="C52" s="228">
        <v>44195.237300000001</v>
      </c>
      <c r="D52" s="229"/>
      <c r="E52" s="41">
        <f t="shared" si="0"/>
        <v>-31094.651537580139</v>
      </c>
      <c r="F52" s="41">
        <f t="shared" si="1"/>
        <v>-31094.5</v>
      </c>
      <c r="G52" s="41">
        <f t="shared" si="2"/>
        <v>-4.2493756496696733E-2</v>
      </c>
      <c r="H52" s="34"/>
      <c r="I52" s="34"/>
      <c r="J52" s="34">
        <f>G52</f>
        <v>-4.2493756496696733E-2</v>
      </c>
      <c r="K52" s="44"/>
      <c r="L52" s="34"/>
      <c r="M52" s="34"/>
      <c r="N52" s="34"/>
      <c r="O52" s="34"/>
      <c r="P52" s="34">
        <f t="shared" si="4"/>
        <v>-2.4393459908796832E-2</v>
      </c>
      <c r="Q52" s="212">
        <f t="shared" si="5"/>
        <v>29176.737300000001</v>
      </c>
      <c r="R52" s="45"/>
      <c r="S52" s="44">
        <f t="shared" si="8"/>
        <v>3.2762073656994077E-4</v>
      </c>
      <c r="T52" s="34">
        <v>1</v>
      </c>
      <c r="U52" s="34">
        <f t="shared" si="6"/>
        <v>3.2762073656994077E-4</v>
      </c>
      <c r="V52" s="34"/>
      <c r="W52" s="1">
        <v>21</v>
      </c>
      <c r="X52" s="34">
        <f t="shared" si="12"/>
        <v>1</v>
      </c>
      <c r="Y52" s="34"/>
      <c r="AD52" s="34" t="s">
        <v>47</v>
      </c>
      <c r="AE52" s="34"/>
      <c r="AF52" s="34"/>
      <c r="AG52" s="34"/>
      <c r="AH52" s="34"/>
    </row>
    <row r="53" spans="1:34" s="34" customFormat="1">
      <c r="A53" s="34" t="s">
        <v>78</v>
      </c>
      <c r="B53" s="52"/>
      <c r="C53" s="228">
        <v>44195.377099999998</v>
      </c>
      <c r="D53" s="229"/>
      <c r="E53" s="41">
        <f t="shared" si="0"/>
        <v>-31094.152994842327</v>
      </c>
      <c r="F53" s="41">
        <f t="shared" si="1"/>
        <v>-31094</v>
      </c>
      <c r="G53" s="41">
        <f t="shared" ref="G53:G84" si="13">+C53-(C$7+F53*C$8)</f>
        <v>-4.2902397995931096E-2</v>
      </c>
      <c r="J53" s="34">
        <f>G53</f>
        <v>-4.2902397995931096E-2</v>
      </c>
      <c r="K53" s="44"/>
      <c r="P53" s="34">
        <f t="shared" si="4"/>
        <v>-2.4392761294704059E-2</v>
      </c>
      <c r="Q53" s="212">
        <f t="shared" si="5"/>
        <v>29176.877099999998</v>
      </c>
      <c r="R53" s="45"/>
      <c r="S53" s="44">
        <f t="shared" si="8"/>
        <v>3.4260665081141091E-4</v>
      </c>
      <c r="T53" s="34">
        <v>1</v>
      </c>
      <c r="U53" s="34">
        <f t="shared" ref="U53:U84" si="14">S53*T53</f>
        <v>3.4260665081141091E-4</v>
      </c>
      <c r="W53" s="1">
        <v>22</v>
      </c>
      <c r="X53" s="34">
        <f t="shared" si="12"/>
        <v>1</v>
      </c>
      <c r="AB53" s="1"/>
      <c r="AC53" s="1"/>
      <c r="AD53" s="34" t="s">
        <v>69</v>
      </c>
      <c r="AH53" s="34" t="s">
        <v>73</v>
      </c>
    </row>
    <row r="54" spans="1:34" s="34" customFormat="1">
      <c r="A54" s="34" t="s">
        <v>74</v>
      </c>
      <c r="B54" s="55"/>
      <c r="C54" s="228">
        <v>44474.824999999997</v>
      </c>
      <c r="D54" s="229" t="s">
        <v>75</v>
      </c>
      <c r="E54" s="41">
        <f t="shared" si="0"/>
        <v>-30097.609925134318</v>
      </c>
      <c r="F54" s="41">
        <f t="shared" si="1"/>
        <v>-30097.5</v>
      </c>
      <c r="G54" s="41">
        <f t="shared" si="13"/>
        <v>-3.0824907502392307E-2</v>
      </c>
      <c r="H54" s="1"/>
      <c r="I54" s="34">
        <f t="shared" ref="I54:I85" si="15">G54</f>
        <v>-3.0824907502392307E-2</v>
      </c>
      <c r="J54" s="1"/>
      <c r="P54" s="34">
        <f t="shared" si="4"/>
        <v>-2.3021257557631351E-2</v>
      </c>
      <c r="Q54" s="212">
        <f t="shared" si="5"/>
        <v>29456.324999999997</v>
      </c>
      <c r="R54" s="45"/>
      <c r="S54" s="44">
        <f t="shared" si="8"/>
        <v>6.0896952460367677E-5</v>
      </c>
      <c r="T54" s="34">
        <f>T$16</f>
        <v>0.1</v>
      </c>
      <c r="U54" s="34">
        <f t="shared" si="14"/>
        <v>6.0896952460367682E-6</v>
      </c>
      <c r="W54" s="1">
        <v>23</v>
      </c>
      <c r="X54" s="34">
        <f t="shared" si="12"/>
        <v>1.0000000000000002E-2</v>
      </c>
      <c r="AB54" s="1"/>
      <c r="AC54" s="1"/>
      <c r="AD54" s="34" t="s">
        <v>47</v>
      </c>
      <c r="AH54" s="34" t="s">
        <v>73</v>
      </c>
    </row>
    <row r="55" spans="1:34" s="34" customFormat="1">
      <c r="A55" s="34" t="s">
        <v>74</v>
      </c>
      <c r="B55" s="55"/>
      <c r="C55" s="228">
        <v>44539.601000000002</v>
      </c>
      <c r="D55" s="229" t="s">
        <v>75</v>
      </c>
      <c r="E55" s="41">
        <f t="shared" si="0"/>
        <v>-29866.611324381149</v>
      </c>
      <c r="F55" s="41">
        <f t="shared" si="1"/>
        <v>-29866.5</v>
      </c>
      <c r="G55" s="41">
        <f t="shared" si="13"/>
        <v>-3.1217280491546262E-2</v>
      </c>
      <c r="H55" s="1"/>
      <c r="I55" s="34">
        <f t="shared" si="15"/>
        <v>-3.1217280491546262E-2</v>
      </c>
      <c r="J55" s="1"/>
      <c r="K55" s="44"/>
      <c r="P55" s="34">
        <f t="shared" si="4"/>
        <v>-2.2709273601843813E-2</v>
      </c>
      <c r="Q55" s="212">
        <f t="shared" si="5"/>
        <v>29521.101000000002</v>
      </c>
      <c r="R55" s="45"/>
      <c r="S55" s="44">
        <f t="shared" si="8"/>
        <v>7.2386181235224346E-5</v>
      </c>
      <c r="T55" s="34">
        <f>T$16</f>
        <v>0.1</v>
      </c>
      <c r="U55" s="34">
        <f t="shared" si="14"/>
        <v>7.2386181235224349E-6</v>
      </c>
      <c r="W55" s="1">
        <v>24</v>
      </c>
      <c r="X55" s="34">
        <f t="shared" si="12"/>
        <v>1.0000000000000002E-2</v>
      </c>
      <c r="AE55" s="34">
        <v>8</v>
      </c>
      <c r="AF55" s="34" t="s">
        <v>79</v>
      </c>
      <c r="AH55" s="34" t="s">
        <v>73</v>
      </c>
    </row>
    <row r="56" spans="1:34" s="34" customFormat="1">
      <c r="A56" s="34" t="s">
        <v>74</v>
      </c>
      <c r="B56" s="55"/>
      <c r="C56" s="228">
        <v>44544.652999999998</v>
      </c>
      <c r="D56" s="229" t="s">
        <v>75</v>
      </c>
      <c r="E56" s="41">
        <f t="shared" si="0"/>
        <v>-29848.595316430612</v>
      </c>
      <c r="F56" s="41">
        <f t="shared" si="1"/>
        <v>-29848.5</v>
      </c>
      <c r="G56" s="41">
        <f t="shared" si="13"/>
        <v>-2.6728374497906771E-2</v>
      </c>
      <c r="H56" s="1"/>
      <c r="I56" s="34">
        <f t="shared" si="15"/>
        <v>-2.6728374497906771E-2</v>
      </c>
      <c r="J56" s="1"/>
      <c r="K56" s="44"/>
      <c r="P56" s="34">
        <f t="shared" si="4"/>
        <v>-2.2685057152329016E-2</v>
      </c>
      <c r="Q56" s="212">
        <f t="shared" si="5"/>
        <v>29526.152999999998</v>
      </c>
      <c r="R56" s="45"/>
      <c r="S56" s="44">
        <f t="shared" si="8"/>
        <v>1.6348415157049943E-5</v>
      </c>
      <c r="T56" s="34">
        <f>T$16</f>
        <v>0.1</v>
      </c>
      <c r="U56" s="34">
        <f t="shared" si="14"/>
        <v>1.6348415157049943E-6</v>
      </c>
      <c r="W56" s="1">
        <v>25</v>
      </c>
      <c r="X56" s="34">
        <f t="shared" si="12"/>
        <v>1.0000000000000002E-2</v>
      </c>
      <c r="AB56" s="1"/>
      <c r="AC56" s="1"/>
      <c r="AD56" s="34" t="s">
        <v>69</v>
      </c>
      <c r="AE56" s="34">
        <v>13</v>
      </c>
      <c r="AF56" s="34" t="s">
        <v>80</v>
      </c>
      <c r="AH56" s="34" t="s">
        <v>73</v>
      </c>
    </row>
    <row r="57" spans="1:34">
      <c r="A57" s="34" t="s">
        <v>81</v>
      </c>
      <c r="B57" s="52" t="s">
        <v>62</v>
      </c>
      <c r="C57" s="228">
        <v>44822.402999999998</v>
      </c>
      <c r="D57" s="229"/>
      <c r="E57" s="41">
        <f t="shared" si="0"/>
        <v>-28858.10715169078</v>
      </c>
      <c r="F57" s="41">
        <f t="shared" si="1"/>
        <v>-28858</v>
      </c>
      <c r="G57" s="41">
        <f t="shared" si="13"/>
        <v>-3.0047185995499603E-2</v>
      </c>
      <c r="H57" s="34"/>
      <c r="I57" s="34">
        <f t="shared" si="15"/>
        <v>-3.0047185995499603E-2</v>
      </c>
      <c r="J57" s="34"/>
      <c r="K57" s="44"/>
      <c r="L57" s="34"/>
      <c r="M57" s="34"/>
      <c r="N57" s="34"/>
      <c r="O57" s="34"/>
      <c r="P57" s="34">
        <f t="shared" si="4"/>
        <v>-2.1373427322449252E-2</v>
      </c>
      <c r="Q57" s="212">
        <f t="shared" si="5"/>
        <v>29803.902999999998</v>
      </c>
      <c r="R57" s="45"/>
      <c r="S57" s="44">
        <f t="shared" si="8"/>
        <v>7.52340895183162E-5</v>
      </c>
      <c r="T57" s="34">
        <v>0.1</v>
      </c>
      <c r="U57" s="34">
        <f t="shared" si="14"/>
        <v>7.5234089518316201E-6</v>
      </c>
      <c r="V57" s="34"/>
      <c r="W57" s="1">
        <v>26</v>
      </c>
      <c r="X57" s="34">
        <f t="shared" si="12"/>
        <v>1.0000000000000002E-2</v>
      </c>
      <c r="Y57" s="34"/>
      <c r="AB57" s="34"/>
      <c r="AC57" s="34"/>
      <c r="AD57" s="34" t="s">
        <v>69</v>
      </c>
      <c r="AE57" s="34">
        <v>10</v>
      </c>
      <c r="AF57" s="34" t="s">
        <v>80</v>
      </c>
      <c r="AG57" s="34"/>
      <c r="AH57" s="34"/>
    </row>
    <row r="58" spans="1:34" s="34" customFormat="1">
      <c r="A58" s="34" t="s">
        <v>82</v>
      </c>
      <c r="B58" s="52" t="s">
        <v>62</v>
      </c>
      <c r="C58" s="228">
        <v>44843.423000000003</v>
      </c>
      <c r="D58" s="229"/>
      <c r="E58" s="41">
        <f t="shared" si="0"/>
        <v>-28783.147435316936</v>
      </c>
      <c r="F58" s="41">
        <f t="shared" si="1"/>
        <v>-28783</v>
      </c>
      <c r="G58" s="41">
        <f t="shared" si="13"/>
        <v>-4.1343410994159058E-2</v>
      </c>
      <c r="I58" s="34">
        <f t="shared" si="15"/>
        <v>-4.1343410994159058E-2</v>
      </c>
      <c r="K58" s="44"/>
      <c r="P58" s="34">
        <f t="shared" si="4"/>
        <v>-2.1275787369707189E-2</v>
      </c>
      <c r="Q58" s="212">
        <f t="shared" si="5"/>
        <v>29824.923000000003</v>
      </c>
      <c r="R58" s="45"/>
      <c r="S58" s="44">
        <f t="shared" si="8"/>
        <v>4.0270951793265874E-4</v>
      </c>
      <c r="T58" s="34">
        <v>0.1</v>
      </c>
      <c r="U58" s="34">
        <f t="shared" si="14"/>
        <v>4.0270951793265878E-5</v>
      </c>
      <c r="W58" s="1">
        <v>27</v>
      </c>
      <c r="X58" s="34">
        <f t="shared" si="12"/>
        <v>1.0000000000000002E-2</v>
      </c>
      <c r="AD58" s="34" t="s">
        <v>69</v>
      </c>
      <c r="AE58" s="34">
        <v>10</v>
      </c>
      <c r="AF58" s="34" t="s">
        <v>80</v>
      </c>
      <c r="AH58" s="34" t="s">
        <v>73</v>
      </c>
    </row>
    <row r="59" spans="1:34" s="34" customFormat="1">
      <c r="A59" s="34" t="s">
        <v>82</v>
      </c>
      <c r="B59" s="52"/>
      <c r="C59" s="228">
        <v>44843.574000000001</v>
      </c>
      <c r="D59" s="229"/>
      <c r="E59" s="41">
        <f t="shared" si="0"/>
        <v>-28782.60895210227</v>
      </c>
      <c r="F59" s="41">
        <f t="shared" si="1"/>
        <v>-28782.5</v>
      </c>
      <c r="G59" s="41">
        <f t="shared" si="13"/>
        <v>-3.0552052492566872E-2</v>
      </c>
      <c r="I59" s="34">
        <f t="shared" si="15"/>
        <v>-3.0552052492566872E-2</v>
      </c>
      <c r="K59" s="44"/>
      <c r="P59" s="34">
        <f t="shared" si="4"/>
        <v>-2.1275137228315321E-2</v>
      </c>
      <c r="Q59" s="212">
        <f t="shared" si="5"/>
        <v>29825.074000000001</v>
      </c>
      <c r="R59" s="45"/>
      <c r="S59" s="44">
        <f t="shared" si="8"/>
        <v>8.6061156820103427E-5</v>
      </c>
      <c r="T59" s="34">
        <v>0.1</v>
      </c>
      <c r="U59" s="34">
        <f t="shared" si="14"/>
        <v>8.6061156820103427E-6</v>
      </c>
      <c r="W59" s="1">
        <v>28</v>
      </c>
      <c r="X59" s="34">
        <f t="shared" si="12"/>
        <v>1.0000000000000002E-2</v>
      </c>
      <c r="AB59" s="1"/>
      <c r="AC59" s="1"/>
      <c r="AD59" s="34" t="s">
        <v>69</v>
      </c>
      <c r="AE59" s="34">
        <v>11</v>
      </c>
      <c r="AF59" s="34" t="s">
        <v>80</v>
      </c>
      <c r="AH59" s="34" t="s">
        <v>73</v>
      </c>
    </row>
    <row r="60" spans="1:34" s="34" customFormat="1">
      <c r="A60" s="34" t="s">
        <v>82</v>
      </c>
      <c r="B60" s="52"/>
      <c r="C60" s="228">
        <v>44844.409</v>
      </c>
      <c r="D60" s="229"/>
      <c r="E60" s="41">
        <f t="shared" si="0"/>
        <v>-28779.631246908546</v>
      </c>
      <c r="F60" s="41">
        <f t="shared" si="1"/>
        <v>-28779.5</v>
      </c>
      <c r="G60" s="41">
        <f t="shared" si="13"/>
        <v>-3.6803901493840385E-2</v>
      </c>
      <c r="I60" s="34">
        <f t="shared" si="15"/>
        <v>-3.6803901493840385E-2</v>
      </c>
      <c r="K60" s="44"/>
      <c r="P60" s="34">
        <f t="shared" si="4"/>
        <v>-2.1271236600151611E-2</v>
      </c>
      <c r="Q60" s="212">
        <f t="shared" si="5"/>
        <v>29825.909</v>
      </c>
      <c r="R60" s="45"/>
      <c r="S60" s="44">
        <f t="shared" si="8"/>
        <v>2.4126367869963168E-4</v>
      </c>
      <c r="T60" s="34">
        <v>0.1</v>
      </c>
      <c r="U60" s="34">
        <f t="shared" si="14"/>
        <v>2.4126367869963169E-5</v>
      </c>
      <c r="W60" s="1">
        <v>29</v>
      </c>
      <c r="X60" s="34">
        <f t="shared" si="12"/>
        <v>1.0000000000000002E-2</v>
      </c>
      <c r="AD60" s="34" t="s">
        <v>69</v>
      </c>
      <c r="AE60" s="34">
        <v>7</v>
      </c>
      <c r="AF60" s="34" t="s">
        <v>83</v>
      </c>
      <c r="AH60" s="34" t="s">
        <v>73</v>
      </c>
    </row>
    <row r="61" spans="1:34" s="34" customFormat="1">
      <c r="A61" s="34" t="s">
        <v>82</v>
      </c>
      <c r="B61" s="52"/>
      <c r="C61" s="228">
        <v>44869.375</v>
      </c>
      <c r="D61" s="229"/>
      <c r="E61" s="41">
        <f t="shared" si="0"/>
        <v>-28690.599644673101</v>
      </c>
      <c r="F61" s="41">
        <f t="shared" si="1"/>
        <v>-28690.5</v>
      </c>
      <c r="G61" s="41">
        <f t="shared" si="13"/>
        <v>-2.7942088498093653E-2</v>
      </c>
      <c r="I61" s="34">
        <f t="shared" si="15"/>
        <v>-2.7942088498093653E-2</v>
      </c>
      <c r="K61" s="44"/>
      <c r="P61" s="34">
        <f t="shared" si="4"/>
        <v>-2.1155689668921968E-2</v>
      </c>
      <c r="Q61" s="212">
        <f t="shared" si="5"/>
        <v>29850.875</v>
      </c>
      <c r="R61" s="45"/>
      <c r="S61" s="44">
        <f t="shared" si="8"/>
        <v>4.6055209068582818E-5</v>
      </c>
      <c r="T61" s="34">
        <v>0.1</v>
      </c>
      <c r="U61" s="34">
        <f t="shared" si="14"/>
        <v>4.605520906858282E-6</v>
      </c>
      <c r="W61" s="1">
        <v>30</v>
      </c>
      <c r="X61" s="34">
        <f t="shared" si="12"/>
        <v>1.0000000000000002E-2</v>
      </c>
      <c r="AD61" s="34" t="s">
        <v>69</v>
      </c>
      <c r="AE61" s="34">
        <v>8</v>
      </c>
      <c r="AF61" s="34" t="s">
        <v>83</v>
      </c>
      <c r="AH61" s="34" t="s">
        <v>73</v>
      </c>
    </row>
    <row r="62" spans="1:34" s="34" customFormat="1">
      <c r="A62" s="34" t="s">
        <v>74</v>
      </c>
      <c r="B62" s="55"/>
      <c r="C62" s="228">
        <v>44880.73</v>
      </c>
      <c r="D62" s="229" t="s">
        <v>75</v>
      </c>
      <c r="E62" s="41">
        <f t="shared" si="0"/>
        <v>-28650.106420152402</v>
      </c>
      <c r="F62" s="41">
        <f t="shared" si="1"/>
        <v>-28650</v>
      </c>
      <c r="G62" s="41">
        <f t="shared" si="13"/>
        <v>-2.9842049996659625E-2</v>
      </c>
      <c r="H62" s="1"/>
      <c r="I62" s="34">
        <f t="shared" si="15"/>
        <v>-2.9842049996659625E-2</v>
      </c>
      <c r="J62" s="1"/>
      <c r="K62" s="44"/>
      <c r="P62" s="34">
        <f t="shared" si="4"/>
        <v>-2.1103219307458003E-2</v>
      </c>
      <c r="Q62" s="212">
        <f t="shared" si="5"/>
        <v>29862.230000000003</v>
      </c>
      <c r="R62" s="45"/>
      <c r="S62" s="44">
        <f t="shared" si="8"/>
        <v>7.6367161814532106E-5</v>
      </c>
      <c r="T62" s="34">
        <f>T$16</f>
        <v>0.1</v>
      </c>
      <c r="U62" s="34">
        <f t="shared" si="14"/>
        <v>7.6367161814532103E-6</v>
      </c>
      <c r="W62" s="1">
        <v>31</v>
      </c>
      <c r="X62" s="34">
        <f t="shared" si="12"/>
        <v>1.0000000000000002E-2</v>
      </c>
      <c r="AD62" s="34" t="s">
        <v>69</v>
      </c>
      <c r="AE62" s="34">
        <v>6</v>
      </c>
      <c r="AF62" s="34" t="s">
        <v>83</v>
      </c>
      <c r="AH62" s="34" t="s">
        <v>73</v>
      </c>
    </row>
    <row r="63" spans="1:34" s="34" customFormat="1">
      <c r="A63" s="34" t="s">
        <v>74</v>
      </c>
      <c r="B63" s="55"/>
      <c r="C63" s="228">
        <v>44926.576999999997</v>
      </c>
      <c r="D63" s="229" t="s">
        <v>75</v>
      </c>
      <c r="E63" s="41">
        <f t="shared" si="0"/>
        <v>-28486.610791389769</v>
      </c>
      <c r="F63" s="41">
        <f t="shared" si="1"/>
        <v>-28486.5</v>
      </c>
      <c r="G63" s="41">
        <f t="shared" si="13"/>
        <v>-3.1067820498719811E-2</v>
      </c>
      <c r="H63" s="1"/>
      <c r="I63" s="34">
        <f t="shared" si="15"/>
        <v>-3.1067820498719811E-2</v>
      </c>
      <c r="J63" s="1"/>
      <c r="K63" s="44"/>
      <c r="P63" s="34">
        <f t="shared" si="4"/>
        <v>-2.0892093956138474E-2</v>
      </c>
      <c r="Q63" s="212">
        <f t="shared" si="5"/>
        <v>29908.076999999997</v>
      </c>
      <c r="R63" s="45"/>
      <c r="S63" s="44">
        <f t="shared" si="8"/>
        <v>1.0354541066939434E-4</v>
      </c>
      <c r="T63" s="34">
        <f>T$16</f>
        <v>0.1</v>
      </c>
      <c r="U63" s="34">
        <f t="shared" si="14"/>
        <v>1.0354541066939434E-5</v>
      </c>
      <c r="W63" s="1">
        <v>32</v>
      </c>
      <c r="X63" s="34">
        <f t="shared" si="12"/>
        <v>1.0000000000000002E-2</v>
      </c>
      <c r="AB63" s="1"/>
      <c r="AC63" s="1"/>
      <c r="AD63" s="34" t="s">
        <v>69</v>
      </c>
      <c r="AE63" s="34">
        <v>6</v>
      </c>
      <c r="AF63" s="34" t="s">
        <v>83</v>
      </c>
      <c r="AH63" s="34" t="s">
        <v>73</v>
      </c>
    </row>
    <row r="64" spans="1:34" s="34" customFormat="1">
      <c r="A64" s="34" t="s">
        <v>84</v>
      </c>
      <c r="B64" s="52" t="s">
        <v>62</v>
      </c>
      <c r="C64" s="228">
        <v>45175.46</v>
      </c>
      <c r="D64" s="229"/>
      <c r="E64" s="41">
        <f t="shared" si="0"/>
        <v>-27599.065639616787</v>
      </c>
      <c r="F64" s="41">
        <f t="shared" si="1"/>
        <v>-27599</v>
      </c>
      <c r="G64" s="41">
        <f t="shared" si="13"/>
        <v>-1.840648299548775E-2</v>
      </c>
      <c r="I64" s="34">
        <f t="shared" si="15"/>
        <v>-1.840648299548775E-2</v>
      </c>
      <c r="K64" s="44"/>
      <c r="P64" s="34">
        <f t="shared" si="4"/>
        <v>-1.9765637390787582E-2</v>
      </c>
      <c r="Q64" s="212">
        <f t="shared" si="5"/>
        <v>30156.959999999999</v>
      </c>
      <c r="R64" s="45"/>
      <c r="S64" s="44">
        <f t="shared" ref="S64:S95" si="16">(P64-G64)^2</f>
        <v>1.8473006702628529E-6</v>
      </c>
      <c r="T64" s="34">
        <v>0.1</v>
      </c>
      <c r="U64" s="34">
        <f t="shared" si="14"/>
        <v>1.847300670262853E-7</v>
      </c>
      <c r="W64" s="1">
        <v>33</v>
      </c>
      <c r="X64" s="34">
        <f t="shared" si="12"/>
        <v>1.0000000000000002E-2</v>
      </c>
      <c r="AD64" s="34" t="s">
        <v>69</v>
      </c>
      <c r="AH64" s="34" t="s">
        <v>73</v>
      </c>
    </row>
    <row r="65" spans="1:34" s="34" customFormat="1">
      <c r="A65" s="34" t="s">
        <v>84</v>
      </c>
      <c r="B65" s="52" t="s">
        <v>62</v>
      </c>
      <c r="C65" s="228">
        <v>45191.43</v>
      </c>
      <c r="D65" s="229"/>
      <c r="E65" s="41">
        <f t="shared" si="0"/>
        <v>-27542.114798965496</v>
      </c>
      <c r="F65" s="41">
        <f t="shared" si="1"/>
        <v>-27542</v>
      </c>
      <c r="G65" s="41">
        <f t="shared" si="13"/>
        <v>-3.2191613994655199E-2</v>
      </c>
      <c r="I65" s="34">
        <f t="shared" si="15"/>
        <v>-3.2191613994655199E-2</v>
      </c>
      <c r="K65" s="44"/>
      <c r="P65" s="34">
        <f t="shared" si="4"/>
        <v>-1.969441928535786E-2</v>
      </c>
      <c r="Q65" s="212">
        <f t="shared" si="5"/>
        <v>30172.93</v>
      </c>
      <c r="R65" s="45"/>
      <c r="S65" s="44">
        <f t="shared" si="16"/>
        <v>1.5617987560208942E-4</v>
      </c>
      <c r="T65" s="34">
        <v>0.1</v>
      </c>
      <c r="U65" s="34">
        <f t="shared" si="14"/>
        <v>1.5617987560208943E-5</v>
      </c>
      <c r="W65" s="1">
        <v>34</v>
      </c>
      <c r="X65" s="34">
        <f t="shared" si="12"/>
        <v>1.0000000000000002E-2</v>
      </c>
      <c r="AD65" s="34" t="s">
        <v>69</v>
      </c>
      <c r="AH65" s="34" t="s">
        <v>73</v>
      </c>
    </row>
    <row r="66" spans="1:34" s="34" customFormat="1">
      <c r="A66" s="34" t="s">
        <v>84</v>
      </c>
      <c r="B66" s="52"/>
      <c r="C66" s="228">
        <v>45195.5</v>
      </c>
      <c r="D66" s="229"/>
      <c r="E66" s="41">
        <f t="shared" si="0"/>
        <v>-27527.600714967331</v>
      </c>
      <c r="F66" s="41">
        <f t="shared" si="1"/>
        <v>-27527.5</v>
      </c>
      <c r="G66" s="41">
        <f t="shared" si="13"/>
        <v>-2.8242217493243515E-2</v>
      </c>
      <c r="I66" s="34">
        <f t="shared" si="15"/>
        <v>-2.8242217493243515E-2</v>
      </c>
      <c r="K66" s="44"/>
      <c r="P66" s="34">
        <f t="shared" si="4"/>
        <v>-1.9676324139781248E-2</v>
      </c>
      <c r="Q66" s="212">
        <f t="shared" si="5"/>
        <v>30177</v>
      </c>
      <c r="R66" s="45"/>
      <c r="S66" s="44">
        <f t="shared" si="16"/>
        <v>7.3374528942889061E-5</v>
      </c>
      <c r="T66" s="34">
        <v>0.1</v>
      </c>
      <c r="U66" s="34">
        <f t="shared" si="14"/>
        <v>7.3374528942889061E-6</v>
      </c>
      <c r="W66" s="1">
        <v>35</v>
      </c>
      <c r="X66" s="34">
        <f t="shared" si="12"/>
        <v>1.0000000000000002E-2</v>
      </c>
      <c r="AD66" s="34" t="s">
        <v>69</v>
      </c>
      <c r="AH66" s="34" t="s">
        <v>73</v>
      </c>
    </row>
    <row r="67" spans="1:34" s="34" customFormat="1">
      <c r="A67" s="34" t="s">
        <v>84</v>
      </c>
      <c r="B67" s="52"/>
      <c r="C67" s="228">
        <v>45197.455999999998</v>
      </c>
      <c r="D67" s="229"/>
      <c r="E67" s="41">
        <f t="shared" si="0"/>
        <v>-27520.625395974603</v>
      </c>
      <c r="F67" s="41">
        <f t="shared" si="1"/>
        <v>-27520.5</v>
      </c>
      <c r="G67" s="41">
        <f t="shared" si="13"/>
        <v>-3.5163198495865799E-2</v>
      </c>
      <c r="I67" s="34">
        <f t="shared" si="15"/>
        <v>-3.5163198495865799E-2</v>
      </c>
      <c r="K67" s="44"/>
      <c r="P67" s="34">
        <f t="shared" si="4"/>
        <v>-1.9667591708282042E-2</v>
      </c>
      <c r="Q67" s="212">
        <f t="shared" si="5"/>
        <v>30178.955999999998</v>
      </c>
      <c r="R67" s="45"/>
      <c r="S67" s="44">
        <f t="shared" si="16"/>
        <v>2.401138297154118E-4</v>
      </c>
      <c r="T67" s="34">
        <v>0.1</v>
      </c>
      <c r="U67" s="34">
        <f t="shared" si="14"/>
        <v>2.4011382971541182E-5</v>
      </c>
      <c r="W67" s="1">
        <v>36</v>
      </c>
      <c r="X67" s="34">
        <f t="shared" si="12"/>
        <v>1.0000000000000002E-2</v>
      </c>
      <c r="AD67" s="34" t="s">
        <v>69</v>
      </c>
      <c r="AH67" s="34" t="s">
        <v>73</v>
      </c>
    </row>
    <row r="68" spans="1:34" s="34" customFormat="1">
      <c r="A68" s="34" t="s">
        <v>74</v>
      </c>
      <c r="B68" s="55"/>
      <c r="C68" s="228">
        <v>45291.686999999998</v>
      </c>
      <c r="D68" s="229" t="s">
        <v>75</v>
      </c>
      <c r="E68" s="41">
        <f t="shared" si="0"/>
        <v>-27184.586907219975</v>
      </c>
      <c r="F68" s="41">
        <f t="shared" si="1"/>
        <v>-27184.5</v>
      </c>
      <c r="G68" s="41">
        <f t="shared" si="13"/>
        <v>-2.4370286497287452E-2</v>
      </c>
      <c r="I68" s="34">
        <f t="shared" si="15"/>
        <v>-2.4370286497287452E-2</v>
      </c>
      <c r="J68" s="1"/>
      <c r="K68" s="44"/>
      <c r="P68" s="34">
        <f t="shared" si="4"/>
        <v>-1.9250851774098507E-2</v>
      </c>
      <c r="Q68" s="212">
        <f t="shared" si="5"/>
        <v>30273.186999999998</v>
      </c>
      <c r="R68" s="45"/>
      <c r="S68" s="44">
        <f t="shared" si="16"/>
        <v>2.6208611884992673E-5</v>
      </c>
      <c r="T68" s="34">
        <f>T$16</f>
        <v>0.1</v>
      </c>
      <c r="U68" s="34">
        <f t="shared" si="14"/>
        <v>2.6208611884992675E-6</v>
      </c>
      <c r="W68" s="1">
        <v>37</v>
      </c>
      <c r="X68" s="34">
        <f t="shared" si="12"/>
        <v>1.0000000000000002E-2</v>
      </c>
      <c r="AD68" s="34" t="s">
        <v>69</v>
      </c>
      <c r="AH68" s="34" t="s">
        <v>73</v>
      </c>
    </row>
    <row r="69" spans="1:34" s="34" customFormat="1">
      <c r="A69" s="34" t="s">
        <v>84</v>
      </c>
      <c r="B69" s="52"/>
      <c r="C69" s="228">
        <v>45561.446000000004</v>
      </c>
      <c r="D69" s="229"/>
      <c r="E69" s="41">
        <f t="shared" si="0"/>
        <v>-26222.595559489793</v>
      </c>
      <c r="F69" s="41">
        <f t="shared" si="1"/>
        <v>-26222.5</v>
      </c>
      <c r="G69" s="41">
        <f t="shared" si="13"/>
        <v>-2.6796532496518921E-2</v>
      </c>
      <c r="I69" s="34">
        <f t="shared" si="15"/>
        <v>-2.6796532496518921E-2</v>
      </c>
      <c r="K69" s="44"/>
      <c r="P69" s="34">
        <f t="shared" si="4"/>
        <v>-1.8083870683633506E-2</v>
      </c>
      <c r="Q69" s="212">
        <f t="shared" si="5"/>
        <v>30542.946000000004</v>
      </c>
      <c r="R69" s="45"/>
      <c r="S69" s="44">
        <f t="shared" si="16"/>
        <v>7.5910475865711768E-5</v>
      </c>
      <c r="T69" s="34">
        <v>0.1</v>
      </c>
      <c r="U69" s="34">
        <f t="shared" si="14"/>
        <v>7.5910475865711775E-6</v>
      </c>
      <c r="W69" s="1">
        <v>38</v>
      </c>
      <c r="X69" s="34">
        <f t="shared" si="12"/>
        <v>1.0000000000000002E-2</v>
      </c>
      <c r="AD69" s="34" t="s">
        <v>69</v>
      </c>
      <c r="AH69" s="34" t="s">
        <v>73</v>
      </c>
    </row>
    <row r="70" spans="1:34">
      <c r="A70" s="34" t="s">
        <v>84</v>
      </c>
      <c r="B70" s="52" t="s">
        <v>69</v>
      </c>
      <c r="C70" s="228">
        <v>45566.487000000001</v>
      </c>
      <c r="D70" s="229"/>
      <c r="E70" s="41">
        <f t="shared" si="0"/>
        <v>-26204.618778793301</v>
      </c>
      <c r="F70" s="41">
        <f t="shared" si="1"/>
        <v>-26204.5</v>
      </c>
      <c r="G70" s="41">
        <f t="shared" si="13"/>
        <v>-3.3307626494206488E-2</v>
      </c>
      <c r="H70" s="34"/>
      <c r="I70" s="34">
        <f t="shared" si="15"/>
        <v>-3.3307626494206488E-2</v>
      </c>
      <c r="J70" s="34"/>
      <c r="K70" s="44"/>
      <c r="L70" s="34"/>
      <c r="M70" s="34"/>
      <c r="N70" s="34"/>
      <c r="O70" s="34"/>
      <c r="P70" s="34">
        <f t="shared" si="4"/>
        <v>-1.806240519358045E-2</v>
      </c>
      <c r="Q70" s="212">
        <f t="shared" si="5"/>
        <v>30547.987000000001</v>
      </c>
      <c r="R70" s="45"/>
      <c r="S70" s="44">
        <f t="shared" si="16"/>
        <v>2.3241677250506186E-4</v>
      </c>
      <c r="T70" s="34">
        <v>0.1</v>
      </c>
      <c r="U70" s="34">
        <f t="shared" si="14"/>
        <v>2.3241677250506188E-5</v>
      </c>
      <c r="V70" s="34"/>
      <c r="W70" s="1">
        <v>39</v>
      </c>
      <c r="X70" s="34">
        <f t="shared" si="12"/>
        <v>1.0000000000000002E-2</v>
      </c>
      <c r="Y70" s="34"/>
      <c r="AB70" s="34"/>
      <c r="AC70" s="34"/>
      <c r="AD70" s="34" t="s">
        <v>69</v>
      </c>
      <c r="AE70" s="34"/>
      <c r="AF70" s="34"/>
      <c r="AG70" s="34"/>
      <c r="AH70" s="34"/>
    </row>
    <row r="71" spans="1:34" s="34" customFormat="1">
      <c r="A71" s="34" t="s">
        <v>84</v>
      </c>
      <c r="B71" s="52" t="s">
        <v>62</v>
      </c>
      <c r="C71" s="228">
        <v>45573.374000000003</v>
      </c>
      <c r="D71" s="229"/>
      <c r="E71" s="41">
        <f t="shared" si="0"/>
        <v>-26180.058951644547</v>
      </c>
      <c r="F71" s="41">
        <f t="shared" si="1"/>
        <v>-26180</v>
      </c>
      <c r="G71" s="41">
        <f t="shared" si="13"/>
        <v>-1.6531059991393704E-2</v>
      </c>
      <c r="I71" s="34">
        <f t="shared" si="15"/>
        <v>-1.6531059991393704E-2</v>
      </c>
      <c r="K71" s="44"/>
      <c r="P71" s="34">
        <f t="shared" si="4"/>
        <v>-1.8033210111822205E-2</v>
      </c>
      <c r="Q71" s="212">
        <f t="shared" si="5"/>
        <v>30554.874000000003</v>
      </c>
      <c r="R71" s="45"/>
      <c r="S71" s="44">
        <f t="shared" si="16"/>
        <v>2.2564549843033607E-6</v>
      </c>
      <c r="T71" s="34">
        <v>0.1</v>
      </c>
      <c r="U71" s="34">
        <f t="shared" si="14"/>
        <v>2.2564549843033608E-7</v>
      </c>
      <c r="W71" s="1">
        <v>40</v>
      </c>
      <c r="X71" s="34">
        <f t="shared" si="12"/>
        <v>1.0000000000000002E-2</v>
      </c>
      <c r="AB71" s="1"/>
      <c r="AC71" s="1"/>
      <c r="AD71" s="34" t="s">
        <v>69</v>
      </c>
      <c r="AH71" s="34" t="s">
        <v>73</v>
      </c>
    </row>
    <row r="72" spans="1:34" s="34" customFormat="1">
      <c r="A72" s="34" t="s">
        <v>84</v>
      </c>
      <c r="B72" s="52" t="s">
        <v>62</v>
      </c>
      <c r="C72" s="228">
        <v>45576.451000000001</v>
      </c>
      <c r="D72" s="229"/>
      <c r="E72" s="41">
        <f t="shared" si="0"/>
        <v>-26169.08601885282</v>
      </c>
      <c r="F72" s="41">
        <f t="shared" si="1"/>
        <v>-26169</v>
      </c>
      <c r="G72" s="41">
        <f t="shared" si="13"/>
        <v>-2.4121172995364759E-2</v>
      </c>
      <c r="I72" s="34">
        <f t="shared" si="15"/>
        <v>-2.4121172995364759E-2</v>
      </c>
      <c r="K72" s="44"/>
      <c r="P72" s="34">
        <f t="shared" si="4"/>
        <v>-1.8020110304807973E-2</v>
      </c>
      <c r="Q72" s="212">
        <f t="shared" si="5"/>
        <v>30557.951000000001</v>
      </c>
      <c r="R72" s="45"/>
      <c r="S72" s="44">
        <f t="shared" si="16"/>
        <v>3.7222965954104014E-5</v>
      </c>
      <c r="T72" s="34">
        <v>0.1</v>
      </c>
      <c r="U72" s="34">
        <f t="shared" si="14"/>
        <v>3.7222965954104014E-6</v>
      </c>
      <c r="W72" s="1">
        <v>41</v>
      </c>
      <c r="X72" s="34">
        <f t="shared" si="12"/>
        <v>1.0000000000000002E-2</v>
      </c>
      <c r="AB72" s="1"/>
      <c r="AC72" s="1"/>
      <c r="AD72" s="34" t="s">
        <v>69</v>
      </c>
      <c r="AH72" s="34" t="s">
        <v>73</v>
      </c>
    </row>
    <row r="73" spans="1:34" s="34" customFormat="1">
      <c r="A73" s="34" t="s">
        <v>84</v>
      </c>
      <c r="B73" s="52"/>
      <c r="C73" s="228">
        <v>45577.442999999999</v>
      </c>
      <c r="D73" s="229"/>
      <c r="E73" s="41">
        <f t="shared" si="0"/>
        <v>-26165.548433760399</v>
      </c>
      <c r="F73" s="41">
        <f t="shared" si="1"/>
        <v>-26165.5</v>
      </c>
      <c r="G73" s="41">
        <f t="shared" si="13"/>
        <v>-1.3581663493823726E-2</v>
      </c>
      <c r="I73" s="34">
        <f t="shared" si="15"/>
        <v>-1.3581663493823726E-2</v>
      </c>
      <c r="K73" s="44"/>
      <c r="P73" s="34">
        <f t="shared" si="4"/>
        <v>-1.8015943248633839E-2</v>
      </c>
      <c r="Q73" s="212">
        <f t="shared" si="5"/>
        <v>30558.942999999999</v>
      </c>
      <c r="R73" s="45"/>
      <c r="S73" s="44">
        <f t="shared" si="16"/>
        <v>1.9662836943918835E-5</v>
      </c>
      <c r="T73" s="34">
        <v>0.1</v>
      </c>
      <c r="U73" s="34">
        <f t="shared" si="14"/>
        <v>1.9662836943918837E-6</v>
      </c>
      <c r="W73" s="1">
        <v>42</v>
      </c>
      <c r="X73" s="34">
        <f t="shared" si="12"/>
        <v>1.0000000000000002E-2</v>
      </c>
      <c r="AB73" s="1"/>
      <c r="AC73" s="1"/>
      <c r="AD73" s="34" t="s">
        <v>69</v>
      </c>
      <c r="AH73" s="34" t="s">
        <v>73</v>
      </c>
    </row>
    <row r="74" spans="1:34" s="34" customFormat="1">
      <c r="A74" s="34" t="s">
        <v>85</v>
      </c>
      <c r="B74" s="52" t="s">
        <v>62</v>
      </c>
      <c r="C74" s="228">
        <v>45605.334999999999</v>
      </c>
      <c r="D74" s="229"/>
      <c r="E74" s="41">
        <f t="shared" si="0"/>
        <v>-26066.082381947894</v>
      </c>
      <c r="F74" s="41">
        <f t="shared" si="1"/>
        <v>-26066</v>
      </c>
      <c r="G74" s="41">
        <f t="shared" si="13"/>
        <v>-2.3101321996364277E-2</v>
      </c>
      <c r="I74" s="34">
        <f t="shared" si="15"/>
        <v>-2.3101321996364277E-2</v>
      </c>
      <c r="K74" s="44"/>
      <c r="P74" s="34">
        <f t="shared" si="4"/>
        <v>-1.7897694708005996E-2</v>
      </c>
      <c r="Q74" s="212">
        <f t="shared" si="5"/>
        <v>30586.834999999999</v>
      </c>
      <c r="R74" s="45"/>
      <c r="S74" s="44">
        <f t="shared" si="16"/>
        <v>2.7077736956146951E-5</v>
      </c>
      <c r="T74" s="34">
        <v>0.1</v>
      </c>
      <c r="U74" s="34">
        <f t="shared" si="14"/>
        <v>2.7077736956146953E-6</v>
      </c>
      <c r="W74" s="1">
        <v>43</v>
      </c>
      <c r="X74" s="34">
        <f t="shared" si="12"/>
        <v>1.0000000000000002E-2</v>
      </c>
      <c r="AB74" s="1"/>
      <c r="AC74" s="1"/>
      <c r="AD74" s="34" t="s">
        <v>69</v>
      </c>
      <c r="AH74" s="34" t="s">
        <v>73</v>
      </c>
    </row>
    <row r="75" spans="1:34">
      <c r="A75" s="34" t="s">
        <v>85</v>
      </c>
      <c r="B75" s="52"/>
      <c r="C75" s="228">
        <v>45605.476000000002</v>
      </c>
      <c r="D75" s="229"/>
      <c r="E75" s="41">
        <f t="shared" si="0"/>
        <v>-26065.579559873255</v>
      </c>
      <c r="F75" s="41">
        <f t="shared" si="1"/>
        <v>-26065.5</v>
      </c>
      <c r="G75" s="41">
        <f t="shared" si="13"/>
        <v>-2.230996349680936E-2</v>
      </c>
      <c r="H75" s="34"/>
      <c r="I75" s="34">
        <f t="shared" si="15"/>
        <v>-2.230996349680936E-2</v>
      </c>
      <c r="J75" s="34"/>
      <c r="K75" s="44"/>
      <c r="L75" s="34"/>
      <c r="M75" s="34"/>
      <c r="N75" s="34"/>
      <c r="O75" s="34"/>
      <c r="P75" s="34">
        <f t="shared" si="4"/>
        <v>-1.7897101542745805E-2</v>
      </c>
      <c r="Q75" s="212">
        <f t="shared" si="5"/>
        <v>30586.976000000002</v>
      </c>
      <c r="R75" s="45"/>
      <c r="S75" s="44">
        <f t="shared" si="16"/>
        <v>1.9473350625621613E-5</v>
      </c>
      <c r="T75" s="34">
        <v>0.1</v>
      </c>
      <c r="U75" s="34">
        <f t="shared" si="14"/>
        <v>1.9473350625621613E-6</v>
      </c>
      <c r="V75" s="34"/>
      <c r="W75" s="1">
        <v>44</v>
      </c>
      <c r="X75" s="34">
        <f t="shared" si="12"/>
        <v>1.0000000000000002E-2</v>
      </c>
      <c r="Y75" s="34"/>
      <c r="AD75" s="34" t="s">
        <v>69</v>
      </c>
      <c r="AE75" s="34"/>
      <c r="AF75" s="34"/>
      <c r="AG75" s="34"/>
      <c r="AH75" s="34"/>
    </row>
    <row r="76" spans="1:34">
      <c r="A76" s="34" t="s">
        <v>85</v>
      </c>
      <c r="B76" s="52" t="s">
        <v>62</v>
      </c>
      <c r="C76" s="228">
        <v>45621.317000000003</v>
      </c>
      <c r="D76" s="229"/>
      <c r="E76" s="41">
        <f t="shared" si="0"/>
        <v>-26009.088747928541</v>
      </c>
      <c r="F76" s="41">
        <f t="shared" si="1"/>
        <v>-26009</v>
      </c>
      <c r="G76" s="41">
        <f t="shared" si="13"/>
        <v>-2.4886452993087005E-2</v>
      </c>
      <c r="H76" s="34"/>
      <c r="I76" s="34">
        <f t="shared" si="15"/>
        <v>-2.4886452993087005E-2</v>
      </c>
      <c r="J76" s="34"/>
      <c r="K76" s="44"/>
      <c r="L76" s="34"/>
      <c r="M76" s="34"/>
      <c r="N76" s="34"/>
      <c r="O76" s="34"/>
      <c r="P76" s="34">
        <f t="shared" si="4"/>
        <v>-1.7830141402989844E-2</v>
      </c>
      <c r="Q76" s="212">
        <f t="shared" si="5"/>
        <v>30602.817000000003</v>
      </c>
      <c r="R76" s="45"/>
      <c r="S76" s="44">
        <f t="shared" si="16"/>
        <v>4.979153325653953E-5</v>
      </c>
      <c r="T76" s="34">
        <v>0.1</v>
      </c>
      <c r="U76" s="34">
        <f t="shared" si="14"/>
        <v>4.9791533256539532E-6</v>
      </c>
      <c r="V76" s="34"/>
      <c r="W76" s="1">
        <v>45</v>
      </c>
      <c r="X76" s="34">
        <f t="shared" si="12"/>
        <v>1.0000000000000002E-2</v>
      </c>
      <c r="Y76" s="34"/>
      <c r="AD76" s="34" t="s">
        <v>69</v>
      </c>
      <c r="AE76" s="34"/>
      <c r="AF76" s="34"/>
      <c r="AG76" s="34"/>
      <c r="AH76" s="34"/>
    </row>
    <row r="77" spans="1:34">
      <c r="A77" s="34" t="s">
        <v>85</v>
      </c>
      <c r="B77" s="52"/>
      <c r="C77" s="228">
        <v>45621.457999999999</v>
      </c>
      <c r="D77" s="229"/>
      <c r="E77" s="41">
        <f t="shared" si="0"/>
        <v>-26008.585925853928</v>
      </c>
      <c r="F77" s="41">
        <f t="shared" si="1"/>
        <v>-26008.5</v>
      </c>
      <c r="G77" s="41">
        <f t="shared" si="13"/>
        <v>-2.4095094500808045E-2</v>
      </c>
      <c r="H77" s="34"/>
      <c r="I77" s="34">
        <f t="shared" si="15"/>
        <v>-2.4095094500808045E-2</v>
      </c>
      <c r="J77" s="34"/>
      <c r="K77" s="44"/>
      <c r="L77" s="34"/>
      <c r="M77" s="34"/>
      <c r="N77" s="34"/>
      <c r="O77" s="34"/>
      <c r="P77" s="34">
        <f t="shared" si="4"/>
        <v>-1.7829549433033116E-2</v>
      </c>
      <c r="Q77" s="212">
        <f t="shared" si="5"/>
        <v>30602.957999999999</v>
      </c>
      <c r="R77" s="45"/>
      <c r="S77" s="44">
        <f t="shared" si="16"/>
        <v>3.9257054996318738E-5</v>
      </c>
      <c r="T77" s="34">
        <v>0.1</v>
      </c>
      <c r="U77" s="34">
        <f t="shared" si="14"/>
        <v>3.925705499631874E-6</v>
      </c>
      <c r="V77" s="34"/>
      <c r="W77" s="1">
        <v>46</v>
      </c>
      <c r="X77" s="34">
        <f t="shared" si="12"/>
        <v>1.0000000000000002E-2</v>
      </c>
      <c r="Y77" s="34"/>
      <c r="AD77" s="34" t="s">
        <v>69</v>
      </c>
      <c r="AE77" s="34"/>
      <c r="AF77" s="34"/>
      <c r="AG77" s="34"/>
      <c r="AH77" s="34"/>
    </row>
    <row r="78" spans="1:34">
      <c r="A78" s="34" t="s">
        <v>85</v>
      </c>
      <c r="B78" s="52"/>
      <c r="C78" s="228">
        <v>45640.244500000001</v>
      </c>
      <c r="D78" s="229"/>
      <c r="E78" s="41">
        <f t="shared" si="0"/>
        <v>-25941.591125109058</v>
      </c>
      <c r="F78" s="41">
        <f t="shared" si="1"/>
        <v>-25941.5</v>
      </c>
      <c r="G78" s="41">
        <f t="shared" si="13"/>
        <v>-2.555305549321929E-2</v>
      </c>
      <c r="H78" s="34"/>
      <c r="I78" s="34">
        <f t="shared" si="15"/>
        <v>-2.555305549321929E-2</v>
      </c>
      <c r="J78" s="34"/>
      <c r="K78" s="44"/>
      <c r="L78" s="34"/>
      <c r="M78" s="34"/>
      <c r="N78" s="34"/>
      <c r="O78" s="34"/>
      <c r="P78" s="34">
        <f t="shared" si="4"/>
        <v>-1.7750320296724506E-2</v>
      </c>
      <c r="Q78" s="212">
        <f t="shared" si="5"/>
        <v>30621.744500000001</v>
      </c>
      <c r="R78" s="45"/>
      <c r="S78" s="44">
        <f t="shared" si="16"/>
        <v>6.0882676546618496E-5</v>
      </c>
      <c r="T78" s="34">
        <v>0.1</v>
      </c>
      <c r="U78" s="34">
        <f t="shared" si="14"/>
        <v>6.0882676546618499E-6</v>
      </c>
      <c r="V78" s="34"/>
      <c r="W78" s="1">
        <v>47</v>
      </c>
      <c r="X78" s="34">
        <f t="shared" si="12"/>
        <v>1.0000000000000002E-2</v>
      </c>
      <c r="Y78" s="34"/>
      <c r="AD78" s="34" t="s">
        <v>69</v>
      </c>
      <c r="AE78" s="34"/>
      <c r="AF78" s="34"/>
      <c r="AG78" s="34"/>
      <c r="AH78" s="34"/>
    </row>
    <row r="79" spans="1:34">
      <c r="A79" s="34" t="s">
        <v>85</v>
      </c>
      <c r="B79" s="52"/>
      <c r="C79" s="228">
        <v>45646.274599999997</v>
      </c>
      <c r="D79" s="229"/>
      <c r="E79" s="41">
        <f t="shared" si="0"/>
        <v>-25920.087101050754</v>
      </c>
      <c r="F79" s="41">
        <f t="shared" si="1"/>
        <v>-25920</v>
      </c>
      <c r="G79" s="41">
        <f t="shared" si="13"/>
        <v>-2.4424639996141195E-2</v>
      </c>
      <c r="H79" s="34"/>
      <c r="I79" s="34">
        <f t="shared" si="15"/>
        <v>-2.4424639996141195E-2</v>
      </c>
      <c r="J79" s="34"/>
      <c r="K79" s="44"/>
      <c r="L79" s="34"/>
      <c r="M79" s="34"/>
      <c r="N79" s="34"/>
      <c r="O79" s="34"/>
      <c r="P79" s="34">
        <f t="shared" si="4"/>
        <v>-1.7724935922757278E-2</v>
      </c>
      <c r="Q79" s="212">
        <f t="shared" si="5"/>
        <v>30627.774599999997</v>
      </c>
      <c r="R79" s="45"/>
      <c r="S79" s="44">
        <f t="shared" si="16"/>
        <v>4.4886034670917061E-5</v>
      </c>
      <c r="T79" s="34">
        <v>0.1</v>
      </c>
      <c r="U79" s="34">
        <f t="shared" si="14"/>
        <v>4.4886034670917062E-6</v>
      </c>
      <c r="V79" s="34"/>
      <c r="W79" s="1">
        <v>48</v>
      </c>
      <c r="X79" s="34">
        <f t="shared" si="12"/>
        <v>1.0000000000000002E-2</v>
      </c>
      <c r="Y79" s="34"/>
      <c r="Z79" s="34"/>
      <c r="AA79" s="34"/>
      <c r="AD79" s="34" t="s">
        <v>69</v>
      </c>
      <c r="AE79" s="34"/>
      <c r="AF79" s="34"/>
      <c r="AG79" s="34"/>
      <c r="AH79" s="34"/>
    </row>
    <row r="80" spans="1:34">
      <c r="A80" s="34" t="s">
        <v>85</v>
      </c>
      <c r="B80" s="52" t="s">
        <v>62</v>
      </c>
      <c r="C80" s="230">
        <v>45651.321900000003</v>
      </c>
      <c r="D80" s="229"/>
      <c r="E80" s="41">
        <f t="shared" si="0"/>
        <v>-25902.087853836005</v>
      </c>
      <c r="F80" s="41">
        <f t="shared" si="1"/>
        <v>-25902</v>
      </c>
      <c r="G80" s="41">
        <f t="shared" si="13"/>
        <v>-2.4635733992909081E-2</v>
      </c>
      <c r="H80" s="34"/>
      <c r="I80" s="34">
        <f t="shared" si="15"/>
        <v>-2.4635733992909081E-2</v>
      </c>
      <c r="J80" s="34"/>
      <c r="K80" s="44"/>
      <c r="L80" s="34"/>
      <c r="M80" s="34"/>
      <c r="N80" s="34"/>
      <c r="O80" s="34"/>
      <c r="P80" s="34">
        <f t="shared" si="4"/>
        <v>-1.7703698798576115E-2</v>
      </c>
      <c r="Q80" s="212">
        <f t="shared" si="5"/>
        <v>30632.821900000003</v>
      </c>
      <c r="R80" s="45"/>
      <c r="S80" s="44">
        <f t="shared" si="16"/>
        <v>4.8053111935470884E-5</v>
      </c>
      <c r="T80" s="34">
        <v>0.1</v>
      </c>
      <c r="U80" s="34">
        <f t="shared" si="14"/>
        <v>4.8053111935470891E-6</v>
      </c>
      <c r="V80" s="34"/>
      <c r="W80" s="1">
        <v>49</v>
      </c>
      <c r="X80" s="34">
        <f t="shared" si="12"/>
        <v>1.0000000000000002E-2</v>
      </c>
      <c r="Y80" s="34"/>
      <c r="AD80" s="34" t="s">
        <v>69</v>
      </c>
      <c r="AE80" s="34"/>
      <c r="AF80" s="34"/>
      <c r="AG80" s="34"/>
      <c r="AH80" s="34"/>
    </row>
    <row r="81" spans="1:34">
      <c r="A81" s="34" t="s">
        <v>74</v>
      </c>
      <c r="B81" s="55"/>
      <c r="C81" s="231">
        <v>45701.648999999998</v>
      </c>
      <c r="D81" s="229" t="s">
        <v>75</v>
      </c>
      <c r="E81" s="41">
        <f t="shared" si="0"/>
        <v>-25722.615677721969</v>
      </c>
      <c r="F81" s="41">
        <f t="shared" si="1"/>
        <v>-25722.5</v>
      </c>
      <c r="G81" s="41">
        <f t="shared" si="13"/>
        <v>-3.2438032496429514E-2</v>
      </c>
      <c r="I81" s="34">
        <f t="shared" si="15"/>
        <v>-3.2438032496429514E-2</v>
      </c>
      <c r="K81" s="44"/>
      <c r="L81" s="34"/>
      <c r="M81" s="34"/>
      <c r="N81" s="34"/>
      <c r="O81" s="34"/>
      <c r="P81" s="34">
        <f t="shared" si="4"/>
        <v>-1.7492660897965674E-2</v>
      </c>
      <c r="Q81" s="212">
        <f t="shared" si="5"/>
        <v>30683.148999999998</v>
      </c>
      <c r="R81" s="45"/>
      <c r="S81" s="44">
        <f t="shared" si="16"/>
        <v>2.2336413221616958E-4</v>
      </c>
      <c r="T81" s="34">
        <f>T$16</f>
        <v>0.1</v>
      </c>
      <c r="U81" s="34">
        <f t="shared" si="14"/>
        <v>2.2336413221616959E-5</v>
      </c>
      <c r="V81" s="34"/>
      <c r="W81" s="1">
        <v>50</v>
      </c>
      <c r="X81" s="34">
        <f t="shared" ref="X81:X112" si="17">+T81*T81</f>
        <v>1.0000000000000002E-2</v>
      </c>
      <c r="Y81" s="34"/>
      <c r="AD81" s="34" t="s">
        <v>69</v>
      </c>
      <c r="AE81" s="34"/>
      <c r="AF81" s="34"/>
      <c r="AG81" s="34"/>
      <c r="AH81" s="34"/>
    </row>
    <row r="82" spans="1:34">
      <c r="A82" s="34" t="s">
        <v>86</v>
      </c>
      <c r="B82" s="52"/>
      <c r="C82" s="228">
        <v>45925.444000000003</v>
      </c>
      <c r="D82" s="229"/>
      <c r="E82" s="41">
        <f t="shared" si="0"/>
        <v>-24924.537194092965</v>
      </c>
      <c r="F82" s="41">
        <f t="shared" si="1"/>
        <v>-24924.5</v>
      </c>
      <c r="G82" s="41">
        <f t="shared" si="13"/>
        <v>-1.0429866495542228E-2</v>
      </c>
      <c r="H82" s="34"/>
      <c r="I82" s="34">
        <f t="shared" si="15"/>
        <v>-1.0429866495542228E-2</v>
      </c>
      <c r="J82" s="34"/>
      <c r="K82" s="44"/>
      <c r="L82" s="34"/>
      <c r="M82" s="34"/>
      <c r="N82" s="34"/>
      <c r="O82" s="34"/>
      <c r="P82" s="34">
        <f t="shared" si="4"/>
        <v>-1.6570811134545806E-2</v>
      </c>
      <c r="Q82" s="212">
        <f t="shared" si="5"/>
        <v>30906.944000000003</v>
      </c>
      <c r="R82" s="45"/>
      <c r="S82" s="44">
        <f t="shared" si="16"/>
        <v>3.7711201059306789E-5</v>
      </c>
      <c r="T82" s="34">
        <v>0.1</v>
      </c>
      <c r="U82" s="34">
        <f t="shared" si="14"/>
        <v>3.7711201059306789E-6</v>
      </c>
      <c r="V82" s="34"/>
      <c r="W82" s="1">
        <v>51</v>
      </c>
      <c r="X82" s="34">
        <f t="shared" si="17"/>
        <v>1.0000000000000002E-2</v>
      </c>
      <c r="Y82" s="34"/>
      <c r="AD82" s="34" t="s">
        <v>69</v>
      </c>
      <c r="AE82" s="34"/>
      <c r="AF82" s="34"/>
      <c r="AG82" s="34"/>
      <c r="AH82" s="34"/>
    </row>
    <row r="83" spans="1:34" s="34" customFormat="1">
      <c r="A83" s="34" t="s">
        <v>86</v>
      </c>
      <c r="B83" s="52"/>
      <c r="C83" s="228">
        <v>45932.440999999999</v>
      </c>
      <c r="D83" s="229"/>
      <c r="E83" s="41">
        <f t="shared" si="0"/>
        <v>-24899.585094403748</v>
      </c>
      <c r="F83" s="41">
        <f t="shared" si="1"/>
        <v>-24899.5</v>
      </c>
      <c r="G83" s="41">
        <f t="shared" si="13"/>
        <v>-2.3861941495852079E-2</v>
      </c>
      <c r="I83" s="34">
        <f t="shared" si="15"/>
        <v>-2.3861941495852079E-2</v>
      </c>
      <c r="K83" s="44"/>
      <c r="P83" s="34">
        <f t="shared" si="4"/>
        <v>-1.6542362592035339E-2</v>
      </c>
      <c r="Q83" s="212">
        <f t="shared" si="5"/>
        <v>30913.940999999999</v>
      </c>
      <c r="R83" s="45"/>
      <c r="S83" s="44">
        <f t="shared" si="16"/>
        <v>5.3576235329199077E-5</v>
      </c>
      <c r="T83" s="34">
        <v>0.1</v>
      </c>
      <c r="U83" s="34">
        <f t="shared" si="14"/>
        <v>5.3576235329199078E-6</v>
      </c>
      <c r="W83" s="1">
        <v>52</v>
      </c>
      <c r="X83" s="34">
        <f t="shared" si="17"/>
        <v>1.0000000000000002E-2</v>
      </c>
      <c r="AB83" s="1"/>
      <c r="AC83" s="1"/>
      <c r="AD83" s="34" t="s">
        <v>69</v>
      </c>
      <c r="AH83" s="34" t="s">
        <v>73</v>
      </c>
    </row>
    <row r="84" spans="1:34" s="34" customFormat="1">
      <c r="A84" s="34" t="s">
        <v>86</v>
      </c>
      <c r="B84" s="52" t="s">
        <v>62</v>
      </c>
      <c r="C84" s="228">
        <v>45933.428</v>
      </c>
      <c r="D84" s="229"/>
      <c r="E84" s="41">
        <f t="shared" si="0"/>
        <v>-24896.065339881337</v>
      </c>
      <c r="F84" s="41">
        <f t="shared" si="1"/>
        <v>-24896</v>
      </c>
      <c r="G84" s="41">
        <f t="shared" si="13"/>
        <v>-1.8322431998967659E-2</v>
      </c>
      <c r="I84" s="34">
        <f t="shared" si="15"/>
        <v>-1.8322431998967659E-2</v>
      </c>
      <c r="K84" s="44"/>
      <c r="P84" s="34">
        <f t="shared" si="4"/>
        <v>-1.6538381887864932E-2</v>
      </c>
      <c r="Q84" s="212">
        <f t="shared" si="5"/>
        <v>30914.928</v>
      </c>
      <c r="R84" s="45"/>
      <c r="S84" s="44">
        <f t="shared" si="16"/>
        <v>3.1828347989256508E-6</v>
      </c>
      <c r="T84" s="34">
        <v>0.1</v>
      </c>
      <c r="U84" s="34">
        <f t="shared" si="14"/>
        <v>3.1828347989256508E-7</v>
      </c>
      <c r="W84" s="1">
        <v>53</v>
      </c>
      <c r="X84" s="34">
        <f t="shared" si="17"/>
        <v>1.0000000000000002E-2</v>
      </c>
      <c r="AD84" s="34" t="s">
        <v>68</v>
      </c>
      <c r="AH84" s="34" t="s">
        <v>73</v>
      </c>
    </row>
    <row r="85" spans="1:34" s="34" customFormat="1">
      <c r="A85" s="34" t="s">
        <v>86</v>
      </c>
      <c r="B85" s="52" t="s">
        <v>62</v>
      </c>
      <c r="C85" s="228">
        <v>45942.406999999999</v>
      </c>
      <c r="D85" s="229"/>
      <c r="E85" s="41">
        <f t="shared" ref="E85:E148" si="18">+(C85-C$7)/C$8</f>
        <v>-24864.045202235258</v>
      </c>
      <c r="F85" s="41">
        <f t="shared" ref="F85:F148" si="19">ROUND(2*E85,0)/2</f>
        <v>-24864</v>
      </c>
      <c r="G85" s="41">
        <f t="shared" ref="G85:G116" si="20">+C85-(C$7+F85*C$8)</f>
        <v>-1.2675487996602897E-2</v>
      </c>
      <c r="I85" s="34">
        <f t="shared" si="15"/>
        <v>-1.2675487996602897E-2</v>
      </c>
      <c r="K85" s="44"/>
      <c r="P85" s="34">
        <f t="shared" ref="P85:P148" si="21">E$11*F$11+E$12*F$12*F85+E$13*F$13*F85^2</f>
        <v>-1.6502010700495208E-2</v>
      </c>
      <c r="Q85" s="212">
        <f t="shared" ref="Q85:Q148" si="22">C85-15018.5</f>
        <v>30923.906999999999</v>
      </c>
      <c r="R85" s="45"/>
      <c r="S85" s="44">
        <f t="shared" si="16"/>
        <v>1.4642276003403326E-5</v>
      </c>
      <c r="T85" s="34">
        <v>0.1</v>
      </c>
      <c r="U85" s="34">
        <f t="shared" ref="U85:U116" si="23">S85*T85</f>
        <v>1.4642276003403326E-6</v>
      </c>
      <c r="W85" s="1">
        <v>54</v>
      </c>
      <c r="X85" s="34">
        <f t="shared" si="17"/>
        <v>1.0000000000000002E-2</v>
      </c>
      <c r="AD85" s="34" t="s">
        <v>68</v>
      </c>
      <c r="AH85" s="34" t="s">
        <v>73</v>
      </c>
    </row>
    <row r="86" spans="1:34" s="34" customFormat="1">
      <c r="A86" s="34" t="s">
        <v>74</v>
      </c>
      <c r="B86" s="55"/>
      <c r="C86" s="228">
        <v>45945.769</v>
      </c>
      <c r="D86" s="229" t="s">
        <v>75</v>
      </c>
      <c r="E86" s="41">
        <f t="shared" si="18"/>
        <v>-24852.055926952249</v>
      </c>
      <c r="F86" s="41">
        <f t="shared" si="19"/>
        <v>-24852</v>
      </c>
      <c r="G86" s="41">
        <f t="shared" si="20"/>
        <v>-1.5682883997214958E-2</v>
      </c>
      <c r="H86" s="1"/>
      <c r="I86" s="34">
        <f t="shared" ref="I86:I114" si="24">G86</f>
        <v>-1.5682883997214958E-2</v>
      </c>
      <c r="J86" s="1"/>
      <c r="K86" s="44"/>
      <c r="P86" s="34">
        <f t="shared" si="21"/>
        <v>-1.648838257751626E-2</v>
      </c>
      <c r="Q86" s="212">
        <f t="shared" si="22"/>
        <v>30927.269</v>
      </c>
      <c r="R86" s="45"/>
      <c r="S86" s="44">
        <f t="shared" si="16"/>
        <v>6.488279628674127E-7</v>
      </c>
      <c r="T86" s="34">
        <f t="shared" ref="T86:T93" si="25">T$16</f>
        <v>0.1</v>
      </c>
      <c r="U86" s="34">
        <f t="shared" si="23"/>
        <v>6.4882796286741273E-8</v>
      </c>
      <c r="W86" s="1">
        <v>55</v>
      </c>
      <c r="X86" s="34">
        <f t="shared" si="17"/>
        <v>1.0000000000000002E-2</v>
      </c>
      <c r="AB86" s="1"/>
      <c r="AC86" s="1"/>
      <c r="AD86" s="34" t="s">
        <v>68</v>
      </c>
      <c r="AH86" s="34" t="s">
        <v>73</v>
      </c>
    </row>
    <row r="87" spans="1:34" s="34" customFormat="1">
      <c r="A87" s="34" t="s">
        <v>74</v>
      </c>
      <c r="B87" s="55"/>
      <c r="C87" s="228">
        <v>45956.71</v>
      </c>
      <c r="D87" s="229" t="s">
        <v>75</v>
      </c>
      <c r="E87" s="41">
        <f t="shared" si="18"/>
        <v>-24813.039073629414</v>
      </c>
      <c r="F87" s="41">
        <f t="shared" si="19"/>
        <v>-24813</v>
      </c>
      <c r="G87" s="41">
        <f t="shared" si="20"/>
        <v>-1.0956920996250119E-2</v>
      </c>
      <c r="I87" s="34">
        <f t="shared" si="24"/>
        <v>-1.0956920996250119E-2</v>
      </c>
      <c r="J87" s="1"/>
      <c r="K87" s="44"/>
      <c r="P87" s="34">
        <f t="shared" si="21"/>
        <v>-1.6444132887634418E-2</v>
      </c>
      <c r="Q87" s="212">
        <f t="shared" si="22"/>
        <v>30938.21</v>
      </c>
      <c r="R87" s="45"/>
      <c r="S87" s="44">
        <f t="shared" si="16"/>
        <v>3.0109494340949251E-5</v>
      </c>
      <c r="T87" s="34">
        <f t="shared" si="25"/>
        <v>0.1</v>
      </c>
      <c r="U87" s="34">
        <f t="shared" si="23"/>
        <v>3.0109494340949251E-6</v>
      </c>
      <c r="W87" s="1">
        <v>56</v>
      </c>
      <c r="X87" s="34">
        <f t="shared" si="17"/>
        <v>1.0000000000000002E-2</v>
      </c>
      <c r="AB87" s="1"/>
      <c r="AC87" s="1"/>
      <c r="AD87" s="34" t="s">
        <v>68</v>
      </c>
      <c r="AH87" s="34" t="s">
        <v>73</v>
      </c>
    </row>
    <row r="88" spans="1:34" s="34" customFormat="1">
      <c r="A88" s="34" t="s">
        <v>74</v>
      </c>
      <c r="B88" s="55"/>
      <c r="C88" s="228">
        <v>45959.654999999999</v>
      </c>
      <c r="D88" s="229" t="s">
        <v>75</v>
      </c>
      <c r="E88" s="41">
        <f t="shared" si="18"/>
        <v>-24802.536867886269</v>
      </c>
      <c r="F88" s="41">
        <f t="shared" si="19"/>
        <v>-24802.5</v>
      </c>
      <c r="G88" s="41">
        <f t="shared" si="20"/>
        <v>-1.0338392494304571E-2</v>
      </c>
      <c r="H88" s="1"/>
      <c r="I88" s="34">
        <f t="shared" si="24"/>
        <v>-1.0338392494304571E-2</v>
      </c>
      <c r="J88" s="1"/>
      <c r="K88" s="44"/>
      <c r="P88" s="34">
        <f t="shared" si="21"/>
        <v>-1.6432230408869555E-2</v>
      </c>
      <c r="Q88" s="212">
        <f t="shared" si="22"/>
        <v>30941.154999999999</v>
      </c>
      <c r="R88" s="45"/>
      <c r="S88" s="44">
        <f t="shared" si="16"/>
        <v>3.7134860528989714E-5</v>
      </c>
      <c r="T88" s="34">
        <f t="shared" si="25"/>
        <v>0.1</v>
      </c>
      <c r="U88" s="34">
        <f t="shared" si="23"/>
        <v>3.7134860528989716E-6</v>
      </c>
      <c r="W88" s="1">
        <v>57</v>
      </c>
      <c r="X88" s="34">
        <f t="shared" si="17"/>
        <v>1.0000000000000002E-2</v>
      </c>
      <c r="AB88" s="1"/>
      <c r="AC88" s="1"/>
      <c r="AD88" s="34" t="s">
        <v>68</v>
      </c>
      <c r="AH88" s="34" t="s">
        <v>73</v>
      </c>
    </row>
    <row r="89" spans="1:34" s="34" customFormat="1">
      <c r="A89" s="34" t="s">
        <v>74</v>
      </c>
      <c r="B89" s="55"/>
      <c r="C89" s="228">
        <v>45962.591</v>
      </c>
      <c r="D89" s="229" t="s">
        <v>75</v>
      </c>
      <c r="E89" s="41">
        <f t="shared" si="18"/>
        <v>-24792.066757169156</v>
      </c>
      <c r="F89" s="41">
        <f t="shared" si="19"/>
        <v>-24792</v>
      </c>
      <c r="G89" s="41">
        <f t="shared" si="20"/>
        <v>-1.8719863997830544E-2</v>
      </c>
      <c r="I89" s="34">
        <f t="shared" si="24"/>
        <v>-1.8719863997830544E-2</v>
      </c>
      <c r="J89" s="1"/>
      <c r="K89" s="44"/>
      <c r="P89" s="34">
        <f t="shared" si="21"/>
        <v>-1.6420332554041774E-2</v>
      </c>
      <c r="Q89" s="212">
        <f t="shared" si="22"/>
        <v>30944.091</v>
      </c>
      <c r="R89" s="45"/>
      <c r="S89" s="44">
        <f t="shared" si="16"/>
        <v>5.2878448609732655E-6</v>
      </c>
      <c r="T89" s="34">
        <f t="shared" si="25"/>
        <v>0.1</v>
      </c>
      <c r="U89" s="34">
        <f t="shared" si="23"/>
        <v>5.287844860973266E-7</v>
      </c>
      <c r="W89" s="1">
        <v>58</v>
      </c>
      <c r="X89" s="34">
        <f t="shared" si="17"/>
        <v>1.0000000000000002E-2</v>
      </c>
      <c r="AB89" s="1"/>
      <c r="AC89" s="1"/>
      <c r="AD89" s="34" t="s">
        <v>68</v>
      </c>
      <c r="AH89" s="34" t="s">
        <v>73</v>
      </c>
    </row>
    <row r="90" spans="1:34">
      <c r="A90" s="34" t="s">
        <v>74</v>
      </c>
      <c r="B90" s="55"/>
      <c r="C90" s="228">
        <v>45964.593000000001</v>
      </c>
      <c r="D90" s="229" t="s">
        <v>75</v>
      </c>
      <c r="E90" s="41">
        <f t="shared" si="18"/>
        <v>-24784.92739693222</v>
      </c>
      <c r="F90" s="41">
        <f t="shared" si="19"/>
        <v>-24785</v>
      </c>
      <c r="G90" s="41">
        <f t="shared" si="20"/>
        <v>2.0359155001642648E-2</v>
      </c>
      <c r="H90" s="34"/>
      <c r="I90" s="34">
        <f t="shared" si="24"/>
        <v>2.0359155001642648E-2</v>
      </c>
      <c r="K90" s="44"/>
      <c r="L90" s="34"/>
      <c r="M90" s="34"/>
      <c r="N90" s="34"/>
      <c r="O90" s="34"/>
      <c r="P90" s="34">
        <f t="shared" si="21"/>
        <v>-1.6412403219677178E-2</v>
      </c>
      <c r="Q90" s="212">
        <f t="shared" si="22"/>
        <v>30946.093000000001</v>
      </c>
      <c r="R90" s="45"/>
      <c r="S90" s="44">
        <f t="shared" si="16"/>
        <v>1.3521474940239137E-3</v>
      </c>
      <c r="T90" s="34">
        <f t="shared" si="25"/>
        <v>0.1</v>
      </c>
      <c r="U90" s="34">
        <f t="shared" si="23"/>
        <v>1.3521474940239139E-4</v>
      </c>
      <c r="V90" s="34"/>
      <c r="W90" s="1">
        <v>59</v>
      </c>
      <c r="X90" s="34">
        <f t="shared" si="17"/>
        <v>1.0000000000000002E-2</v>
      </c>
      <c r="Y90" s="34"/>
      <c r="AB90" s="34"/>
      <c r="AC90" s="34"/>
      <c r="AD90" s="34" t="s">
        <v>68</v>
      </c>
      <c r="AE90" s="34"/>
      <c r="AF90" s="34"/>
      <c r="AG90" s="34"/>
      <c r="AH90" s="34"/>
    </row>
    <row r="91" spans="1:34" s="34" customFormat="1">
      <c r="A91" s="34" t="s">
        <v>74</v>
      </c>
      <c r="B91" s="55"/>
      <c r="C91" s="228">
        <v>45975.53</v>
      </c>
      <c r="D91" s="229" t="s">
        <v>75</v>
      </c>
      <c r="E91" s="41">
        <f t="shared" si="18"/>
        <v>-24745.924808065403</v>
      </c>
      <c r="F91" s="41">
        <f t="shared" si="19"/>
        <v>-24746</v>
      </c>
      <c r="G91" s="41">
        <f t="shared" si="20"/>
        <v>2.108511800179258E-2</v>
      </c>
      <c r="I91" s="34">
        <f t="shared" si="24"/>
        <v>2.108511800179258E-2</v>
      </c>
      <c r="J91" s="1"/>
      <c r="K91" s="44"/>
      <c r="P91" s="34">
        <f t="shared" si="21"/>
        <v>-1.6368263120249561E-2</v>
      </c>
      <c r="Q91" s="212">
        <f t="shared" si="22"/>
        <v>30957.03</v>
      </c>
      <c r="R91" s="45"/>
      <c r="S91" s="44">
        <f t="shared" si="16"/>
        <v>1.4027557574729425E-3</v>
      </c>
      <c r="T91" s="34">
        <f t="shared" si="25"/>
        <v>0.1</v>
      </c>
      <c r="U91" s="34">
        <f t="shared" si="23"/>
        <v>1.4027557574729425E-4</v>
      </c>
      <c r="W91" s="1">
        <v>60</v>
      </c>
      <c r="X91" s="34">
        <f t="shared" si="17"/>
        <v>1.0000000000000002E-2</v>
      </c>
      <c r="AD91" s="34" t="s">
        <v>68</v>
      </c>
      <c r="AH91" s="34" t="s">
        <v>73</v>
      </c>
    </row>
    <row r="92" spans="1:34" s="34" customFormat="1">
      <c r="A92" s="34" t="s">
        <v>74</v>
      </c>
      <c r="B92" s="55"/>
      <c r="C92" s="228">
        <v>46028.625999999997</v>
      </c>
      <c r="D92" s="229" t="s">
        <v>75</v>
      </c>
      <c r="E92" s="41">
        <f t="shared" si="18"/>
        <v>-24556.578418884401</v>
      </c>
      <c r="F92" s="41">
        <f t="shared" si="19"/>
        <v>-24556.5</v>
      </c>
      <c r="G92" s="41">
        <f t="shared" si="20"/>
        <v>-2.199001050030347E-2</v>
      </c>
      <c r="I92" s="34">
        <f t="shared" si="24"/>
        <v>-2.199001050030347E-2</v>
      </c>
      <c r="J92" s="1"/>
      <c r="K92" s="44"/>
      <c r="P92" s="34">
        <f t="shared" si="21"/>
        <v>-1.6154695535882044E-2</v>
      </c>
      <c r="Q92" s="212">
        <f t="shared" si="22"/>
        <v>31010.125999999997</v>
      </c>
      <c r="R92" s="45"/>
      <c r="S92" s="44">
        <f t="shared" si="16"/>
        <v>3.4050900734000625E-5</v>
      </c>
      <c r="T92" s="34">
        <f t="shared" si="25"/>
        <v>0.1</v>
      </c>
      <c r="U92" s="34">
        <f t="shared" si="23"/>
        <v>3.4050900734000627E-6</v>
      </c>
      <c r="W92" s="1">
        <v>61</v>
      </c>
      <c r="X92" s="34">
        <f t="shared" si="17"/>
        <v>1.0000000000000002E-2</v>
      </c>
      <c r="AB92" s="1"/>
      <c r="AC92" s="1"/>
      <c r="AH92" s="34" t="s">
        <v>73</v>
      </c>
    </row>
    <row r="93" spans="1:34" s="34" customFormat="1">
      <c r="A93" s="34" t="s">
        <v>74</v>
      </c>
      <c r="B93" s="55"/>
      <c r="C93" s="228">
        <v>46028.635999999999</v>
      </c>
      <c r="D93" s="229" t="s">
        <v>75</v>
      </c>
      <c r="E93" s="41">
        <f t="shared" si="18"/>
        <v>-24556.542757744348</v>
      </c>
      <c r="F93" s="41">
        <f t="shared" si="19"/>
        <v>-24556.5</v>
      </c>
      <c r="G93" s="41">
        <f t="shared" si="20"/>
        <v>-1.1990010498266201E-2</v>
      </c>
      <c r="I93" s="34">
        <f t="shared" si="24"/>
        <v>-1.1990010498266201E-2</v>
      </c>
      <c r="J93" s="1"/>
      <c r="K93" s="44"/>
      <c r="P93" s="34">
        <f t="shared" si="21"/>
        <v>-1.6154695535882044E-2</v>
      </c>
      <c r="Q93" s="212">
        <f t="shared" si="22"/>
        <v>31010.135999999999</v>
      </c>
      <c r="R93" s="45"/>
      <c r="S93" s="44">
        <f t="shared" si="16"/>
        <v>1.734460146254127E-5</v>
      </c>
      <c r="T93" s="34">
        <f t="shared" si="25"/>
        <v>0.1</v>
      </c>
      <c r="U93" s="34">
        <f t="shared" si="23"/>
        <v>1.734460146254127E-6</v>
      </c>
      <c r="W93" s="1">
        <v>62</v>
      </c>
      <c r="X93" s="34">
        <f t="shared" si="17"/>
        <v>1.0000000000000002E-2</v>
      </c>
      <c r="AB93" s="1"/>
      <c r="AC93" s="1"/>
      <c r="AH93" s="34" t="s">
        <v>73</v>
      </c>
    </row>
    <row r="94" spans="1:34" s="34" customFormat="1">
      <c r="A94" s="34" t="s">
        <v>87</v>
      </c>
      <c r="B94" s="52"/>
      <c r="C94" s="228">
        <v>46271.485999999997</v>
      </c>
      <c r="D94" s="229"/>
      <c r="E94" s="41">
        <f t="shared" si="18"/>
        <v>-23690.511971760312</v>
      </c>
      <c r="F94" s="41">
        <f t="shared" si="19"/>
        <v>-23690.5</v>
      </c>
      <c r="G94" s="41">
        <f t="shared" si="20"/>
        <v>-3.357088498887606E-3</v>
      </c>
      <c r="I94" s="34">
        <f t="shared" si="24"/>
        <v>-3.357088498887606E-3</v>
      </c>
      <c r="K94" s="44"/>
      <c r="P94" s="34">
        <f t="shared" si="21"/>
        <v>-1.5197876697392729E-2</v>
      </c>
      <c r="Q94" s="212">
        <f t="shared" si="22"/>
        <v>31252.985999999997</v>
      </c>
      <c r="R94" s="45"/>
      <c r="S94" s="44">
        <f t="shared" si="16"/>
        <v>1.4020426516185821E-4</v>
      </c>
      <c r="T94" s="34">
        <v>0.1</v>
      </c>
      <c r="U94" s="34">
        <f t="shared" si="23"/>
        <v>1.4020426516185822E-5</v>
      </c>
      <c r="W94" s="1">
        <v>63</v>
      </c>
      <c r="X94" s="34">
        <f t="shared" si="17"/>
        <v>1.0000000000000002E-2</v>
      </c>
      <c r="AB94" s="1"/>
      <c r="AC94" s="1"/>
      <c r="AH94" s="34" t="s">
        <v>73</v>
      </c>
    </row>
    <row r="95" spans="1:34" s="34" customFormat="1">
      <c r="A95" s="34" t="s">
        <v>87</v>
      </c>
      <c r="B95" s="52"/>
      <c r="C95" s="228">
        <v>46289.442999999999</v>
      </c>
      <c r="D95" s="229"/>
      <c r="E95" s="41">
        <f t="shared" si="18"/>
        <v>-23626.475262582146</v>
      </c>
      <c r="F95" s="41">
        <f t="shared" si="19"/>
        <v>-23626.5</v>
      </c>
      <c r="G95" s="41">
        <f t="shared" si="20"/>
        <v>6.9367995020002127E-3</v>
      </c>
      <c r="I95" s="34">
        <f t="shared" si="24"/>
        <v>6.9367995020002127E-3</v>
      </c>
      <c r="K95" s="44"/>
      <c r="P95" s="34">
        <f t="shared" si="21"/>
        <v>-1.5128413061018956E-2</v>
      </c>
      <c r="Q95" s="212">
        <f t="shared" si="22"/>
        <v>31270.942999999999</v>
      </c>
      <c r="R95" s="45"/>
      <c r="S95" s="44">
        <f t="shared" si="16"/>
        <v>4.8687360545121886E-4</v>
      </c>
      <c r="T95" s="34">
        <v>0.1</v>
      </c>
      <c r="U95" s="34">
        <f t="shared" si="23"/>
        <v>4.8687360545121892E-5</v>
      </c>
      <c r="W95" s="1">
        <v>64</v>
      </c>
      <c r="X95" s="34">
        <f t="shared" si="17"/>
        <v>1.0000000000000002E-2</v>
      </c>
      <c r="AD95" s="1"/>
      <c r="AE95" s="1"/>
      <c r="AF95" s="1"/>
      <c r="AH95" s="34" t="s">
        <v>73</v>
      </c>
    </row>
    <row r="96" spans="1:34" s="34" customFormat="1">
      <c r="A96" s="34" t="s">
        <v>87</v>
      </c>
      <c r="B96" s="52"/>
      <c r="C96" s="228">
        <v>46292.514999999999</v>
      </c>
      <c r="D96" s="229"/>
      <c r="E96" s="41">
        <f t="shared" si="18"/>
        <v>-23615.520160360433</v>
      </c>
      <c r="F96" s="41">
        <f t="shared" si="19"/>
        <v>-23615.5</v>
      </c>
      <c r="G96" s="41">
        <f t="shared" si="20"/>
        <v>-5.6533134993514977E-3</v>
      </c>
      <c r="I96" s="34">
        <f t="shared" si="24"/>
        <v>-5.6533134993514977E-3</v>
      </c>
      <c r="K96" s="44"/>
      <c r="P96" s="34">
        <f t="shared" si="21"/>
        <v>-1.5116491298962056E-2</v>
      </c>
      <c r="Q96" s="212">
        <f t="shared" si="22"/>
        <v>31274.014999999999</v>
      </c>
      <c r="R96" s="45"/>
      <c r="S96" s="44">
        <f t="shared" ref="S96:S127" si="26">(P96-G96)^2</f>
        <v>8.9551734067042121E-5</v>
      </c>
      <c r="T96" s="34">
        <v>0.1</v>
      </c>
      <c r="U96" s="34">
        <f t="shared" si="23"/>
        <v>8.9551734067042127E-6</v>
      </c>
      <c r="W96" s="1">
        <v>65</v>
      </c>
      <c r="X96" s="34">
        <f t="shared" si="17"/>
        <v>1.0000000000000002E-2</v>
      </c>
      <c r="AB96" s="1"/>
      <c r="AC96" s="1"/>
      <c r="AD96" s="1"/>
      <c r="AE96" s="1"/>
      <c r="AF96" s="1"/>
      <c r="AH96" s="34" t="s">
        <v>73</v>
      </c>
    </row>
    <row r="97" spans="1:34" s="34" customFormat="1">
      <c r="A97" s="34" t="s">
        <v>87</v>
      </c>
      <c r="B97" s="52"/>
      <c r="C97" s="228">
        <v>46292.523000000001</v>
      </c>
      <c r="D97" s="229"/>
      <c r="E97" s="41">
        <f t="shared" si="18"/>
        <v>-23615.491631448389</v>
      </c>
      <c r="F97" s="41">
        <f t="shared" si="19"/>
        <v>-23615.5</v>
      </c>
      <c r="G97" s="41">
        <f t="shared" si="20"/>
        <v>2.3466865022783168E-3</v>
      </c>
      <c r="I97" s="34">
        <f t="shared" si="24"/>
        <v>2.3466865022783168E-3</v>
      </c>
      <c r="K97" s="44"/>
      <c r="P97" s="34">
        <f t="shared" si="21"/>
        <v>-1.5116491298962056E-2</v>
      </c>
      <c r="Q97" s="212">
        <f t="shared" si="22"/>
        <v>31274.023000000001</v>
      </c>
      <c r="R97" s="45"/>
      <c r="S97" s="44">
        <f t="shared" si="26"/>
        <v>3.0496257891773454E-4</v>
      </c>
      <c r="T97" s="34">
        <v>0.1</v>
      </c>
      <c r="U97" s="34">
        <f t="shared" si="23"/>
        <v>3.0496257891773455E-5</v>
      </c>
      <c r="W97" s="1">
        <v>66</v>
      </c>
      <c r="X97" s="34">
        <f t="shared" si="17"/>
        <v>1.0000000000000002E-2</v>
      </c>
      <c r="AB97" s="1"/>
      <c r="AC97" s="1"/>
      <c r="AH97" s="34" t="s">
        <v>73</v>
      </c>
    </row>
    <row r="98" spans="1:34" s="34" customFormat="1">
      <c r="A98" s="34" t="s">
        <v>87</v>
      </c>
      <c r="B98" s="52"/>
      <c r="C98" s="228">
        <v>46292.525000000001</v>
      </c>
      <c r="D98" s="229"/>
      <c r="E98" s="41">
        <f t="shared" si="18"/>
        <v>-23615.48449922038</v>
      </c>
      <c r="F98" s="41">
        <f t="shared" si="19"/>
        <v>-23615.5</v>
      </c>
      <c r="G98" s="41">
        <f t="shared" si="20"/>
        <v>4.3466865026857704E-3</v>
      </c>
      <c r="I98" s="34">
        <f t="shared" si="24"/>
        <v>4.3466865026857704E-3</v>
      </c>
      <c r="K98" s="44"/>
      <c r="P98" s="34">
        <f t="shared" si="21"/>
        <v>-1.5116491298962056E-2</v>
      </c>
      <c r="Q98" s="212">
        <f t="shared" si="22"/>
        <v>31274.025000000001</v>
      </c>
      <c r="R98" s="45"/>
      <c r="S98" s="44">
        <f t="shared" si="26"/>
        <v>3.7881529013855669E-4</v>
      </c>
      <c r="T98" s="34">
        <v>0.1</v>
      </c>
      <c r="U98" s="34">
        <f t="shared" si="23"/>
        <v>3.7881529013855669E-5</v>
      </c>
      <c r="W98" s="1">
        <v>67</v>
      </c>
      <c r="X98" s="34">
        <f t="shared" si="17"/>
        <v>1.0000000000000002E-2</v>
      </c>
      <c r="AB98" s="1"/>
      <c r="AC98" s="1"/>
      <c r="AH98" s="34" t="s">
        <v>73</v>
      </c>
    </row>
    <row r="99" spans="1:34" s="34" customFormat="1">
      <c r="A99" s="34" t="s">
        <v>87</v>
      </c>
      <c r="B99" s="52"/>
      <c r="C99" s="228">
        <v>46292.527000000002</v>
      </c>
      <c r="D99" s="229"/>
      <c r="E99" s="41">
        <f t="shared" si="18"/>
        <v>-23615.477366992371</v>
      </c>
      <c r="F99" s="41">
        <f t="shared" si="19"/>
        <v>-23615.5</v>
      </c>
      <c r="G99" s="41">
        <f t="shared" si="20"/>
        <v>6.346686503093224E-3</v>
      </c>
      <c r="I99" s="34">
        <f t="shared" si="24"/>
        <v>6.346686503093224E-3</v>
      </c>
      <c r="K99" s="44"/>
      <c r="P99" s="34">
        <f t="shared" si="21"/>
        <v>-1.5116491298962056E-2</v>
      </c>
      <c r="Q99" s="212">
        <f t="shared" si="22"/>
        <v>31274.027000000002</v>
      </c>
      <c r="R99" s="45"/>
      <c r="S99" s="44">
        <f t="shared" si="26"/>
        <v>4.6066800136263853E-4</v>
      </c>
      <c r="T99" s="34">
        <v>0.1</v>
      </c>
      <c r="U99" s="34">
        <f t="shared" si="23"/>
        <v>4.6066800136263855E-5</v>
      </c>
      <c r="W99" s="1">
        <v>68</v>
      </c>
      <c r="X99" s="34">
        <f t="shared" si="17"/>
        <v>1.0000000000000002E-2</v>
      </c>
      <c r="AB99" s="1"/>
      <c r="AC99" s="1"/>
      <c r="AH99" s="34" t="s">
        <v>73</v>
      </c>
    </row>
    <row r="100" spans="1:34" s="34" customFormat="1">
      <c r="A100" s="34" t="s">
        <v>87</v>
      </c>
      <c r="B100" s="52"/>
      <c r="C100" s="228">
        <v>46292.527999999998</v>
      </c>
      <c r="D100" s="229"/>
      <c r="E100" s="41">
        <f t="shared" si="18"/>
        <v>-23615.473800878379</v>
      </c>
      <c r="F100" s="41">
        <f t="shared" si="19"/>
        <v>-23615.5</v>
      </c>
      <c r="G100" s="41">
        <f t="shared" si="20"/>
        <v>7.346686499658972E-3</v>
      </c>
      <c r="I100" s="34">
        <f t="shared" si="24"/>
        <v>7.346686499658972E-3</v>
      </c>
      <c r="K100" s="44"/>
      <c r="P100" s="34">
        <f t="shared" si="21"/>
        <v>-1.5116491298962056E-2</v>
      </c>
      <c r="Q100" s="212">
        <f t="shared" si="22"/>
        <v>31274.027999999998</v>
      </c>
      <c r="R100" s="45"/>
      <c r="S100" s="44">
        <f t="shared" si="26"/>
        <v>5.0459435681246068E-4</v>
      </c>
      <c r="T100" s="34">
        <v>0.1</v>
      </c>
      <c r="U100" s="34">
        <f t="shared" si="23"/>
        <v>5.0459435681246071E-5</v>
      </c>
      <c r="W100" s="1">
        <v>69</v>
      </c>
      <c r="X100" s="34">
        <f t="shared" si="17"/>
        <v>1.0000000000000002E-2</v>
      </c>
      <c r="AB100" s="1"/>
      <c r="AC100" s="1"/>
      <c r="AH100" s="34" t="s">
        <v>73</v>
      </c>
    </row>
    <row r="101" spans="1:34" s="34" customFormat="1">
      <c r="A101" s="34" t="s">
        <v>74</v>
      </c>
      <c r="B101" s="55"/>
      <c r="C101" s="228">
        <v>46293.637999999999</v>
      </c>
      <c r="D101" s="229" t="s">
        <v>75</v>
      </c>
      <c r="E101" s="41">
        <f t="shared" si="18"/>
        <v>-23611.515414333422</v>
      </c>
      <c r="F101" s="41">
        <f t="shared" si="19"/>
        <v>-23611.5</v>
      </c>
      <c r="G101" s="41">
        <f t="shared" si="20"/>
        <v>-4.3224454930168577E-3</v>
      </c>
      <c r="I101" s="34">
        <f t="shared" si="24"/>
        <v>-4.3224454930168577E-3</v>
      </c>
      <c r="J101" s="1"/>
      <c r="K101" s="44"/>
      <c r="P101" s="34">
        <f t="shared" si="21"/>
        <v>-1.5112157370973715E-2</v>
      </c>
      <c r="Q101" s="212">
        <f t="shared" si="22"/>
        <v>31275.137999999999</v>
      </c>
      <c r="R101" s="45"/>
      <c r="S101" s="44">
        <f t="shared" si="26"/>
        <v>1.1641788240932328E-4</v>
      </c>
      <c r="T101" s="34">
        <f>T$16</f>
        <v>0.1</v>
      </c>
      <c r="U101" s="34">
        <f t="shared" si="23"/>
        <v>1.164178824093233E-5</v>
      </c>
      <c r="W101" s="1">
        <v>70</v>
      </c>
      <c r="X101" s="34">
        <f t="shared" si="17"/>
        <v>1.0000000000000002E-2</v>
      </c>
      <c r="AB101" s="1"/>
      <c r="AC101" s="1"/>
      <c r="AH101" s="34" t="s">
        <v>73</v>
      </c>
    </row>
    <row r="102" spans="1:34" s="34" customFormat="1">
      <c r="A102" s="34" t="s">
        <v>88</v>
      </c>
      <c r="B102" s="52"/>
      <c r="C102" s="228">
        <v>46318.311999999998</v>
      </c>
      <c r="D102" s="229"/>
      <c r="E102" s="41">
        <f t="shared" si="18"/>
        <v>-23523.525117387282</v>
      </c>
      <c r="F102" s="41">
        <f t="shared" si="19"/>
        <v>-23523.5</v>
      </c>
      <c r="G102" s="41">
        <f t="shared" si="20"/>
        <v>-7.0433494984172285E-3</v>
      </c>
      <c r="I102" s="34">
        <f t="shared" si="24"/>
        <v>-7.0433494984172285E-3</v>
      </c>
      <c r="K102" s="44"/>
      <c r="P102" s="34">
        <f t="shared" si="21"/>
        <v>-1.501698073026228E-2</v>
      </c>
      <c r="Q102" s="212">
        <f t="shared" si="22"/>
        <v>31299.811999999998</v>
      </c>
      <c r="R102" s="45"/>
      <c r="S102" s="44">
        <f t="shared" si="26"/>
        <v>6.3578795021454845E-5</v>
      </c>
      <c r="T102" s="34">
        <v>0.1</v>
      </c>
      <c r="U102" s="34">
        <f t="shared" si="23"/>
        <v>6.3578795021454848E-6</v>
      </c>
      <c r="W102" s="1">
        <v>71</v>
      </c>
      <c r="X102" s="34">
        <f t="shared" si="17"/>
        <v>1.0000000000000002E-2</v>
      </c>
      <c r="AH102" s="34" t="s">
        <v>73</v>
      </c>
    </row>
    <row r="103" spans="1:34" s="34" customFormat="1">
      <c r="A103" s="34" t="s">
        <v>88</v>
      </c>
      <c r="B103" s="52"/>
      <c r="C103" s="228">
        <v>46319.423000000003</v>
      </c>
      <c r="D103" s="229"/>
      <c r="E103" s="41">
        <f t="shared" si="18"/>
        <v>-23519.563164728308</v>
      </c>
      <c r="F103" s="41">
        <f t="shared" si="19"/>
        <v>-23519.5</v>
      </c>
      <c r="G103" s="41">
        <f t="shared" si="20"/>
        <v>-1.771248149452731E-2</v>
      </c>
      <c r="I103" s="34">
        <f t="shared" si="24"/>
        <v>-1.771248149452731E-2</v>
      </c>
      <c r="K103" s="44"/>
      <c r="P103" s="34">
        <f t="shared" si="21"/>
        <v>-1.5012662236367762E-2</v>
      </c>
      <c r="Q103" s="212">
        <f t="shared" si="22"/>
        <v>31300.923000000003</v>
      </c>
      <c r="R103" s="45"/>
      <c r="S103" s="44">
        <f t="shared" si="26"/>
        <v>7.2890240267291748E-6</v>
      </c>
      <c r="T103" s="34">
        <v>0.1</v>
      </c>
      <c r="U103" s="34">
        <f t="shared" si="23"/>
        <v>7.2890240267291754E-7</v>
      </c>
      <c r="W103" s="1">
        <v>72</v>
      </c>
      <c r="X103" s="34">
        <f t="shared" si="17"/>
        <v>1.0000000000000002E-2</v>
      </c>
      <c r="AB103" s="1"/>
      <c r="AC103" s="1"/>
      <c r="AH103" s="34" t="s">
        <v>73</v>
      </c>
    </row>
    <row r="104" spans="1:34" s="34" customFormat="1">
      <c r="A104" s="34" t="s">
        <v>88</v>
      </c>
      <c r="B104" s="52"/>
      <c r="C104" s="228">
        <v>46327.286</v>
      </c>
      <c r="D104" s="229"/>
      <c r="E104" s="41">
        <f t="shared" si="18"/>
        <v>-23491.522810311217</v>
      </c>
      <c r="F104" s="41">
        <f t="shared" si="19"/>
        <v>-23491.5</v>
      </c>
      <c r="G104" s="41">
        <f t="shared" si="20"/>
        <v>-6.3964054934331216E-3</v>
      </c>
      <c r="I104" s="34">
        <f t="shared" si="24"/>
        <v>-6.3964054934331216E-3</v>
      </c>
      <c r="K104" s="44"/>
      <c r="P104" s="34">
        <f t="shared" si="21"/>
        <v>-1.4982451568437742E-2</v>
      </c>
      <c r="Q104" s="212">
        <f t="shared" si="22"/>
        <v>31308.786</v>
      </c>
      <c r="R104" s="45"/>
      <c r="S104" s="44">
        <f t="shared" si="26"/>
        <v>7.3720187202102255E-5</v>
      </c>
      <c r="T104" s="34">
        <v>0.1</v>
      </c>
      <c r="U104" s="34">
        <f t="shared" si="23"/>
        <v>7.372018720210226E-6</v>
      </c>
      <c r="W104" s="1">
        <v>73</v>
      </c>
      <c r="X104" s="34">
        <f t="shared" si="17"/>
        <v>1.0000000000000002E-2</v>
      </c>
      <c r="AB104" s="1"/>
      <c r="AC104" s="1"/>
      <c r="AH104" s="34" t="s">
        <v>73</v>
      </c>
    </row>
    <row r="105" spans="1:34" s="34" customFormat="1">
      <c r="A105" s="34" t="s">
        <v>89</v>
      </c>
      <c r="B105" s="52" t="s">
        <v>62</v>
      </c>
      <c r="C105" s="228">
        <v>46612.487999999998</v>
      </c>
      <c r="D105" s="229"/>
      <c r="E105" s="41">
        <f t="shared" si="18"/>
        <v>-22474.45996401013</v>
      </c>
      <c r="F105" s="41">
        <f t="shared" si="19"/>
        <v>-22474.5</v>
      </c>
      <c r="G105" s="41">
        <f t="shared" si="20"/>
        <v>1.1226783499296289E-2</v>
      </c>
      <c r="I105" s="34">
        <f t="shared" si="24"/>
        <v>1.1226783499296289E-2</v>
      </c>
      <c r="K105" s="44"/>
      <c r="P105" s="34">
        <f t="shared" si="21"/>
        <v>-1.3907443384165778E-2</v>
      </c>
      <c r="Q105" s="212">
        <f t="shared" si="22"/>
        <v>31593.987999999998</v>
      </c>
      <c r="R105" s="45"/>
      <c r="S105" s="44">
        <f t="shared" si="26"/>
        <v>6.317293610293473E-4</v>
      </c>
      <c r="T105" s="34">
        <v>0.1</v>
      </c>
      <c r="U105" s="34">
        <f t="shared" si="23"/>
        <v>6.3172936102934735E-5</v>
      </c>
      <c r="W105" s="1">
        <v>74</v>
      </c>
      <c r="X105" s="34">
        <f t="shared" si="17"/>
        <v>1.0000000000000002E-2</v>
      </c>
      <c r="AB105" s="1"/>
      <c r="AC105" s="1"/>
      <c r="AH105" s="34" t="s">
        <v>73</v>
      </c>
    </row>
    <row r="106" spans="1:34" s="34" customFormat="1">
      <c r="A106" s="34" t="s">
        <v>89</v>
      </c>
      <c r="B106" s="52" t="s">
        <v>62</v>
      </c>
      <c r="C106" s="228">
        <v>46612.49</v>
      </c>
      <c r="D106" s="229"/>
      <c r="E106" s="41">
        <f t="shared" si="18"/>
        <v>-22474.45283178212</v>
      </c>
      <c r="F106" s="41">
        <f t="shared" si="19"/>
        <v>-22474.5</v>
      </c>
      <c r="G106" s="41">
        <f t="shared" si="20"/>
        <v>1.3226783499703743E-2</v>
      </c>
      <c r="I106" s="34">
        <f t="shared" si="24"/>
        <v>1.3226783499703743E-2</v>
      </c>
      <c r="K106" s="44"/>
      <c r="P106" s="34">
        <f t="shared" si="21"/>
        <v>-1.3907443384165778E-2</v>
      </c>
      <c r="Q106" s="212">
        <f t="shared" si="22"/>
        <v>31593.989999999998</v>
      </c>
      <c r="R106" s="45"/>
      <c r="S106" s="44">
        <f t="shared" si="26"/>
        <v>7.3626626858530738E-4</v>
      </c>
      <c r="T106" s="34">
        <v>0.1</v>
      </c>
      <c r="U106" s="34">
        <f t="shared" si="23"/>
        <v>7.3626626858530744E-5</v>
      </c>
      <c r="W106" s="1">
        <v>75</v>
      </c>
      <c r="X106" s="34">
        <f t="shared" si="17"/>
        <v>1.0000000000000002E-2</v>
      </c>
      <c r="AB106" s="1"/>
      <c r="AC106" s="1"/>
      <c r="AH106" s="34" t="s">
        <v>73</v>
      </c>
    </row>
    <row r="107" spans="1:34" s="34" customFormat="1">
      <c r="A107" s="34" t="s">
        <v>89</v>
      </c>
      <c r="B107" s="52" t="s">
        <v>62</v>
      </c>
      <c r="C107" s="228">
        <v>46619.478999999999</v>
      </c>
      <c r="D107" s="229"/>
      <c r="E107" s="41">
        <f t="shared" si="18"/>
        <v>-22449.529261004918</v>
      </c>
      <c r="F107" s="41">
        <f t="shared" si="19"/>
        <v>-22449.5</v>
      </c>
      <c r="G107" s="41">
        <f t="shared" si="20"/>
        <v>-8.2052914949599653E-3</v>
      </c>
      <c r="I107" s="34">
        <f t="shared" si="24"/>
        <v>-8.2052914949599653E-3</v>
      </c>
      <c r="K107" s="44"/>
      <c r="P107" s="34">
        <f t="shared" si="21"/>
        <v>-1.3881563695586152E-2</v>
      </c>
      <c r="Q107" s="212">
        <f t="shared" si="22"/>
        <v>31600.978999999999</v>
      </c>
      <c r="R107" s="45"/>
      <c r="S107" s="44">
        <f t="shared" si="26"/>
        <v>3.2220066095601655E-5</v>
      </c>
      <c r="T107" s="34">
        <v>0.1</v>
      </c>
      <c r="U107" s="34">
        <f t="shared" si="23"/>
        <v>3.2220066095601657E-6</v>
      </c>
      <c r="W107" s="1">
        <v>76</v>
      </c>
      <c r="X107" s="34">
        <f t="shared" si="17"/>
        <v>1.0000000000000002E-2</v>
      </c>
      <c r="AB107" s="1"/>
      <c r="AC107" s="1"/>
      <c r="AH107" s="34" t="s">
        <v>73</v>
      </c>
    </row>
    <row r="108" spans="1:34">
      <c r="A108" s="34" t="s">
        <v>89</v>
      </c>
      <c r="B108" s="52" t="s">
        <v>62</v>
      </c>
      <c r="C108" s="228">
        <v>46619.481</v>
      </c>
      <c r="D108" s="229"/>
      <c r="E108" s="41">
        <f t="shared" si="18"/>
        <v>-22449.522128776905</v>
      </c>
      <c r="F108" s="41">
        <f t="shared" si="19"/>
        <v>-22449.5</v>
      </c>
      <c r="G108" s="41">
        <f t="shared" si="20"/>
        <v>-6.2052914945525117E-3</v>
      </c>
      <c r="H108" s="34"/>
      <c r="I108" s="34">
        <f t="shared" si="24"/>
        <v>-6.2052914945525117E-3</v>
      </c>
      <c r="J108" s="34"/>
      <c r="K108" s="44"/>
      <c r="L108" s="34"/>
      <c r="M108" s="34"/>
      <c r="N108" s="34"/>
      <c r="O108" s="34"/>
      <c r="P108" s="34">
        <f t="shared" si="21"/>
        <v>-1.3881563695586152E-2</v>
      </c>
      <c r="Q108" s="212">
        <f t="shared" si="22"/>
        <v>31600.981</v>
      </c>
      <c r="R108" s="45"/>
      <c r="S108" s="44">
        <f t="shared" si="26"/>
        <v>5.8925154904361855E-5</v>
      </c>
      <c r="T108" s="34">
        <v>0.1</v>
      </c>
      <c r="U108" s="34">
        <f t="shared" si="23"/>
        <v>5.8925154904361855E-6</v>
      </c>
      <c r="V108" s="34"/>
      <c r="W108" s="1">
        <v>77</v>
      </c>
      <c r="X108" s="34">
        <f t="shared" si="17"/>
        <v>1.0000000000000002E-2</v>
      </c>
      <c r="Y108" s="34"/>
      <c r="AB108" s="34"/>
      <c r="AC108" s="34"/>
      <c r="AD108" s="34"/>
      <c r="AE108" s="34"/>
      <c r="AF108" s="34"/>
      <c r="AG108" s="34"/>
      <c r="AH108" s="34"/>
    </row>
    <row r="109" spans="1:34" s="34" customFormat="1">
      <c r="A109" s="34" t="s">
        <v>89</v>
      </c>
      <c r="B109" s="52" t="s">
        <v>62</v>
      </c>
      <c r="C109" s="228">
        <v>46678.370999999999</v>
      </c>
      <c r="D109" s="229"/>
      <c r="E109" s="41">
        <f t="shared" si="18"/>
        <v>-22239.513675054033</v>
      </c>
      <c r="F109" s="41">
        <f t="shared" si="19"/>
        <v>-22239.5</v>
      </c>
      <c r="G109" s="41">
        <f t="shared" si="20"/>
        <v>-3.8347214940586127E-3</v>
      </c>
      <c r="I109" s="34">
        <f t="shared" si="24"/>
        <v>-3.8347214940586127E-3</v>
      </c>
      <c r="K109" s="44"/>
      <c r="P109" s="34">
        <f t="shared" si="21"/>
        <v>-1.3665209192672299E-2</v>
      </c>
      <c r="Q109" s="212">
        <f t="shared" si="22"/>
        <v>31659.870999999999</v>
      </c>
      <c r="R109" s="45"/>
      <c r="S109" s="44">
        <f t="shared" si="26"/>
        <v>9.6638488392595021E-5</v>
      </c>
      <c r="T109" s="34">
        <v>0.1</v>
      </c>
      <c r="U109" s="34">
        <f t="shared" si="23"/>
        <v>9.6638488392595025E-6</v>
      </c>
      <c r="W109" s="1">
        <v>78</v>
      </c>
      <c r="X109" s="34">
        <f t="shared" si="17"/>
        <v>1.0000000000000002E-2</v>
      </c>
      <c r="AH109" s="34" t="s">
        <v>73</v>
      </c>
    </row>
    <row r="110" spans="1:34" s="34" customFormat="1">
      <c r="A110" s="34" t="s">
        <v>89</v>
      </c>
      <c r="B110" s="52" t="s">
        <v>62</v>
      </c>
      <c r="C110" s="228">
        <v>46678.377</v>
      </c>
      <c r="D110" s="229"/>
      <c r="E110" s="41">
        <f t="shared" si="18"/>
        <v>-22239.492278370002</v>
      </c>
      <c r="F110" s="41">
        <f t="shared" si="19"/>
        <v>-22239.5</v>
      </c>
      <c r="G110" s="41">
        <f t="shared" si="20"/>
        <v>2.1652785071637481E-3</v>
      </c>
      <c r="I110" s="34">
        <f t="shared" si="24"/>
        <v>2.1652785071637481E-3</v>
      </c>
      <c r="K110" s="44"/>
      <c r="P110" s="34">
        <f t="shared" si="21"/>
        <v>-1.3665209192672299E-2</v>
      </c>
      <c r="Q110" s="212">
        <f t="shared" si="22"/>
        <v>31659.877</v>
      </c>
      <c r="R110" s="45"/>
      <c r="S110" s="44">
        <f t="shared" si="26"/>
        <v>2.5060434081466038E-4</v>
      </c>
      <c r="T110" s="34">
        <v>0.1</v>
      </c>
      <c r="U110" s="34">
        <f t="shared" si="23"/>
        <v>2.5060434081466038E-5</v>
      </c>
      <c r="W110" s="1">
        <v>79</v>
      </c>
      <c r="X110" s="34">
        <f t="shared" si="17"/>
        <v>1.0000000000000002E-2</v>
      </c>
      <c r="AB110" s="1"/>
      <c r="AC110" s="1"/>
      <c r="AH110" s="34" t="s">
        <v>64</v>
      </c>
    </row>
    <row r="111" spans="1:34" s="34" customFormat="1">
      <c r="A111" s="34" t="s">
        <v>89</v>
      </c>
      <c r="B111" s="52" t="s">
        <v>62</v>
      </c>
      <c r="C111" s="228">
        <v>46678.383000000002</v>
      </c>
      <c r="D111" s="229"/>
      <c r="E111" s="41">
        <f t="shared" si="18"/>
        <v>-22239.470881685971</v>
      </c>
      <c r="F111" s="41">
        <f t="shared" si="19"/>
        <v>-22239.5</v>
      </c>
      <c r="G111" s="41">
        <f t="shared" si="20"/>
        <v>8.165278508386109E-3</v>
      </c>
      <c r="I111" s="34">
        <f t="shared" si="24"/>
        <v>8.165278508386109E-3</v>
      </c>
      <c r="K111" s="44"/>
      <c r="P111" s="34">
        <f t="shared" si="21"/>
        <v>-1.3665209192672299E-2</v>
      </c>
      <c r="Q111" s="212">
        <f t="shared" si="22"/>
        <v>31659.883000000002</v>
      </c>
      <c r="R111" s="45"/>
      <c r="S111" s="44">
        <f t="shared" si="26"/>
        <v>4.7657019326606244E-4</v>
      </c>
      <c r="T111" s="34">
        <v>0.1</v>
      </c>
      <c r="U111" s="34">
        <f t="shared" si="23"/>
        <v>4.7657019326606248E-5</v>
      </c>
      <c r="W111" s="1">
        <v>80</v>
      </c>
      <c r="X111" s="34">
        <f t="shared" si="17"/>
        <v>1.0000000000000002E-2</v>
      </c>
      <c r="AB111" s="1"/>
      <c r="AC111" s="1"/>
      <c r="AH111" s="34" t="s">
        <v>73</v>
      </c>
    </row>
    <row r="112" spans="1:34" s="34" customFormat="1">
      <c r="A112" s="34" t="s">
        <v>89</v>
      </c>
      <c r="B112" s="52"/>
      <c r="C112" s="228">
        <v>46678.525000000001</v>
      </c>
      <c r="D112" s="229"/>
      <c r="E112" s="41">
        <f t="shared" si="18"/>
        <v>-22238.964493497337</v>
      </c>
      <c r="F112" s="41">
        <f t="shared" si="19"/>
        <v>-22239</v>
      </c>
      <c r="G112" s="41">
        <f t="shared" si="20"/>
        <v>9.9566370045067742E-3</v>
      </c>
      <c r="I112" s="34">
        <f t="shared" si="24"/>
        <v>9.9566370045067742E-3</v>
      </c>
      <c r="K112" s="44"/>
      <c r="P112" s="34">
        <f t="shared" si="21"/>
        <v>-1.3664696270020815E-2</v>
      </c>
      <c r="Q112" s="212">
        <f t="shared" si="22"/>
        <v>31660.025000000001</v>
      </c>
      <c r="R112" s="45"/>
      <c r="S112" s="44">
        <f t="shared" si="26"/>
        <v>5.5796738566630426E-4</v>
      </c>
      <c r="T112" s="34">
        <v>0.1</v>
      </c>
      <c r="U112" s="34">
        <f t="shared" si="23"/>
        <v>5.5796738566630426E-5</v>
      </c>
      <c r="W112" s="1">
        <v>81</v>
      </c>
      <c r="X112" s="34">
        <f t="shared" si="17"/>
        <v>1.0000000000000002E-2</v>
      </c>
      <c r="AH112" s="34" t="s">
        <v>64</v>
      </c>
    </row>
    <row r="113" spans="1:34" s="34" customFormat="1">
      <c r="A113" s="34" t="s">
        <v>89</v>
      </c>
      <c r="B113" s="52"/>
      <c r="C113" s="228">
        <v>46678.525999999998</v>
      </c>
      <c r="D113" s="229"/>
      <c r="E113" s="41">
        <f t="shared" si="18"/>
        <v>-22238.960927383345</v>
      </c>
      <c r="F113" s="41">
        <f t="shared" si="19"/>
        <v>-22239</v>
      </c>
      <c r="G113" s="41">
        <f t="shared" si="20"/>
        <v>1.0956637001072522E-2</v>
      </c>
      <c r="I113" s="34">
        <f t="shared" si="24"/>
        <v>1.0956637001072522E-2</v>
      </c>
      <c r="K113" s="44"/>
      <c r="P113" s="34">
        <f t="shared" si="21"/>
        <v>-1.3664696270020815E-2</v>
      </c>
      <c r="Q113" s="212">
        <f t="shared" si="22"/>
        <v>31660.025999999998</v>
      </c>
      <c r="R113" s="45"/>
      <c r="S113" s="44">
        <f t="shared" si="26"/>
        <v>6.0621005204624778E-4</v>
      </c>
      <c r="T113" s="34">
        <v>0.1</v>
      </c>
      <c r="U113" s="34">
        <f t="shared" si="23"/>
        <v>6.0621005204624778E-5</v>
      </c>
      <c r="W113" s="1">
        <v>82</v>
      </c>
      <c r="X113" s="34">
        <f t="shared" ref="X113:X143" si="27">+T113*T113</f>
        <v>1.0000000000000002E-2</v>
      </c>
      <c r="AH113" s="34" t="s">
        <v>64</v>
      </c>
    </row>
    <row r="114" spans="1:34" s="34" customFormat="1">
      <c r="A114" s="34" t="s">
        <v>89</v>
      </c>
      <c r="B114" s="52"/>
      <c r="C114" s="228">
        <v>46678.527000000002</v>
      </c>
      <c r="D114" s="229"/>
      <c r="E114" s="41">
        <f t="shared" si="18"/>
        <v>-22238.957361269328</v>
      </c>
      <c r="F114" s="41">
        <f t="shared" si="19"/>
        <v>-22239</v>
      </c>
      <c r="G114" s="41">
        <f t="shared" si="20"/>
        <v>1.1956637004914228E-2</v>
      </c>
      <c r="I114" s="34">
        <f t="shared" si="24"/>
        <v>1.1956637004914228E-2</v>
      </c>
      <c r="K114" s="44"/>
      <c r="P114" s="34">
        <f t="shared" si="21"/>
        <v>-1.3664696270020815E-2</v>
      </c>
      <c r="Q114" s="212">
        <f t="shared" si="22"/>
        <v>31660.027000000002</v>
      </c>
      <c r="R114" s="45"/>
      <c r="S114" s="44">
        <f t="shared" si="26"/>
        <v>6.5645271878529362E-4</v>
      </c>
      <c r="T114" s="34">
        <v>0.1</v>
      </c>
      <c r="U114" s="34">
        <f t="shared" si="23"/>
        <v>6.564527187852936E-5</v>
      </c>
      <c r="W114" s="1">
        <v>83</v>
      </c>
      <c r="X114" s="34">
        <f t="shared" si="27"/>
        <v>1.0000000000000002E-2</v>
      </c>
      <c r="AH114" s="34" t="s">
        <v>64</v>
      </c>
    </row>
    <row r="115" spans="1:34" s="34" customFormat="1">
      <c r="A115" s="34" t="s">
        <v>78</v>
      </c>
      <c r="B115" s="52"/>
      <c r="C115" s="228">
        <v>46701.778700000003</v>
      </c>
      <c r="D115" s="229"/>
      <c r="E115" s="41">
        <f t="shared" si="18"/>
        <v>-22156.039148271731</v>
      </c>
      <c r="F115" s="41">
        <f t="shared" si="19"/>
        <v>-22156</v>
      </c>
      <c r="G115" s="41">
        <f t="shared" si="20"/>
        <v>-1.0977851990901399E-2</v>
      </c>
      <c r="J115" s="34">
        <f>G115</f>
        <v>-1.0977851990901399E-2</v>
      </c>
      <c r="K115" s="44"/>
      <c r="P115" s="34">
        <f t="shared" si="21"/>
        <v>-1.3579696444095983E-2</v>
      </c>
      <c r="Q115" s="212">
        <f t="shared" si="22"/>
        <v>31683.278700000003</v>
      </c>
      <c r="R115" s="45"/>
      <c r="S115" s="44">
        <f t="shared" si="26"/>
        <v>6.7695945586194203E-6</v>
      </c>
      <c r="T115" s="34">
        <v>1</v>
      </c>
      <c r="U115" s="34">
        <f t="shared" si="23"/>
        <v>6.7695945586194203E-6</v>
      </c>
      <c r="W115" s="1">
        <v>84</v>
      </c>
      <c r="X115" s="34">
        <f t="shared" si="27"/>
        <v>1</v>
      </c>
      <c r="AB115" s="1"/>
      <c r="AC115" s="1"/>
      <c r="AH115" s="34" t="s">
        <v>73</v>
      </c>
    </row>
    <row r="116" spans="1:34" s="34" customFormat="1">
      <c r="A116" s="34" t="s">
        <v>78</v>
      </c>
      <c r="B116" s="52"/>
      <c r="C116" s="228">
        <v>46703.740899999997</v>
      </c>
      <c r="D116" s="229"/>
      <c r="E116" s="41">
        <f t="shared" si="18"/>
        <v>-22149.041719372195</v>
      </c>
      <c r="F116" s="41">
        <f t="shared" si="19"/>
        <v>-22149</v>
      </c>
      <c r="G116" s="41">
        <f t="shared" si="20"/>
        <v>-1.1698832997353747E-2</v>
      </c>
      <c r="J116" s="34">
        <f>G116</f>
        <v>-1.1698832997353747E-2</v>
      </c>
      <c r="K116" s="44"/>
      <c r="P116" s="34">
        <f t="shared" si="21"/>
        <v>-1.3572540995327013E-2</v>
      </c>
      <c r="Q116" s="212">
        <f t="shared" si="22"/>
        <v>31685.240899999997</v>
      </c>
      <c r="R116" s="45"/>
      <c r="S116" s="44">
        <f t="shared" si="26"/>
        <v>3.5107816616689817E-6</v>
      </c>
      <c r="T116" s="34">
        <v>1</v>
      </c>
      <c r="U116" s="34">
        <f t="shared" si="23"/>
        <v>3.5107816616689817E-6</v>
      </c>
      <c r="W116" s="1">
        <v>85</v>
      </c>
      <c r="X116" s="34">
        <f t="shared" si="27"/>
        <v>1</v>
      </c>
      <c r="AB116" s="1"/>
      <c r="AC116" s="1"/>
      <c r="AH116" s="34" t="s">
        <v>64</v>
      </c>
    </row>
    <row r="117" spans="1:34" s="34" customFormat="1">
      <c r="A117" s="34" t="s">
        <v>78</v>
      </c>
      <c r="B117" s="52" t="s">
        <v>62</v>
      </c>
      <c r="C117" s="228">
        <v>46703.879699999998</v>
      </c>
      <c r="D117" s="229"/>
      <c r="E117" s="41">
        <f t="shared" si="18"/>
        <v>-22148.546742748371</v>
      </c>
      <c r="F117" s="41">
        <f t="shared" si="19"/>
        <v>-22148.5</v>
      </c>
      <c r="G117" s="41">
        <f t="shared" ref="G117:G143" si="28">+C117-(C$7+F117*C$8)</f>
        <v>-1.3107474500429817E-2</v>
      </c>
      <c r="J117" s="34">
        <f>G117</f>
        <v>-1.3107474500429817E-2</v>
      </c>
      <c r="K117" s="44"/>
      <c r="P117" s="34">
        <f t="shared" si="21"/>
        <v>-1.3572029970481899E-2</v>
      </c>
      <c r="Q117" s="212">
        <f t="shared" si="22"/>
        <v>31685.379699999998</v>
      </c>
      <c r="R117" s="45"/>
      <c r="S117" s="44">
        <f t="shared" si="26"/>
        <v>2.1581178475531133E-7</v>
      </c>
      <c r="T117" s="34">
        <v>1</v>
      </c>
      <c r="U117" s="34">
        <f t="shared" ref="U117:U148" si="29">S117*T117</f>
        <v>2.1581178475531133E-7</v>
      </c>
      <c r="W117" s="1">
        <v>86</v>
      </c>
      <c r="X117" s="34">
        <f t="shared" si="27"/>
        <v>1</v>
      </c>
      <c r="AB117" s="1"/>
      <c r="AC117" s="1"/>
      <c r="AH117" s="34" t="s">
        <v>64</v>
      </c>
    </row>
    <row r="118" spans="1:34" s="34" customFormat="1">
      <c r="A118" s="34" t="s">
        <v>78</v>
      </c>
      <c r="B118" s="52" t="s">
        <v>62</v>
      </c>
      <c r="C118" s="228">
        <v>46704.722699999998</v>
      </c>
      <c r="D118" s="229"/>
      <c r="E118" s="41">
        <f t="shared" si="18"/>
        <v>-22145.540508642607</v>
      </c>
      <c r="F118" s="41">
        <f t="shared" si="19"/>
        <v>-22145.5</v>
      </c>
      <c r="G118" s="41">
        <f t="shared" si="28"/>
        <v>-1.1359323500073515E-2</v>
      </c>
      <c r="J118" s="34">
        <f>G118</f>
        <v>-1.1359323500073515E-2</v>
      </c>
      <c r="K118" s="44"/>
      <c r="P118" s="34">
        <f t="shared" si="21"/>
        <v>-1.3568964041598706E-2</v>
      </c>
      <c r="Q118" s="212">
        <f t="shared" si="22"/>
        <v>31686.222699999998</v>
      </c>
      <c r="R118" s="45"/>
      <c r="S118" s="44">
        <f t="shared" si="26"/>
        <v>4.8825113227517422E-6</v>
      </c>
      <c r="T118" s="34">
        <v>1</v>
      </c>
      <c r="U118" s="34">
        <f t="shared" si="29"/>
        <v>4.8825113227517422E-6</v>
      </c>
      <c r="W118" s="1">
        <v>87</v>
      </c>
      <c r="X118" s="34">
        <f t="shared" si="27"/>
        <v>1</v>
      </c>
      <c r="AB118" s="1"/>
      <c r="AC118" s="1"/>
      <c r="AH118" s="34" t="s">
        <v>64</v>
      </c>
    </row>
    <row r="119" spans="1:34" s="34" customFormat="1">
      <c r="A119" s="34" t="s">
        <v>74</v>
      </c>
      <c r="B119" s="55"/>
      <c r="C119" s="228">
        <v>46709.64</v>
      </c>
      <c r="D119" s="229" t="s">
        <v>75</v>
      </c>
      <c r="E119" s="41">
        <f t="shared" si="18"/>
        <v>-22128.004856248452</v>
      </c>
      <c r="F119" s="41">
        <f t="shared" si="19"/>
        <v>-22128</v>
      </c>
      <c r="G119" s="41">
        <f t="shared" si="28"/>
        <v>-1.3617759977933019E-3</v>
      </c>
      <c r="H119" s="1"/>
      <c r="I119" s="34">
        <f t="shared" ref="I119:I125" si="30">G119</f>
        <v>-1.3617759977933019E-3</v>
      </c>
      <c r="J119" s="1"/>
      <c r="K119" s="44"/>
      <c r="P119" s="34">
        <f t="shared" si="21"/>
        <v>-1.3551086979518972E-2</v>
      </c>
      <c r="Q119" s="212">
        <f t="shared" si="22"/>
        <v>31691.14</v>
      </c>
      <c r="R119" s="45"/>
      <c r="S119" s="44">
        <f t="shared" si="26"/>
        <v>1.4857930220921802E-4</v>
      </c>
      <c r="T119" s="34">
        <f>T$16</f>
        <v>0.1</v>
      </c>
      <c r="U119" s="34">
        <f t="shared" si="29"/>
        <v>1.4857930220921803E-5</v>
      </c>
      <c r="W119" s="1">
        <v>88</v>
      </c>
      <c r="X119" s="34">
        <f t="shared" si="27"/>
        <v>1.0000000000000002E-2</v>
      </c>
      <c r="AB119" s="1"/>
      <c r="AC119" s="1"/>
      <c r="AH119" s="34" t="s">
        <v>64</v>
      </c>
    </row>
    <row r="120" spans="1:34" s="34" customFormat="1">
      <c r="A120" s="34" t="s">
        <v>89</v>
      </c>
      <c r="B120" s="52" t="s">
        <v>62</v>
      </c>
      <c r="C120" s="228">
        <v>46728.284</v>
      </c>
      <c r="D120" s="229"/>
      <c r="E120" s="41">
        <f t="shared" si="18"/>
        <v>-22061.518226749227</v>
      </c>
      <c r="F120" s="41">
        <f t="shared" si="19"/>
        <v>-22061.5</v>
      </c>
      <c r="G120" s="41">
        <f t="shared" si="28"/>
        <v>-5.1110954955220222E-3</v>
      </c>
      <c r="I120" s="34">
        <f t="shared" si="30"/>
        <v>-5.1110954955220222E-3</v>
      </c>
      <c r="K120" s="44"/>
      <c r="P120" s="34">
        <f t="shared" si="21"/>
        <v>-1.3483271283355223E-2</v>
      </c>
      <c r="Q120" s="212">
        <f t="shared" si="22"/>
        <v>31709.784</v>
      </c>
      <c r="R120" s="45"/>
      <c r="S120" s="44">
        <f t="shared" si="26"/>
        <v>7.0093327422380476E-5</v>
      </c>
      <c r="T120" s="34">
        <v>0.1</v>
      </c>
      <c r="U120" s="34">
        <f t="shared" si="29"/>
        <v>7.009332742238048E-6</v>
      </c>
      <c r="W120" s="1">
        <v>89</v>
      </c>
      <c r="X120" s="34">
        <f t="shared" si="27"/>
        <v>1.0000000000000002E-2</v>
      </c>
      <c r="AH120" s="34" t="s">
        <v>73</v>
      </c>
    </row>
    <row r="121" spans="1:34">
      <c r="A121" s="34" t="s">
        <v>90</v>
      </c>
      <c r="B121" s="52" t="s">
        <v>62</v>
      </c>
      <c r="C121" s="228">
        <v>46743.283000000003</v>
      </c>
      <c r="D121" s="229"/>
      <c r="E121" s="41">
        <f t="shared" si="18"/>
        <v>-22008.030082796264</v>
      </c>
      <c r="F121" s="41">
        <f t="shared" si="19"/>
        <v>-22008</v>
      </c>
      <c r="G121" s="41">
        <f t="shared" si="28"/>
        <v>-8.4357359955902211E-3</v>
      </c>
      <c r="H121" s="34"/>
      <c r="I121" s="34">
        <f t="shared" si="30"/>
        <v>-8.4357359955902211E-3</v>
      </c>
      <c r="J121" s="34"/>
      <c r="K121" s="44"/>
      <c r="L121" s="34"/>
      <c r="M121" s="34"/>
      <c r="N121" s="34"/>
      <c r="O121" s="34"/>
      <c r="P121" s="34">
        <f t="shared" si="21"/>
        <v>-1.3428847419869022E-2</v>
      </c>
      <c r="Q121" s="212">
        <f t="shared" si="22"/>
        <v>31724.783000000003</v>
      </c>
      <c r="R121" s="45"/>
      <c r="S121" s="44">
        <f t="shared" si="26"/>
        <v>2.4931161695263477E-5</v>
      </c>
      <c r="T121" s="34">
        <v>0.1</v>
      </c>
      <c r="U121" s="34">
        <f t="shared" si="29"/>
        <v>2.493116169526348E-6</v>
      </c>
      <c r="V121" s="34"/>
      <c r="W121" s="1">
        <v>90</v>
      </c>
      <c r="X121" s="34">
        <f t="shared" si="27"/>
        <v>1.0000000000000002E-2</v>
      </c>
      <c r="Y121" s="34"/>
      <c r="Z121" s="34"/>
      <c r="AA121" s="34"/>
      <c r="AD121" s="34"/>
      <c r="AE121" s="34"/>
      <c r="AF121" s="34"/>
      <c r="AG121" s="34"/>
      <c r="AH121" s="34"/>
    </row>
    <row r="122" spans="1:34">
      <c r="A122" s="58" t="s">
        <v>91</v>
      </c>
      <c r="B122" s="52" t="s">
        <v>62</v>
      </c>
      <c r="C122" s="228">
        <v>47039.548000000003</v>
      </c>
      <c r="D122" s="229"/>
      <c r="E122" s="41">
        <f t="shared" si="18"/>
        <v>-20951.515317263784</v>
      </c>
      <c r="F122" s="41">
        <f t="shared" si="19"/>
        <v>-20951.5</v>
      </c>
      <c r="G122" s="41">
        <f t="shared" si="28"/>
        <v>-4.2952254952979274E-3</v>
      </c>
      <c r="H122" s="34"/>
      <c r="I122" s="34">
        <f t="shared" si="30"/>
        <v>-4.2952254952979274E-3</v>
      </c>
      <c r="J122" s="34"/>
      <c r="K122" s="44"/>
      <c r="L122" s="34"/>
      <c r="M122" s="34"/>
      <c r="N122" s="34"/>
      <c r="O122" s="34"/>
      <c r="P122" s="34">
        <f t="shared" si="21"/>
        <v>-1.2378695385086368E-2</v>
      </c>
      <c r="Q122" s="212">
        <f t="shared" si="22"/>
        <v>32021.048000000003</v>
      </c>
      <c r="R122" s="45"/>
      <c r="S122" s="44">
        <f t="shared" si="26"/>
        <v>6.5342485459116332E-5</v>
      </c>
      <c r="T122" s="34">
        <v>0.1</v>
      </c>
      <c r="U122" s="34">
        <f t="shared" si="29"/>
        <v>6.5342485459116339E-6</v>
      </c>
      <c r="V122" s="34"/>
      <c r="W122" s="1">
        <v>91</v>
      </c>
      <c r="X122" s="34">
        <f t="shared" si="27"/>
        <v>1.0000000000000002E-2</v>
      </c>
      <c r="Y122" s="34"/>
      <c r="Z122" s="34"/>
      <c r="AA122" s="34"/>
      <c r="AD122" s="34"/>
      <c r="AE122" s="34"/>
      <c r="AF122" s="34"/>
      <c r="AG122" s="34"/>
      <c r="AH122" s="34"/>
    </row>
    <row r="123" spans="1:34">
      <c r="A123" s="44" t="s">
        <v>92</v>
      </c>
      <c r="B123" s="52"/>
      <c r="C123" s="228">
        <v>47055.39</v>
      </c>
      <c r="D123" s="229"/>
      <c r="E123" s="41">
        <f t="shared" si="18"/>
        <v>-20895.020939205078</v>
      </c>
      <c r="F123" s="41">
        <f t="shared" si="19"/>
        <v>-20895</v>
      </c>
      <c r="G123" s="41">
        <f t="shared" si="28"/>
        <v>-5.8717149950098246E-3</v>
      </c>
      <c r="H123" s="34"/>
      <c r="I123" s="34">
        <f t="shared" si="30"/>
        <v>-5.8717149950098246E-3</v>
      </c>
      <c r="J123" s="34"/>
      <c r="K123" s="44"/>
      <c r="L123" s="34"/>
      <c r="M123" s="34"/>
      <c r="N123" s="34"/>
      <c r="O123" s="34"/>
      <c r="P123" s="34">
        <f t="shared" si="21"/>
        <v>-1.2323853567348886E-2</v>
      </c>
      <c r="Q123" s="212">
        <f t="shared" si="22"/>
        <v>32036.89</v>
      </c>
      <c r="R123" s="45"/>
      <c r="S123" s="44">
        <f t="shared" si="26"/>
        <v>4.1630092156665538E-5</v>
      </c>
      <c r="T123" s="34">
        <v>0.1</v>
      </c>
      <c r="U123" s="34">
        <f t="shared" si="29"/>
        <v>4.1630092156665538E-6</v>
      </c>
      <c r="V123" s="34"/>
      <c r="W123" s="1">
        <v>92</v>
      </c>
      <c r="X123" s="34">
        <f t="shared" si="27"/>
        <v>1.0000000000000002E-2</v>
      </c>
      <c r="Y123" s="34"/>
      <c r="Z123" s="34"/>
      <c r="AA123" s="34"/>
      <c r="AD123" s="34"/>
      <c r="AE123" s="34"/>
      <c r="AF123" s="34"/>
      <c r="AG123" s="34"/>
      <c r="AH123" s="34"/>
    </row>
    <row r="124" spans="1:34">
      <c r="A124" s="34" t="s">
        <v>92</v>
      </c>
      <c r="B124" s="52" t="s">
        <v>62</v>
      </c>
      <c r="C124" s="228">
        <v>47056.36</v>
      </c>
      <c r="D124" s="229"/>
      <c r="E124" s="41">
        <f t="shared" si="18"/>
        <v>-20891.561808620747</v>
      </c>
      <c r="F124" s="41">
        <f t="shared" si="19"/>
        <v>-20891.5</v>
      </c>
      <c r="G124" s="41">
        <f t="shared" si="28"/>
        <v>-1.7332205497950781E-2</v>
      </c>
      <c r="H124" s="34"/>
      <c r="I124" s="34">
        <f t="shared" si="30"/>
        <v>-1.7332205497950781E-2</v>
      </c>
      <c r="J124" s="34"/>
      <c r="K124" s="44"/>
      <c r="L124" s="34"/>
      <c r="M124" s="34"/>
      <c r="N124" s="34"/>
      <c r="O124" s="34"/>
      <c r="P124" s="34">
        <f t="shared" si="21"/>
        <v>-1.2320460690353682E-2</v>
      </c>
      <c r="Q124" s="212">
        <f t="shared" si="22"/>
        <v>32037.86</v>
      </c>
      <c r="R124" s="45"/>
      <c r="S124" s="44">
        <f t="shared" si="26"/>
        <v>2.5117586016476481E-5</v>
      </c>
      <c r="T124" s="34">
        <v>0.1</v>
      </c>
      <c r="U124" s="34">
        <f t="shared" si="29"/>
        <v>2.5117586016476485E-6</v>
      </c>
      <c r="V124" s="34"/>
      <c r="W124" s="1">
        <v>93</v>
      </c>
      <c r="X124" s="34">
        <f t="shared" si="27"/>
        <v>1.0000000000000002E-2</v>
      </c>
      <c r="Y124" s="34"/>
      <c r="AD124" s="34"/>
      <c r="AE124" s="34"/>
      <c r="AF124" s="34"/>
      <c r="AG124" s="34"/>
      <c r="AH124" s="34"/>
    </row>
    <row r="125" spans="1:34" s="34" customFormat="1">
      <c r="A125" s="34" t="s">
        <v>92</v>
      </c>
      <c r="B125" s="52"/>
      <c r="C125" s="228">
        <v>47057.347999999998</v>
      </c>
      <c r="D125" s="229"/>
      <c r="E125" s="41">
        <f t="shared" si="18"/>
        <v>-20888.038487984344</v>
      </c>
      <c r="F125" s="41">
        <f t="shared" si="19"/>
        <v>-20888</v>
      </c>
      <c r="G125" s="41">
        <f t="shared" si="28"/>
        <v>-1.0792695997224655E-2</v>
      </c>
      <c r="I125" s="34">
        <f t="shared" si="30"/>
        <v>-1.0792695997224655E-2</v>
      </c>
      <c r="K125" s="44"/>
      <c r="P125" s="34">
        <f t="shared" si="21"/>
        <v>-1.2317068327129265E-2</v>
      </c>
      <c r="Q125" s="212">
        <f t="shared" si="22"/>
        <v>32038.847999999998</v>
      </c>
      <c r="R125" s="45"/>
      <c r="S125" s="44">
        <f t="shared" si="26"/>
        <v>2.3237110001788095E-6</v>
      </c>
      <c r="T125" s="34">
        <v>0.1</v>
      </c>
      <c r="U125" s="34">
        <f t="shared" si="29"/>
        <v>2.3237110001788095E-7</v>
      </c>
      <c r="W125" s="1">
        <v>94</v>
      </c>
      <c r="X125" s="34">
        <f t="shared" si="27"/>
        <v>1.0000000000000002E-2</v>
      </c>
      <c r="Z125" s="1"/>
      <c r="AA125" s="1"/>
    </row>
    <row r="126" spans="1:34" s="34" customFormat="1">
      <c r="A126" s="34" t="s">
        <v>76</v>
      </c>
      <c r="B126" s="52"/>
      <c r="C126" s="228">
        <v>47333.84</v>
      </c>
      <c r="D126" s="229"/>
      <c r="E126" s="41">
        <f t="shared" si="18"/>
        <v>-19902.036494662134</v>
      </c>
      <c r="F126" s="41">
        <f t="shared" si="19"/>
        <v>-19902</v>
      </c>
      <c r="G126" s="41">
        <f t="shared" si="28"/>
        <v>-1.0233733999484684E-2</v>
      </c>
      <c r="J126" s="34">
        <f>G126</f>
        <v>-1.0233733999484684E-2</v>
      </c>
      <c r="K126" s="44"/>
      <c r="P126" s="34">
        <f t="shared" si="21"/>
        <v>-1.1381850692487691E-2</v>
      </c>
      <c r="Q126" s="212">
        <f t="shared" si="22"/>
        <v>32315.339999999997</v>
      </c>
      <c r="R126" s="45"/>
      <c r="S126" s="44">
        <f t="shared" si="26"/>
        <v>1.3181719407521606E-6</v>
      </c>
      <c r="T126" s="34">
        <v>1</v>
      </c>
      <c r="U126" s="34">
        <f t="shared" si="29"/>
        <v>1.3181719407521606E-6</v>
      </c>
      <c r="W126" s="1">
        <v>95</v>
      </c>
      <c r="X126" s="34">
        <f t="shared" si="27"/>
        <v>1</v>
      </c>
      <c r="Y126" s="1"/>
      <c r="AG126" s="1"/>
      <c r="AH126" s="1"/>
    </row>
    <row r="127" spans="1:34" s="34" customFormat="1">
      <c r="A127" s="34" t="s">
        <v>93</v>
      </c>
      <c r="B127" s="52"/>
      <c r="C127" s="228">
        <v>47362.451999999997</v>
      </c>
      <c r="D127" s="229"/>
      <c r="E127" s="41">
        <f t="shared" si="18"/>
        <v>-19800.00284076641</v>
      </c>
      <c r="F127" s="41">
        <f t="shared" si="19"/>
        <v>-19800</v>
      </c>
      <c r="G127" s="41">
        <f t="shared" si="28"/>
        <v>-7.9659999755676836E-4</v>
      </c>
      <c r="I127" s="34">
        <f>G127</f>
        <v>-7.9659999755676836E-4</v>
      </c>
      <c r="K127" s="44"/>
      <c r="P127" s="34">
        <f t="shared" si="21"/>
        <v>-1.1287431233557438E-2</v>
      </c>
      <c r="Q127" s="212">
        <f t="shared" si="22"/>
        <v>32343.951999999997</v>
      </c>
      <c r="R127" s="45"/>
      <c r="S127" s="44">
        <f t="shared" si="26"/>
        <v>1.1005754002224733E-4</v>
      </c>
      <c r="T127" s="34">
        <v>0.1</v>
      </c>
      <c r="U127" s="34">
        <f t="shared" si="29"/>
        <v>1.1005754002224733E-5</v>
      </c>
      <c r="W127" s="1">
        <v>96</v>
      </c>
      <c r="X127" s="34">
        <f t="shared" si="27"/>
        <v>1.0000000000000002E-2</v>
      </c>
      <c r="Z127" s="1"/>
      <c r="AA127" s="1"/>
      <c r="AB127" s="1"/>
      <c r="AC127" s="1"/>
    </row>
    <row r="128" spans="1:34" s="34" customFormat="1">
      <c r="A128" s="34" t="s">
        <v>93</v>
      </c>
      <c r="B128" s="52" t="s">
        <v>62</v>
      </c>
      <c r="C128" s="228">
        <v>47374.36</v>
      </c>
      <c r="D128" s="229"/>
      <c r="E128" s="41">
        <f t="shared" si="18"/>
        <v>-19757.537555201245</v>
      </c>
      <c r="F128" s="41">
        <f t="shared" si="19"/>
        <v>-19757.5</v>
      </c>
      <c r="G128" s="41">
        <f t="shared" si="28"/>
        <v>-1.0531127496506087E-2</v>
      </c>
      <c r="I128" s="34">
        <f>G128</f>
        <v>-1.0531127496506087E-2</v>
      </c>
      <c r="K128" s="44"/>
      <c r="P128" s="34">
        <f t="shared" si="21"/>
        <v>-1.1248218575799379E-2</v>
      </c>
      <c r="Q128" s="212">
        <f t="shared" si="22"/>
        <v>32355.86</v>
      </c>
      <c r="R128" s="45"/>
      <c r="S128" s="44">
        <f t="shared" ref="S128:S151" si="31">(P128-G128)^2</f>
        <v>5.1421961600201837E-7</v>
      </c>
      <c r="T128" s="34">
        <v>0.1</v>
      </c>
      <c r="U128" s="34">
        <f t="shared" si="29"/>
        <v>5.1421961600201842E-8</v>
      </c>
      <c r="W128" s="1">
        <v>97</v>
      </c>
      <c r="X128" s="34">
        <f t="shared" si="27"/>
        <v>1.0000000000000002E-2</v>
      </c>
      <c r="AB128" s="1"/>
      <c r="AC128" s="1"/>
    </row>
    <row r="129" spans="1:34" s="34" customFormat="1">
      <c r="A129" s="34" t="s">
        <v>93</v>
      </c>
      <c r="B129" s="52"/>
      <c r="C129" s="228">
        <v>47378.432000000001</v>
      </c>
      <c r="D129" s="229"/>
      <c r="E129" s="41">
        <f t="shared" si="18"/>
        <v>-19743.016338975067</v>
      </c>
      <c r="F129" s="41">
        <f t="shared" si="19"/>
        <v>-19743</v>
      </c>
      <c r="G129" s="41">
        <f t="shared" si="28"/>
        <v>-4.58173099468695E-3</v>
      </c>
      <c r="I129" s="34">
        <f>G129</f>
        <v>-4.58173099468695E-3</v>
      </c>
      <c r="K129" s="44"/>
      <c r="P129" s="34">
        <f t="shared" si="21"/>
        <v>-1.1234857471523294E-2</v>
      </c>
      <c r="Q129" s="212">
        <f t="shared" si="22"/>
        <v>32359.932000000001</v>
      </c>
      <c r="R129" s="45"/>
      <c r="S129" s="44">
        <f t="shared" si="31"/>
        <v>4.4264091916780775E-5</v>
      </c>
      <c r="T129" s="34">
        <v>0.1</v>
      </c>
      <c r="U129" s="34">
        <f t="shared" si="29"/>
        <v>4.4264091916780775E-6</v>
      </c>
      <c r="W129" s="1">
        <v>98</v>
      </c>
      <c r="X129" s="34">
        <f t="shared" si="27"/>
        <v>1.0000000000000002E-2</v>
      </c>
      <c r="Y129" s="1"/>
      <c r="AG129" s="1"/>
      <c r="AH129" s="1"/>
    </row>
    <row r="130" spans="1:34">
      <c r="A130" s="34" t="s">
        <v>93</v>
      </c>
      <c r="B130" s="52" t="s">
        <v>62</v>
      </c>
      <c r="C130" s="228">
        <v>47381.394999999997</v>
      </c>
      <c r="D130" s="229"/>
      <c r="E130" s="41">
        <f t="shared" si="18"/>
        <v>-19732.449943179854</v>
      </c>
      <c r="F130" s="41">
        <f t="shared" si="19"/>
        <v>-19732.5</v>
      </c>
      <c r="G130" s="41">
        <f t="shared" si="28"/>
        <v>1.4036797503649723E-2</v>
      </c>
      <c r="H130" s="34"/>
      <c r="I130" s="34">
        <f>G130</f>
        <v>1.4036797503649723E-2</v>
      </c>
      <c r="J130" s="34"/>
      <c r="K130" s="44"/>
      <c r="L130" s="34"/>
      <c r="M130" s="34"/>
      <c r="N130" s="34"/>
      <c r="O130" s="34"/>
      <c r="P130" s="34">
        <f t="shared" si="21"/>
        <v>-1.1225187693803469E-2</v>
      </c>
      <c r="Q130" s="212">
        <f t="shared" si="22"/>
        <v>32362.894999999997</v>
      </c>
      <c r="R130" s="45"/>
      <c r="S130" s="44">
        <f t="shared" si="31"/>
        <v>6.3816789611634425E-4</v>
      </c>
      <c r="T130" s="34">
        <v>0.1</v>
      </c>
      <c r="U130" s="34">
        <f t="shared" si="29"/>
        <v>6.3816789611634433E-5</v>
      </c>
      <c r="V130" s="34"/>
      <c r="W130" s="1">
        <v>99</v>
      </c>
      <c r="X130" s="34">
        <f t="shared" si="27"/>
        <v>1.0000000000000002E-2</v>
      </c>
      <c r="Y130" s="34"/>
      <c r="AD130" s="34"/>
      <c r="AE130" s="34"/>
      <c r="AF130" s="34"/>
      <c r="AG130" s="34"/>
      <c r="AH130" s="34"/>
    </row>
    <row r="131" spans="1:34">
      <c r="A131" s="34" t="s">
        <v>94</v>
      </c>
      <c r="B131" s="52" t="s">
        <v>62</v>
      </c>
      <c r="C131" s="228">
        <v>47387.540999999997</v>
      </c>
      <c r="D131" s="229"/>
      <c r="E131" s="41">
        <f t="shared" si="18"/>
        <v>-19710.532606508419</v>
      </c>
      <c r="F131" s="41">
        <f t="shared" si="19"/>
        <v>-19710.5</v>
      </c>
      <c r="G131" s="41">
        <f t="shared" si="28"/>
        <v>-9.1434284986462444E-3</v>
      </c>
      <c r="H131" s="34"/>
      <c r="I131" s="34">
        <f>G131</f>
        <v>-9.1434284986462444E-3</v>
      </c>
      <c r="J131" s="34"/>
      <c r="K131" s="44"/>
      <c r="L131" s="34"/>
      <c r="M131" s="34"/>
      <c r="N131" s="34"/>
      <c r="O131" s="34"/>
      <c r="P131" s="34">
        <f t="shared" si="21"/>
        <v>-1.1204942200871268E-2</v>
      </c>
      <c r="Q131" s="212">
        <f t="shared" si="22"/>
        <v>32369.040999999997</v>
      </c>
      <c r="R131" s="45"/>
      <c r="S131" s="44">
        <f t="shared" si="31"/>
        <v>4.249838744461524E-6</v>
      </c>
      <c r="T131" s="34">
        <v>0.1</v>
      </c>
      <c r="U131" s="34">
        <f t="shared" si="29"/>
        <v>4.2498387444615243E-7</v>
      </c>
      <c r="V131" s="34"/>
      <c r="W131" s="1">
        <v>100</v>
      </c>
      <c r="X131" s="34">
        <f t="shared" si="27"/>
        <v>1.0000000000000002E-2</v>
      </c>
      <c r="Y131" s="34"/>
      <c r="Z131" s="34"/>
      <c r="AA131" s="34"/>
      <c r="AD131" s="34"/>
      <c r="AE131" s="34"/>
      <c r="AF131" s="34"/>
      <c r="AG131" s="34"/>
      <c r="AH131" s="34"/>
    </row>
    <row r="132" spans="1:34">
      <c r="A132" s="34" t="s">
        <v>19</v>
      </c>
      <c r="B132" s="55"/>
      <c r="C132" s="228">
        <v>47450.633900000001</v>
      </c>
      <c r="D132" s="229"/>
      <c r="E132" s="41">
        <f t="shared" si="18"/>
        <v>-19485.536132236171</v>
      </c>
      <c r="F132" s="41">
        <f t="shared" si="19"/>
        <v>-19485.5</v>
      </c>
      <c r="G132" s="41">
        <f t="shared" si="28"/>
        <v>-1.0132103496289346E-2</v>
      </c>
      <c r="I132" s="34"/>
      <c r="J132" s="34"/>
      <c r="K132" s="43">
        <f>G132</f>
        <v>-1.0132103496289346E-2</v>
      </c>
      <c r="L132" s="34"/>
      <c r="M132" s="34"/>
      <c r="N132" s="34"/>
      <c r="O132" s="34"/>
      <c r="P132" s="34">
        <f t="shared" si="21"/>
        <v>-1.099905144403074E-2</v>
      </c>
      <c r="Q132" s="212">
        <f t="shared" si="22"/>
        <v>32432.133900000001</v>
      </c>
      <c r="R132" s="45"/>
      <c r="S132" s="44">
        <f t="shared" si="31"/>
        <v>7.5159874409301462E-7</v>
      </c>
      <c r="T132" s="34">
        <v>1</v>
      </c>
      <c r="U132" s="34">
        <f t="shared" si="29"/>
        <v>7.5159874409301462E-7</v>
      </c>
      <c r="V132" s="34"/>
      <c r="W132" s="1">
        <v>101</v>
      </c>
      <c r="X132" s="34">
        <f t="shared" si="27"/>
        <v>1</v>
      </c>
      <c r="Y132" s="34"/>
      <c r="Z132" s="34"/>
      <c r="AA132" s="34"/>
      <c r="AD132" s="34"/>
      <c r="AE132" s="34"/>
      <c r="AF132" s="34"/>
      <c r="AG132" s="34"/>
      <c r="AH132" s="34"/>
    </row>
    <row r="133" spans="1:34" s="34" customFormat="1">
      <c r="A133" s="34" t="s">
        <v>19</v>
      </c>
      <c r="B133" s="55"/>
      <c r="C133" s="228">
        <v>47451.755599999997</v>
      </c>
      <c r="D133" s="229"/>
      <c r="E133" s="41">
        <f t="shared" si="18"/>
        <v>-19481.536022157376</v>
      </c>
      <c r="F133" s="41">
        <f t="shared" si="19"/>
        <v>-19481.5</v>
      </c>
      <c r="G133" s="41">
        <f t="shared" si="28"/>
        <v>-1.010123550076969E-2</v>
      </c>
      <c r="H133" s="1"/>
      <c r="K133" s="43">
        <f>G133</f>
        <v>-1.010123550076969E-2</v>
      </c>
      <c r="P133" s="34">
        <f t="shared" si="21"/>
        <v>-1.0995410372645462E-2</v>
      </c>
      <c r="Q133" s="212">
        <f t="shared" si="22"/>
        <v>32433.255599999997</v>
      </c>
      <c r="R133" s="59"/>
      <c r="S133" s="44">
        <f t="shared" si="31"/>
        <v>7.9954870149405376E-7</v>
      </c>
      <c r="T133" s="34">
        <v>1</v>
      </c>
      <c r="U133" s="34">
        <f t="shared" si="29"/>
        <v>7.9954870149405376E-7</v>
      </c>
      <c r="W133" s="1">
        <v>102</v>
      </c>
      <c r="X133" s="34">
        <f t="shared" si="27"/>
        <v>1</v>
      </c>
      <c r="AB133" s="1"/>
      <c r="AC133" s="1"/>
    </row>
    <row r="134" spans="1:34" s="34" customFormat="1">
      <c r="A134" s="34" t="s">
        <v>74</v>
      </c>
      <c r="B134" s="55"/>
      <c r="C134" s="228">
        <v>47469.292999999998</v>
      </c>
      <c r="D134" s="229" t="s">
        <v>75</v>
      </c>
      <c r="E134" s="41">
        <f t="shared" si="18"/>
        <v>-19418.995654415488</v>
      </c>
      <c r="F134" s="41">
        <f t="shared" si="19"/>
        <v>-19419</v>
      </c>
      <c r="G134" s="41">
        <f t="shared" si="28"/>
        <v>1.2185770028736442E-3</v>
      </c>
      <c r="H134" s="1"/>
      <c r="I134" s="34">
        <f>G134</f>
        <v>1.2185770028736442E-3</v>
      </c>
      <c r="J134" s="1"/>
      <c r="K134" s="44"/>
      <c r="P134" s="34">
        <f t="shared" si="21"/>
        <v>-1.0938605789794583E-2</v>
      </c>
      <c r="Q134" s="212">
        <f t="shared" si="22"/>
        <v>32450.792999999998</v>
      </c>
      <c r="R134" s="59"/>
      <c r="S134" s="44">
        <f t="shared" si="31"/>
        <v>1.4779709345434842E-4</v>
      </c>
      <c r="T134" s="34">
        <f>T$16</f>
        <v>0.1</v>
      </c>
      <c r="U134" s="34">
        <f t="shared" si="29"/>
        <v>1.4779709345434843E-5</v>
      </c>
      <c r="W134" s="1">
        <v>103</v>
      </c>
      <c r="X134" s="34">
        <f t="shared" si="27"/>
        <v>1.0000000000000002E-2</v>
      </c>
      <c r="Z134" s="1"/>
      <c r="AA134" s="1"/>
    </row>
    <row r="135" spans="1:34">
      <c r="A135" s="34" t="s">
        <v>74</v>
      </c>
      <c r="B135" s="55"/>
      <c r="C135" s="228">
        <v>47859.633000000002</v>
      </c>
      <c r="D135" s="229" t="s">
        <v>75</v>
      </c>
      <c r="E135" s="41">
        <f t="shared" si="18"/>
        <v>-18026.998713913061</v>
      </c>
      <c r="F135" s="41">
        <f t="shared" si="19"/>
        <v>-18027</v>
      </c>
      <c r="G135" s="41">
        <f t="shared" si="28"/>
        <v>3.6064100277144462E-4</v>
      </c>
      <c r="H135" s="34"/>
      <c r="I135" s="34">
        <f>G135</f>
        <v>3.6064100277144462E-4</v>
      </c>
      <c r="K135" s="44"/>
      <c r="L135" s="34"/>
      <c r="M135" s="34"/>
      <c r="N135" s="34"/>
      <c r="O135" s="34"/>
      <c r="P135" s="34">
        <f t="shared" si="21"/>
        <v>-9.7159118027850093E-3</v>
      </c>
      <c r="Q135" s="212">
        <f t="shared" si="22"/>
        <v>32841.133000000002</v>
      </c>
      <c r="R135" s="45"/>
      <c r="S135" s="44">
        <f t="shared" si="31"/>
        <v>1.0153691644316765E-4</v>
      </c>
      <c r="T135" s="34">
        <f>T$16</f>
        <v>0.1</v>
      </c>
      <c r="U135" s="34">
        <f t="shared" si="29"/>
        <v>1.0153691644316766E-5</v>
      </c>
      <c r="V135" s="34"/>
      <c r="W135" s="1">
        <v>104</v>
      </c>
      <c r="X135" s="34">
        <f t="shared" si="27"/>
        <v>1.0000000000000002E-2</v>
      </c>
      <c r="Y135" s="34"/>
      <c r="AD135" s="34"/>
      <c r="AE135" s="34"/>
      <c r="AF135" s="34"/>
      <c r="AG135" s="34"/>
      <c r="AH135" s="34"/>
    </row>
    <row r="136" spans="1:34" s="34" customFormat="1">
      <c r="A136" s="34" t="s">
        <v>95</v>
      </c>
      <c r="B136" s="55"/>
      <c r="C136" s="228">
        <v>48174.530299999999</v>
      </c>
      <c r="D136" s="229">
        <v>1.2E-4</v>
      </c>
      <c r="E136" s="41">
        <f t="shared" si="18"/>
        <v>-16904.039042415221</v>
      </c>
      <c r="F136" s="41">
        <f t="shared" si="19"/>
        <v>-16904</v>
      </c>
      <c r="G136" s="41">
        <f t="shared" si="28"/>
        <v>-1.0948167997412384E-2</v>
      </c>
      <c r="K136" s="44">
        <f>G136</f>
        <v>-1.0948167997412384E-2</v>
      </c>
      <c r="P136" s="34">
        <f t="shared" si="21"/>
        <v>-8.7887270969525637E-3</v>
      </c>
      <c r="Q136" s="212">
        <f t="shared" si="22"/>
        <v>33156.030299999999</v>
      </c>
      <c r="R136" s="59"/>
      <c r="S136" s="44">
        <f t="shared" si="31"/>
        <v>4.6631850025787176E-6</v>
      </c>
      <c r="T136" s="34">
        <v>1</v>
      </c>
      <c r="U136" s="34">
        <f t="shared" si="29"/>
        <v>4.6631850025787176E-6</v>
      </c>
      <c r="W136" s="1">
        <v>105</v>
      </c>
      <c r="X136" s="34">
        <f t="shared" si="27"/>
        <v>1</v>
      </c>
      <c r="Z136" s="1"/>
      <c r="AA136" s="1"/>
      <c r="AB136" s="1"/>
      <c r="AC136" s="1"/>
    </row>
    <row r="137" spans="1:34" s="34" customFormat="1">
      <c r="A137" s="60" t="s">
        <v>96</v>
      </c>
      <c r="B137" s="61" t="s">
        <v>62</v>
      </c>
      <c r="C137" s="60">
        <v>48191.498870000003</v>
      </c>
      <c r="D137" s="60">
        <v>1.5100000000000001E-4</v>
      </c>
      <c r="E137" s="41">
        <f t="shared" si="18"/>
        <v>-16843.527187302479</v>
      </c>
      <c r="F137" s="41">
        <f t="shared" si="19"/>
        <v>-16843.5</v>
      </c>
      <c r="G137" s="41">
        <f t="shared" si="28"/>
        <v>-7.6237894900259562E-3</v>
      </c>
      <c r="K137" s="44">
        <f>G137</f>
        <v>-7.6237894900259562E-3</v>
      </c>
      <c r="O137" s="34">
        <f ca="1">+C$11+C$12*F137</f>
        <v>-4.2198453844677249E-3</v>
      </c>
      <c r="P137" s="34">
        <f t="shared" si="21"/>
        <v>-8.7402778681854934E-3</v>
      </c>
      <c r="Q137" s="212">
        <f t="shared" si="22"/>
        <v>33172.998870000003</v>
      </c>
      <c r="R137" s="45"/>
      <c r="S137" s="44">
        <f t="shared" si="31"/>
        <v>1.2465462985653139E-6</v>
      </c>
      <c r="T137" s="1">
        <v>1</v>
      </c>
      <c r="U137" s="34">
        <f t="shared" si="29"/>
        <v>1.2465462985653139E-6</v>
      </c>
      <c r="W137" s="1">
        <v>106</v>
      </c>
      <c r="X137" s="1">
        <f t="shared" si="27"/>
        <v>1</v>
      </c>
    </row>
    <row r="138" spans="1:34" s="34" customFormat="1">
      <c r="A138" s="34" t="s">
        <v>95</v>
      </c>
      <c r="B138" s="55"/>
      <c r="C138" s="228">
        <v>48213.509400000003</v>
      </c>
      <c r="D138" s="229">
        <v>1.1E-4</v>
      </c>
      <c r="E138" s="41">
        <f t="shared" si="18"/>
        <v>-16765.03512802381</v>
      </c>
      <c r="F138" s="41">
        <f t="shared" si="19"/>
        <v>-16765</v>
      </c>
      <c r="G138" s="41">
        <f t="shared" si="28"/>
        <v>-9.8505049900268205E-3</v>
      </c>
      <c r="K138" s="44">
        <f>G138</f>
        <v>-9.8505049900268205E-3</v>
      </c>
      <c r="P138" s="34">
        <f t="shared" si="21"/>
        <v>-8.677642809575066E-3</v>
      </c>
      <c r="Q138" s="212">
        <f t="shared" si="22"/>
        <v>33195.009400000003</v>
      </c>
      <c r="R138" s="45"/>
      <c r="S138" s="44">
        <f t="shared" si="31"/>
        <v>1.3756056943340439E-6</v>
      </c>
      <c r="T138" s="34">
        <v>1</v>
      </c>
      <c r="U138" s="34">
        <f t="shared" si="29"/>
        <v>1.3756056943340439E-6</v>
      </c>
      <c r="W138" s="1">
        <v>107</v>
      </c>
      <c r="X138" s="34">
        <f t="shared" si="27"/>
        <v>1</v>
      </c>
    </row>
    <row r="139" spans="1:34" s="34" customFormat="1">
      <c r="A139" s="34" t="s">
        <v>95</v>
      </c>
      <c r="B139" s="55"/>
      <c r="C139" s="228">
        <v>48225.567199999998</v>
      </c>
      <c r="D139" s="229">
        <v>1E-4</v>
      </c>
      <c r="E139" s="41">
        <f t="shared" si="18"/>
        <v>-16722.035638580801</v>
      </c>
      <c r="F139" s="41">
        <f t="shared" si="19"/>
        <v>-16722</v>
      </c>
      <c r="G139" s="41">
        <f t="shared" si="28"/>
        <v>-9.9936740007251501E-3</v>
      </c>
      <c r="K139" s="44">
        <f>G139</f>
        <v>-9.9936740007251501E-3</v>
      </c>
      <c r="P139" s="34">
        <f t="shared" si="21"/>
        <v>-8.6434427186344674E-3</v>
      </c>
      <c r="Q139" s="212">
        <f t="shared" si="22"/>
        <v>33207.067199999998</v>
      </c>
      <c r="R139" s="45"/>
      <c r="S139" s="44">
        <f t="shared" si="31"/>
        <v>1.8231245151362489E-6</v>
      </c>
      <c r="T139" s="34">
        <v>1</v>
      </c>
      <c r="U139" s="34">
        <f t="shared" si="29"/>
        <v>1.8231245151362489E-6</v>
      </c>
      <c r="W139" s="1">
        <v>108</v>
      </c>
      <c r="X139" s="34">
        <f t="shared" si="27"/>
        <v>1</v>
      </c>
      <c r="AB139" s="1"/>
      <c r="AC139" s="1"/>
    </row>
    <row r="140" spans="1:34" s="34" customFormat="1">
      <c r="A140" s="60" t="s">
        <v>97</v>
      </c>
      <c r="B140" s="61" t="s">
        <v>65</v>
      </c>
      <c r="C140" s="60">
        <v>48225.568099999997</v>
      </c>
      <c r="D140" s="60">
        <v>6.9700000000000003E-4</v>
      </c>
      <c r="E140" s="41">
        <f t="shared" si="18"/>
        <v>-16722.032429078201</v>
      </c>
      <c r="F140" s="41">
        <f t="shared" si="19"/>
        <v>-16722</v>
      </c>
      <c r="G140" s="41">
        <f t="shared" si="28"/>
        <v>-9.0936740016331896E-3</v>
      </c>
      <c r="K140" s="44">
        <f>G140</f>
        <v>-9.0936740016331896E-3</v>
      </c>
      <c r="O140" s="34">
        <f ca="1">+C$11+C$12*F140</f>
        <v>-4.1965433775243352E-3</v>
      </c>
      <c r="P140" s="34">
        <f t="shared" si="21"/>
        <v>-8.6434427186344674E-3</v>
      </c>
      <c r="Q140" s="212">
        <f t="shared" si="22"/>
        <v>33207.068099999997</v>
      </c>
      <c r="R140" s="45"/>
      <c r="S140" s="44">
        <f t="shared" si="31"/>
        <v>2.0270820819067554E-7</v>
      </c>
      <c r="T140" s="1">
        <v>1</v>
      </c>
      <c r="U140" s="34">
        <f t="shared" si="29"/>
        <v>2.0270820819067554E-7</v>
      </c>
      <c r="W140" s="1">
        <v>109</v>
      </c>
      <c r="X140" s="1">
        <f t="shared" si="27"/>
        <v>1</v>
      </c>
      <c r="AB140" s="1"/>
      <c r="AC140" s="1"/>
    </row>
    <row r="141" spans="1:34" s="34" customFormat="1">
      <c r="A141" s="34" t="s">
        <v>74</v>
      </c>
      <c r="B141" s="55"/>
      <c r="C141" s="228">
        <v>48914.584999999999</v>
      </c>
      <c r="D141" s="229" t="s">
        <v>75</v>
      </c>
      <c r="E141" s="41">
        <f t="shared" si="18"/>
        <v>-14264.919612675933</v>
      </c>
      <c r="F141" s="41">
        <f t="shared" si="19"/>
        <v>-14265</v>
      </c>
      <c r="G141" s="41">
        <f t="shared" si="28"/>
        <v>2.2541995000210591E-2</v>
      </c>
      <c r="I141" s="34">
        <f>G141</f>
        <v>2.2541995000210591E-2</v>
      </c>
      <c r="J141" s="1"/>
      <c r="K141" s="44"/>
      <c r="P141" s="34">
        <f t="shared" si="21"/>
        <v>-6.8180751049829067E-3</v>
      </c>
      <c r="Q141" s="212">
        <f t="shared" si="22"/>
        <v>33896.084999999999</v>
      </c>
      <c r="R141" s="45"/>
      <c r="S141" s="44">
        <f t="shared" si="31"/>
        <v>8.6201371658187697E-4</v>
      </c>
      <c r="T141" s="34">
        <f>T$16</f>
        <v>0.1</v>
      </c>
      <c r="U141" s="34">
        <f t="shared" si="29"/>
        <v>8.6201371658187702E-5</v>
      </c>
      <c r="W141" s="1">
        <v>110</v>
      </c>
      <c r="X141" s="34">
        <f t="shared" si="27"/>
        <v>1.0000000000000002E-2</v>
      </c>
      <c r="AB141" s="1"/>
      <c r="AC141" s="1"/>
    </row>
    <row r="142" spans="1:34" s="34" customFormat="1">
      <c r="A142" s="34" t="s">
        <v>74</v>
      </c>
      <c r="B142" s="55"/>
      <c r="C142" s="228">
        <v>48922.555</v>
      </c>
      <c r="D142" s="229" t="s">
        <v>75</v>
      </c>
      <c r="E142" s="41">
        <f t="shared" si="18"/>
        <v>-14236.49768406035</v>
      </c>
      <c r="F142" s="41">
        <f t="shared" si="19"/>
        <v>-14236.5</v>
      </c>
      <c r="G142" s="41">
        <f t="shared" si="28"/>
        <v>6.4942950120894238E-4</v>
      </c>
      <c r="H142" s="1"/>
      <c r="I142" s="34">
        <f>G142</f>
        <v>6.4942950120894238E-4</v>
      </c>
      <c r="J142" s="1"/>
      <c r="K142" s="44"/>
      <c r="P142" s="34">
        <f t="shared" si="21"/>
        <v>-6.7983871955520098E-3</v>
      </c>
      <c r="Q142" s="212">
        <f t="shared" si="22"/>
        <v>33904.055</v>
      </c>
      <c r="R142" s="45"/>
      <c r="S142" s="44">
        <f t="shared" si="31"/>
        <v>5.5469973548551224E-5</v>
      </c>
      <c r="T142" s="34">
        <f>T$16</f>
        <v>0.1</v>
      </c>
      <c r="U142" s="34">
        <f t="shared" si="29"/>
        <v>5.5469973548551229E-6</v>
      </c>
      <c r="W142" s="1">
        <v>111</v>
      </c>
      <c r="X142" s="34">
        <f t="shared" si="27"/>
        <v>1.0000000000000002E-2</v>
      </c>
      <c r="Y142" s="1"/>
      <c r="Z142" s="1"/>
      <c r="AA142" s="1"/>
      <c r="AG142" s="1"/>
      <c r="AH142" s="1"/>
    </row>
    <row r="143" spans="1:34" s="34" customFormat="1">
      <c r="A143" s="34" t="s">
        <v>74</v>
      </c>
      <c r="B143" s="55"/>
      <c r="C143" s="228">
        <v>48954.529000000002</v>
      </c>
      <c r="D143" s="229" t="s">
        <v>75</v>
      </c>
      <c r="E143" s="41">
        <f t="shared" si="18"/>
        <v>-14122.474754881618</v>
      </c>
      <c r="F143" s="41">
        <f t="shared" si="19"/>
        <v>-14122.5</v>
      </c>
      <c r="G143" s="41">
        <f t="shared" si="28"/>
        <v>7.0791675025247969E-3</v>
      </c>
      <c r="I143" s="34">
        <f>G143</f>
        <v>7.0791675025247969E-3</v>
      </c>
      <c r="J143" s="1"/>
      <c r="K143" s="44"/>
      <c r="P143" s="34">
        <f t="shared" si="21"/>
        <v>-6.7199762193150027E-3</v>
      </c>
      <c r="Q143" s="212">
        <f t="shared" si="22"/>
        <v>33936.029000000002</v>
      </c>
      <c r="R143" s="59"/>
      <c r="S143" s="44">
        <f t="shared" si="31"/>
        <v>1.9041636745599077E-4</v>
      </c>
      <c r="T143" s="34">
        <f>T$16</f>
        <v>0.1</v>
      </c>
      <c r="U143" s="34">
        <f t="shared" si="29"/>
        <v>1.9041636745599077E-5</v>
      </c>
      <c r="W143" s="1">
        <v>112</v>
      </c>
      <c r="X143" s="34">
        <f t="shared" si="27"/>
        <v>1.0000000000000002E-2</v>
      </c>
      <c r="Y143" s="1"/>
      <c r="Z143" s="1"/>
      <c r="AA143" s="1"/>
    </row>
    <row r="144" spans="1:34" s="34" customFormat="1">
      <c r="A144" s="62" t="s">
        <v>98</v>
      </c>
      <c r="B144" s="55"/>
      <c r="C144" s="60">
        <v>49567.445</v>
      </c>
      <c r="D144" s="60" t="s">
        <v>48</v>
      </c>
      <c r="E144" s="41">
        <f t="shared" si="18"/>
        <v>-11936.746423721666</v>
      </c>
      <c r="F144" s="41">
        <f t="shared" si="19"/>
        <v>-11936.5</v>
      </c>
      <c r="G144" s="41"/>
      <c r="K144" s="44"/>
      <c r="O144" s="34">
        <f ca="1">+C$11+C$12*F144</f>
        <v>-3.2787511616593741E-3</v>
      </c>
      <c r="P144" s="34">
        <f t="shared" si="21"/>
        <v>-5.3218455126076442E-3</v>
      </c>
      <c r="Q144" s="212">
        <f t="shared" si="22"/>
        <v>34548.945</v>
      </c>
      <c r="R144" s="63">
        <v>-6.9101470493478701E-2</v>
      </c>
      <c r="S144" s="44">
        <f t="shared" si="31"/>
        <v>2.8322039660062121E-5</v>
      </c>
      <c r="T144" s="34">
        <v>1</v>
      </c>
      <c r="U144" s="34">
        <f t="shared" si="29"/>
        <v>2.8322039660062121E-5</v>
      </c>
      <c r="W144" s="1">
        <v>113</v>
      </c>
      <c r="Y144" s="1"/>
      <c r="Z144" s="1"/>
      <c r="AA144" s="1"/>
    </row>
    <row r="145" spans="1:34">
      <c r="A145" s="62" t="s">
        <v>98</v>
      </c>
      <c r="B145" s="55"/>
      <c r="C145" s="60">
        <v>49620.582000000002</v>
      </c>
      <c r="D145" s="60" t="s">
        <v>48</v>
      </c>
      <c r="E145" s="41">
        <f t="shared" si="18"/>
        <v>-11747.253823866464</v>
      </c>
      <c r="F145" s="41">
        <f t="shared" si="19"/>
        <v>-11747.5</v>
      </c>
      <c r="G145" s="41"/>
      <c r="H145" s="34"/>
      <c r="I145" s="34"/>
      <c r="J145" s="34"/>
      <c r="K145" s="44"/>
      <c r="L145" s="34"/>
      <c r="M145" s="34"/>
      <c r="N145" s="34"/>
      <c r="O145" s="34">
        <f ca="1">+C$11+C$12*F145</f>
        <v>-3.2425035953029899E-3</v>
      </c>
      <c r="P145" s="34">
        <f t="shared" si="21"/>
        <v>-5.2103771442177042E-3</v>
      </c>
      <c r="Q145" s="212">
        <f t="shared" si="22"/>
        <v>34602.082000000002</v>
      </c>
      <c r="R145" s="63">
        <v>6.9032042505568825E-2</v>
      </c>
      <c r="S145" s="44">
        <f t="shared" si="31"/>
        <v>2.714802998498624E-5</v>
      </c>
      <c r="T145" s="34"/>
      <c r="U145" s="34">
        <f t="shared" si="29"/>
        <v>0</v>
      </c>
      <c r="V145" s="34"/>
      <c r="W145" s="1">
        <v>114</v>
      </c>
      <c r="X145" s="34"/>
      <c r="AB145" s="34"/>
      <c r="AC145" s="34"/>
      <c r="AD145" s="34"/>
      <c r="AE145" s="34"/>
      <c r="AF145" s="34"/>
      <c r="AG145" s="34"/>
      <c r="AH145" s="34"/>
    </row>
    <row r="146" spans="1:34" s="34" customFormat="1">
      <c r="A146" s="34" t="s">
        <v>74</v>
      </c>
      <c r="B146" s="55"/>
      <c r="C146" s="228">
        <v>49624.586000000003</v>
      </c>
      <c r="D146" s="229" t="s">
        <v>75</v>
      </c>
      <c r="E146" s="41">
        <f t="shared" si="18"/>
        <v>-11732.975103392588</v>
      </c>
      <c r="F146" s="41">
        <f t="shared" si="19"/>
        <v>-11733</v>
      </c>
      <c r="G146" s="41">
        <f>+C146-(C$7+F146*C$8)</f>
        <v>6.9814390080864541E-3</v>
      </c>
      <c r="I146" s="34">
        <f>G146</f>
        <v>6.9814390080864541E-3</v>
      </c>
      <c r="J146" s="1"/>
      <c r="K146" s="44"/>
      <c r="P146" s="34">
        <f t="shared" si="21"/>
        <v>-5.2018872161015851E-3</v>
      </c>
      <c r="Q146" s="212">
        <f t="shared" si="22"/>
        <v>34606.086000000003</v>
      </c>
      <c r="R146" s="59"/>
      <c r="S146" s="44">
        <f t="shared" si="31"/>
        <v>1.4843343788498799E-4</v>
      </c>
      <c r="T146" s="34">
        <f>T$16</f>
        <v>0.1</v>
      </c>
      <c r="U146" s="34">
        <f t="shared" si="29"/>
        <v>1.48433437884988E-5</v>
      </c>
      <c r="W146" s="1">
        <v>115</v>
      </c>
      <c r="X146" s="34">
        <f>+T146*T146</f>
        <v>1.0000000000000002E-2</v>
      </c>
      <c r="Y146" s="1"/>
      <c r="Z146" s="1"/>
      <c r="AA146" s="1"/>
      <c r="AB146" s="1"/>
      <c r="AC146" s="1"/>
    </row>
    <row r="147" spans="1:34" s="34" customFormat="1">
      <c r="A147" s="62" t="s">
        <v>98</v>
      </c>
      <c r="B147" s="55"/>
      <c r="C147" s="60">
        <v>49898.400999999998</v>
      </c>
      <c r="D147" s="60" t="s">
        <v>48</v>
      </c>
      <c r="E147" s="41">
        <f t="shared" si="18"/>
        <v>-10756.519597260338</v>
      </c>
      <c r="F147" s="41">
        <f t="shared" si="19"/>
        <v>-10756.5</v>
      </c>
      <c r="G147" s="41"/>
      <c r="K147" s="43"/>
      <c r="O147" s="34">
        <f ca="1">+C$11+C$12*F147</f>
        <v>-3.0524436045136936E-3</v>
      </c>
      <c r="P147" s="34">
        <f t="shared" si="21"/>
        <v>-4.6504276096018347E-3</v>
      </c>
      <c r="Q147" s="212">
        <f t="shared" si="22"/>
        <v>34879.900999999998</v>
      </c>
      <c r="R147" s="63">
        <v>-5.4954104998614639E-3</v>
      </c>
      <c r="S147" s="44">
        <f t="shared" si="31"/>
        <v>2.1626476952147034E-5</v>
      </c>
      <c r="U147" s="34">
        <f t="shared" si="29"/>
        <v>0</v>
      </c>
      <c r="W147" s="1">
        <v>116</v>
      </c>
    </row>
    <row r="148" spans="1:34" s="34" customFormat="1">
      <c r="A148" s="34" t="s">
        <v>99</v>
      </c>
      <c r="B148" s="55"/>
      <c r="C148" s="228">
        <v>50316.360699999997</v>
      </c>
      <c r="D148" s="229">
        <v>6.9999999999999999E-4</v>
      </c>
      <c r="E148" s="41">
        <f t="shared" si="18"/>
        <v>-9266.0276577888344</v>
      </c>
      <c r="F148" s="41">
        <f t="shared" si="19"/>
        <v>-9266</v>
      </c>
      <c r="G148" s="41">
        <f t="shared" ref="G148:G166" si="32">+C148-(C$7+F148*C$8)</f>
        <v>-7.7557219992741011E-3</v>
      </c>
      <c r="K148" s="44">
        <f>G148</f>
        <v>-7.7557219992741011E-3</v>
      </c>
      <c r="P148" s="34">
        <f t="shared" si="21"/>
        <v>-3.8858052722793575E-3</v>
      </c>
      <c r="Q148" s="212">
        <f t="shared" si="22"/>
        <v>35297.860699999997</v>
      </c>
      <c r="R148" s="45"/>
      <c r="S148" s="44">
        <f t="shared" si="31"/>
        <v>1.4976255473873708E-5</v>
      </c>
      <c r="T148" s="34">
        <v>1</v>
      </c>
      <c r="U148" s="34">
        <f t="shared" si="29"/>
        <v>1.4976255473873708E-5</v>
      </c>
      <c r="W148" s="1">
        <v>117</v>
      </c>
      <c r="X148" s="34">
        <f>+T148*T148</f>
        <v>1</v>
      </c>
    </row>
    <row r="149" spans="1:34" s="34" customFormat="1">
      <c r="A149" s="34" t="s">
        <v>99</v>
      </c>
      <c r="B149" s="55"/>
      <c r="C149" s="228">
        <v>50316.5003</v>
      </c>
      <c r="D149" s="229">
        <v>2.8E-3</v>
      </c>
      <c r="E149" s="41">
        <f t="shared" ref="E149:E212" si="33">+(C149-C$7)/C$8</f>
        <v>-9265.529828273804</v>
      </c>
      <c r="F149" s="41">
        <f t="shared" ref="F149:F212" si="34">ROUND(2*E149,0)/2</f>
        <v>-9265.5</v>
      </c>
      <c r="G149" s="41">
        <f t="shared" si="32"/>
        <v>-8.3643634934560396E-3</v>
      </c>
      <c r="K149" s="44">
        <f>G149</f>
        <v>-8.3643634934560396E-3</v>
      </c>
      <c r="P149" s="34">
        <f t="shared" ref="P149:P212" si="35">E$11*F$11+E$12*F$12*F149+E$13*F$13*F149^2</f>
        <v>-3.8855644069868251E-3</v>
      </c>
      <c r="Q149" s="212">
        <f t="shared" ref="Q149:Q212" si="36">C149-15018.5</f>
        <v>35298.0003</v>
      </c>
      <c r="R149" s="45"/>
      <c r="S149" s="34">
        <f t="shared" si="31"/>
        <v>2.0059641256957466E-5</v>
      </c>
      <c r="T149" s="34">
        <v>1</v>
      </c>
      <c r="U149" s="34">
        <f t="shared" ref="U149:U151" si="37">S149*T149</f>
        <v>2.0059641256957466E-5</v>
      </c>
      <c r="W149" s="1">
        <v>118</v>
      </c>
      <c r="X149" s="34">
        <f>+T149*T149</f>
        <v>1</v>
      </c>
      <c r="Z149" s="1"/>
      <c r="AA149" s="1"/>
      <c r="AB149" s="1"/>
      <c r="AC149" s="1"/>
    </row>
    <row r="150" spans="1:34" s="34" customFormat="1">
      <c r="A150" s="34" t="s">
        <v>99</v>
      </c>
      <c r="B150" s="55"/>
      <c r="C150" s="228">
        <v>50707.550199999998</v>
      </c>
      <c r="D150" s="229">
        <v>2.8E-3</v>
      </c>
      <c r="E150" s="41">
        <f t="shared" si="33"/>
        <v>-7871.0013034396261</v>
      </c>
      <c r="F150" s="41">
        <f t="shared" si="34"/>
        <v>-7871</v>
      </c>
      <c r="G150" s="41">
        <f t="shared" si="32"/>
        <v>-3.6550699587678537E-4</v>
      </c>
      <c r="K150" s="44">
        <f>G150</f>
        <v>-3.6550699587678537E-4</v>
      </c>
      <c r="P150" s="34">
        <f t="shared" si="35"/>
        <v>-3.2545850832181259E-3</v>
      </c>
      <c r="Q150" s="212">
        <f t="shared" si="36"/>
        <v>35689.050199999998</v>
      </c>
      <c r="R150" s="45"/>
      <c r="S150" s="34">
        <f t="shared" si="31"/>
        <v>8.3467721947558981E-6</v>
      </c>
      <c r="T150" s="34">
        <v>1</v>
      </c>
      <c r="U150" s="34">
        <f t="shared" si="37"/>
        <v>8.3467721947558981E-6</v>
      </c>
      <c r="W150" s="1">
        <v>119</v>
      </c>
      <c r="X150" s="34">
        <f>+T150*T150</f>
        <v>1</v>
      </c>
      <c r="Z150" s="1"/>
      <c r="AA150" s="1"/>
      <c r="AB150" s="1"/>
      <c r="AC150" s="1"/>
      <c r="AG150" s="1"/>
      <c r="AH150" s="1"/>
    </row>
    <row r="151" spans="1:34" s="34" customFormat="1">
      <c r="A151" s="34" t="s">
        <v>99</v>
      </c>
      <c r="B151" s="55"/>
      <c r="C151" s="230">
        <v>50713.294600000001</v>
      </c>
      <c r="D151" s="229">
        <v>2.8E-3</v>
      </c>
      <c r="E151" s="41">
        <f t="shared" si="33"/>
        <v>-7850.5161181523727</v>
      </c>
      <c r="F151" s="41">
        <f t="shared" si="34"/>
        <v>-7850.5</v>
      </c>
      <c r="G151" s="41">
        <f t="shared" si="32"/>
        <v>-4.5198084917501546E-3</v>
      </c>
      <c r="K151" s="44">
        <f>G151</f>
        <v>-4.5198084917501546E-3</v>
      </c>
      <c r="P151" s="34">
        <f t="shared" si="35"/>
        <v>-3.2459175966788921E-3</v>
      </c>
      <c r="Q151" s="212">
        <f t="shared" si="36"/>
        <v>35694.794600000001</v>
      </c>
      <c r="R151" s="45"/>
      <c r="S151" s="34">
        <f t="shared" si="31"/>
        <v>1.6227980125454623E-6</v>
      </c>
      <c r="T151" s="34">
        <v>1</v>
      </c>
      <c r="U151" s="34">
        <f t="shared" si="37"/>
        <v>1.6227980125454623E-6</v>
      </c>
      <c r="W151" s="1">
        <v>120</v>
      </c>
      <c r="X151" s="34">
        <f>+T151*T151</f>
        <v>1</v>
      </c>
      <c r="AG151" s="1"/>
      <c r="AH151" s="1"/>
    </row>
    <row r="152" spans="1:34" s="34" customFormat="1">
      <c r="A152" s="64" t="s">
        <v>100</v>
      </c>
      <c r="B152" s="65"/>
      <c r="C152" s="232">
        <v>50829.245300000002</v>
      </c>
      <c r="D152" s="233">
        <v>2.0999999999999999E-3</v>
      </c>
      <c r="E152" s="41">
        <f t="shared" si="33"/>
        <v>-7437.0227030549831</v>
      </c>
      <c r="F152" s="41">
        <f t="shared" si="34"/>
        <v>-7437</v>
      </c>
      <c r="G152" s="41">
        <f t="shared" si="32"/>
        <v>-6.366328991134651E-3</v>
      </c>
      <c r="H152" s="64"/>
      <c r="K152" s="44">
        <f>G152</f>
        <v>-6.366328991134651E-3</v>
      </c>
      <c r="P152" s="34">
        <f t="shared" si="35"/>
        <v>-3.074851348732084E-3</v>
      </c>
      <c r="Q152" s="212">
        <f t="shared" si="36"/>
        <v>35810.745300000002</v>
      </c>
      <c r="R152" s="45"/>
      <c r="V152" s="34">
        <f>C$7+C$8*F152+C$9*F152^2</f>
        <v>11061844629.251667</v>
      </c>
      <c r="W152" s="1">
        <v>121</v>
      </c>
      <c r="X152" s="34">
        <f>+T152*T152</f>
        <v>0</v>
      </c>
      <c r="AG152" s="1"/>
      <c r="AH152" s="1"/>
    </row>
    <row r="153" spans="1:34" s="34" customFormat="1">
      <c r="A153" s="1" t="s">
        <v>101</v>
      </c>
      <c r="B153" s="68" t="s">
        <v>65</v>
      </c>
      <c r="C153" s="227">
        <v>51758.422700000003</v>
      </c>
      <c r="D153" s="227" t="s">
        <v>48</v>
      </c>
      <c r="E153" s="48">
        <f t="shared" si="33"/>
        <v>-4123.4701642836817</v>
      </c>
      <c r="F153" s="48">
        <f t="shared" si="34"/>
        <v>-4123.5</v>
      </c>
      <c r="G153" s="48">
        <f t="shared" si="32"/>
        <v>8.3664505073102191E-3</v>
      </c>
      <c r="I153" s="34">
        <f>G153</f>
        <v>8.3664505073102191E-3</v>
      </c>
      <c r="K153" s="44"/>
      <c r="M153" s="1"/>
      <c r="N153" s="1"/>
      <c r="O153" s="34">
        <f t="shared" ref="O153:O184" ca="1" si="38">+C$11+C$12*F153</f>
        <v>-1.7803266328634414E-3</v>
      </c>
      <c r="P153" s="34">
        <f t="shared" si="35"/>
        <v>-1.9630161365216505E-3</v>
      </c>
      <c r="Q153" s="212">
        <f t="shared" si="36"/>
        <v>36739.922700000003</v>
      </c>
      <c r="R153" s="45"/>
      <c r="S153" s="34">
        <f t="shared" ref="S153:S160" si="39">(P153-G153)^2</f>
        <v>1.066978811460352E-4</v>
      </c>
      <c r="T153" s="34">
        <v>1</v>
      </c>
      <c r="U153" s="34">
        <f t="shared" ref="U153:U160" si="40">S153*T153</f>
        <v>1.066978811460352E-4</v>
      </c>
      <c r="W153" s="1">
        <v>122</v>
      </c>
      <c r="X153" s="1"/>
      <c r="AG153" s="1"/>
      <c r="AH153" s="1"/>
    </row>
    <row r="154" spans="1:34" s="34" customFormat="1">
      <c r="A154" s="1" t="s">
        <v>101</v>
      </c>
      <c r="B154" s="68" t="s">
        <v>65</v>
      </c>
      <c r="C154" s="227">
        <v>51758.4234</v>
      </c>
      <c r="D154" s="227" t="s">
        <v>48</v>
      </c>
      <c r="E154" s="48">
        <f t="shared" si="33"/>
        <v>-4123.4676680038892</v>
      </c>
      <c r="F154" s="48">
        <f t="shared" si="34"/>
        <v>-4123.5</v>
      </c>
      <c r="G154" s="48">
        <f t="shared" si="32"/>
        <v>9.066450504178647E-3</v>
      </c>
      <c r="I154" s="34">
        <f>G154</f>
        <v>9.066450504178647E-3</v>
      </c>
      <c r="K154" s="44"/>
      <c r="M154" s="1"/>
      <c r="N154" s="1"/>
      <c r="O154" s="34">
        <f t="shared" ca="1" si="38"/>
        <v>-1.7803266328634414E-3</v>
      </c>
      <c r="P154" s="34">
        <f t="shared" si="35"/>
        <v>-1.9630161365216505E-3</v>
      </c>
      <c r="Q154" s="212">
        <f t="shared" si="36"/>
        <v>36739.9234</v>
      </c>
      <c r="R154" s="45"/>
      <c r="S154" s="34">
        <f t="shared" si="39"/>
        <v>1.2164913437832069E-4</v>
      </c>
      <c r="T154" s="34">
        <v>1</v>
      </c>
      <c r="U154" s="34">
        <f t="shared" si="40"/>
        <v>1.2164913437832069E-4</v>
      </c>
      <c r="W154" s="1">
        <v>123</v>
      </c>
      <c r="X154" s="1"/>
      <c r="Y154" s="1"/>
      <c r="Z154" s="1"/>
      <c r="AA154" s="1"/>
    </row>
    <row r="155" spans="1:34" s="34" customFormat="1">
      <c r="A155" s="69" t="s">
        <v>101</v>
      </c>
      <c r="B155" s="70" t="s">
        <v>65</v>
      </c>
      <c r="C155" s="234">
        <v>51758.426899999999</v>
      </c>
      <c r="D155" s="234" t="s">
        <v>48</v>
      </c>
      <c r="E155" s="48">
        <f t="shared" si="33"/>
        <v>-4123.4551866048778</v>
      </c>
      <c r="F155" s="48">
        <f t="shared" si="34"/>
        <v>-4123.5</v>
      </c>
      <c r="G155" s="48">
        <f t="shared" si="32"/>
        <v>1.2566450503072701E-2</v>
      </c>
      <c r="I155" s="34">
        <f>G155</f>
        <v>1.2566450503072701E-2</v>
      </c>
      <c r="K155" s="44"/>
      <c r="M155" s="1"/>
      <c r="N155" s="1"/>
      <c r="O155" s="34">
        <f t="shared" ca="1" si="38"/>
        <v>-1.7803266328634414E-3</v>
      </c>
      <c r="P155" s="34">
        <f t="shared" si="35"/>
        <v>-1.9630161365216505E-3</v>
      </c>
      <c r="Q155" s="212">
        <f t="shared" si="36"/>
        <v>36739.926899999999</v>
      </c>
      <c r="R155" s="45"/>
      <c r="S155" s="34">
        <f t="shared" si="39"/>
        <v>2.1110540083108515E-4</v>
      </c>
      <c r="T155" s="34">
        <v>1</v>
      </c>
      <c r="U155" s="34">
        <f t="shared" si="40"/>
        <v>2.1110540083108515E-4</v>
      </c>
      <c r="W155" s="1">
        <v>124</v>
      </c>
      <c r="X155" s="1"/>
      <c r="Y155" s="1"/>
      <c r="Z155" s="1"/>
      <c r="AA155" s="1"/>
      <c r="AG155" s="1"/>
      <c r="AH155" s="1"/>
    </row>
    <row r="156" spans="1:34" s="34" customFormat="1">
      <c r="A156" s="69" t="s">
        <v>101</v>
      </c>
      <c r="B156" s="70" t="s">
        <v>65</v>
      </c>
      <c r="C156" s="234">
        <v>51758.431700000001</v>
      </c>
      <c r="D156" s="234" t="s">
        <v>48</v>
      </c>
      <c r="E156" s="48">
        <f t="shared" si="33"/>
        <v>-4123.4380692576478</v>
      </c>
      <c r="F156" s="48">
        <f t="shared" si="34"/>
        <v>-4123.5</v>
      </c>
      <c r="G156" s="48">
        <f t="shared" si="32"/>
        <v>1.7366450505505782E-2</v>
      </c>
      <c r="I156" s="34">
        <f>G156</f>
        <v>1.7366450505505782E-2</v>
      </c>
      <c r="K156" s="44"/>
      <c r="M156" s="1"/>
      <c r="N156" s="1"/>
      <c r="O156" s="34">
        <f t="shared" ca="1" si="38"/>
        <v>-1.7803266328634414E-3</v>
      </c>
      <c r="P156" s="34">
        <f t="shared" si="35"/>
        <v>-1.9630161365216505E-3</v>
      </c>
      <c r="Q156" s="212">
        <f t="shared" si="36"/>
        <v>36739.931700000001</v>
      </c>
      <c r="R156" s="45"/>
      <c r="S156" s="34">
        <f t="shared" si="39"/>
        <v>3.7362828066525122E-4</v>
      </c>
      <c r="T156" s="34">
        <v>1</v>
      </c>
      <c r="U156" s="34">
        <f t="shared" si="40"/>
        <v>3.7362828066525122E-4</v>
      </c>
      <c r="W156" s="1">
        <v>125</v>
      </c>
      <c r="X156" s="1"/>
      <c r="Z156" s="1"/>
      <c r="AA156" s="1"/>
      <c r="AB156" s="1"/>
      <c r="AC156" s="1"/>
    </row>
    <row r="157" spans="1:34" s="34" customFormat="1">
      <c r="A157" s="69" t="s">
        <v>101</v>
      </c>
      <c r="B157" s="70" t="s">
        <v>65</v>
      </c>
      <c r="C157" s="234">
        <v>51758.4352</v>
      </c>
      <c r="D157" s="234" t="s">
        <v>48</v>
      </c>
      <c r="E157" s="48">
        <f t="shared" si="33"/>
        <v>-4123.4255878586364</v>
      </c>
      <c r="F157" s="48">
        <f t="shared" si="34"/>
        <v>-4123.5</v>
      </c>
      <c r="G157" s="48">
        <f t="shared" si="32"/>
        <v>2.0866450504399836E-2</v>
      </c>
      <c r="I157" s="34">
        <f>G157</f>
        <v>2.0866450504399836E-2</v>
      </c>
      <c r="K157" s="44"/>
      <c r="M157" s="1"/>
      <c r="N157" s="1"/>
      <c r="O157" s="34">
        <f t="shared" ca="1" si="38"/>
        <v>-1.7803266328634414E-3</v>
      </c>
      <c r="P157" s="34">
        <f t="shared" si="35"/>
        <v>-1.9630161365216505E-3</v>
      </c>
      <c r="Q157" s="212">
        <f t="shared" si="36"/>
        <v>36739.9352</v>
      </c>
      <c r="R157" s="45"/>
      <c r="S157" s="34">
        <f t="shared" si="39"/>
        <v>5.2118454710894696E-4</v>
      </c>
      <c r="T157" s="34">
        <v>1</v>
      </c>
      <c r="U157" s="34">
        <f t="shared" si="40"/>
        <v>5.2118454710894696E-4</v>
      </c>
      <c r="W157" s="1">
        <v>126</v>
      </c>
      <c r="X157" s="1"/>
      <c r="Y157" s="1"/>
      <c r="Z157" s="1"/>
      <c r="AA157" s="1"/>
    </row>
    <row r="158" spans="1:34" s="34" customFormat="1">
      <c r="A158" s="72" t="s">
        <v>102</v>
      </c>
      <c r="B158" s="73"/>
      <c r="C158" s="230">
        <v>51761.91545</v>
      </c>
      <c r="D158" s="235">
        <v>1.6000000000000001E-4</v>
      </c>
      <c r="E158" s="48">
        <f t="shared" si="33"/>
        <v>-4111.014619594599</v>
      </c>
      <c r="F158" s="48">
        <f t="shared" si="34"/>
        <v>-4111</v>
      </c>
      <c r="G158" s="48">
        <f t="shared" si="32"/>
        <v>-4.0995869931066409E-3</v>
      </c>
      <c r="K158" s="44">
        <f t="shared" ref="K158:K164" si="41">G158</f>
        <v>-4.0995869931066409E-3</v>
      </c>
      <c r="O158" s="34">
        <f t="shared" ca="1" si="38"/>
        <v>-1.7779293070462202E-3</v>
      </c>
      <c r="P158" s="34">
        <f t="shared" si="35"/>
        <v>-1.9596936357313991E-3</v>
      </c>
      <c r="Q158" s="212">
        <f t="shared" si="36"/>
        <v>36743.41545</v>
      </c>
      <c r="R158" s="45"/>
      <c r="S158" s="34">
        <f t="shared" si="39"/>
        <v>4.5791435809386836E-6</v>
      </c>
      <c r="T158" s="34">
        <v>1</v>
      </c>
      <c r="U158" s="34">
        <f t="shared" si="40"/>
        <v>4.5791435809386836E-6</v>
      </c>
      <c r="W158" s="1">
        <v>127</v>
      </c>
      <c r="X158" s="34">
        <f>+T158*T158</f>
        <v>1</v>
      </c>
    </row>
    <row r="159" spans="1:34" s="34" customFormat="1">
      <c r="A159" s="69" t="s">
        <v>101</v>
      </c>
      <c r="B159" s="70" t="s">
        <v>62</v>
      </c>
      <c r="C159" s="234">
        <v>51899.322509999998</v>
      </c>
      <c r="D159" s="234">
        <v>1.1999999999999999E-3</v>
      </c>
      <c r="E159" s="48">
        <f t="shared" si="33"/>
        <v>-3621.005378616404</v>
      </c>
      <c r="F159" s="48">
        <f t="shared" si="34"/>
        <v>-3621</v>
      </c>
      <c r="G159" s="48">
        <f t="shared" si="32"/>
        <v>-1.5082569952937774E-3</v>
      </c>
      <c r="K159" s="44">
        <f t="shared" si="41"/>
        <v>-1.5082569952937774E-3</v>
      </c>
      <c r="O159" s="34">
        <f t="shared" ca="1" si="38"/>
        <v>-1.6839541350111495E-3</v>
      </c>
      <c r="P159" s="34">
        <f t="shared" si="35"/>
        <v>-1.8346150011545519E-3</v>
      </c>
      <c r="Q159" s="212">
        <f t="shared" si="36"/>
        <v>36880.822509999998</v>
      </c>
      <c r="R159" s="45"/>
      <c r="S159" s="34">
        <f t="shared" si="39"/>
        <v>1.0650954798942128E-7</v>
      </c>
      <c r="T159" s="34">
        <v>0.1</v>
      </c>
      <c r="U159" s="34">
        <f t="shared" si="40"/>
        <v>1.0650954798942128E-8</v>
      </c>
      <c r="W159" s="1">
        <v>128</v>
      </c>
      <c r="Z159" s="1"/>
      <c r="AA159" s="1"/>
    </row>
    <row r="160" spans="1:34" s="34" customFormat="1">
      <c r="A160" s="72" t="s">
        <v>103</v>
      </c>
      <c r="B160" s="73"/>
      <c r="C160" s="236">
        <v>52015.974999999999</v>
      </c>
      <c r="D160" s="237">
        <v>1E-4</v>
      </c>
      <c r="E160" s="48">
        <f t="shared" si="33"/>
        <v>-3205.0093003718243</v>
      </c>
      <c r="F160" s="48">
        <f t="shared" si="34"/>
        <v>-3205</v>
      </c>
      <c r="G160" s="48">
        <f t="shared" si="32"/>
        <v>-2.6079849994857796E-3</v>
      </c>
      <c r="K160" s="44">
        <f t="shared" si="41"/>
        <v>-2.6079849994857796E-3</v>
      </c>
      <c r="O160" s="34">
        <f t="shared" ca="1" si="38"/>
        <v>-1.6041711318140284E-3</v>
      </c>
      <c r="P160" s="34">
        <f t="shared" si="35"/>
        <v>-1.7363293911555908E-3</v>
      </c>
      <c r="Q160" s="212">
        <f t="shared" si="36"/>
        <v>36997.474999999999</v>
      </c>
      <c r="R160" s="59"/>
      <c r="S160" s="34">
        <f t="shared" si="39"/>
        <v>7.5978349953347149E-7</v>
      </c>
      <c r="T160" s="34">
        <v>1</v>
      </c>
      <c r="U160" s="34">
        <f t="shared" si="40"/>
        <v>7.5978349953347149E-7</v>
      </c>
      <c r="W160" s="1">
        <v>129</v>
      </c>
      <c r="X160" s="34">
        <f>+T160*T160</f>
        <v>1</v>
      </c>
      <c r="Z160" s="1"/>
      <c r="AA160" s="1"/>
      <c r="AG160" s="1"/>
      <c r="AH160" s="1"/>
    </row>
    <row r="161" spans="1:32" s="34" customFormat="1">
      <c r="A161" s="77" t="s">
        <v>104</v>
      </c>
      <c r="B161" s="73" t="s">
        <v>65</v>
      </c>
      <c r="C161" s="230">
        <v>52121.421199999997</v>
      </c>
      <c r="D161" s="237">
        <v>2.9999999999999997E-4</v>
      </c>
      <c r="E161" s="48">
        <f t="shared" si="33"/>
        <v>-2828.9761298343346</v>
      </c>
      <c r="F161" s="48">
        <f t="shared" si="34"/>
        <v>-2829</v>
      </c>
      <c r="G161" s="48">
        <f t="shared" si="32"/>
        <v>6.6936069997609593E-3</v>
      </c>
      <c r="K161" s="44">
        <f t="shared" si="41"/>
        <v>6.6936069997609593E-3</v>
      </c>
      <c r="O161" s="34">
        <f t="shared" ca="1" si="38"/>
        <v>-1.5320595712320149E-3</v>
      </c>
      <c r="P161" s="34">
        <f t="shared" si="35"/>
        <v>-1.6537390891491895E-3</v>
      </c>
      <c r="Q161" s="212">
        <f t="shared" si="36"/>
        <v>37102.921199999997</v>
      </c>
      <c r="R161" s="59"/>
      <c r="W161" s="1">
        <v>130</v>
      </c>
      <c r="X161" s="34">
        <v>900</v>
      </c>
      <c r="Z161" s="1"/>
      <c r="AA161" s="1"/>
    </row>
    <row r="162" spans="1:32" s="34" customFormat="1">
      <c r="A162" s="78" t="s">
        <v>105</v>
      </c>
      <c r="B162" s="79"/>
      <c r="C162" s="78">
        <v>52137.3969</v>
      </c>
      <c r="D162" s="78">
        <v>2.0999999999999999E-3</v>
      </c>
      <c r="E162" s="48">
        <f t="shared" si="33"/>
        <v>-2772.0049623332125</v>
      </c>
      <c r="F162" s="48">
        <f t="shared" si="34"/>
        <v>-2772</v>
      </c>
      <c r="G162" s="48">
        <f t="shared" si="32"/>
        <v>-1.3915239978814498E-3</v>
      </c>
      <c r="K162" s="44">
        <f t="shared" si="41"/>
        <v>-1.3915239978814498E-3</v>
      </c>
      <c r="O162" s="34">
        <f t="shared" ca="1" si="38"/>
        <v>-1.5211277655054864E-3</v>
      </c>
      <c r="P162" s="34">
        <f t="shared" si="35"/>
        <v>-1.6417363172120283E-3</v>
      </c>
      <c r="Q162" s="212">
        <f t="shared" si="36"/>
        <v>37118.8969</v>
      </c>
      <c r="R162" s="59"/>
      <c r="S162" s="34">
        <f>(P162-G162)^2</f>
        <v>6.2606204744787425E-8</v>
      </c>
      <c r="T162" s="34">
        <v>1</v>
      </c>
      <c r="U162" s="34">
        <f>S162*T162</f>
        <v>6.2606204744787425E-8</v>
      </c>
      <c r="W162" s="1">
        <v>131</v>
      </c>
      <c r="Y162" s="1"/>
      <c r="Z162" s="1"/>
      <c r="AA162" s="1"/>
    </row>
    <row r="163" spans="1:32" s="34" customFormat="1">
      <c r="A163" s="78" t="s">
        <v>105</v>
      </c>
      <c r="B163" s="80" t="s">
        <v>62</v>
      </c>
      <c r="C163" s="78">
        <v>52137.536500000002</v>
      </c>
      <c r="D163" s="78">
        <v>2.7000000000000001E-3</v>
      </c>
      <c r="E163" s="48">
        <f t="shared" si="33"/>
        <v>-2771.5071328181812</v>
      </c>
      <c r="F163" s="48">
        <f t="shared" si="34"/>
        <v>-2771.5</v>
      </c>
      <c r="G163" s="48">
        <f t="shared" si="32"/>
        <v>-2.0001654920633882E-3</v>
      </c>
      <c r="K163" s="44">
        <f t="shared" si="41"/>
        <v>-2.0001654920633882E-3</v>
      </c>
      <c r="O163" s="34">
        <f t="shared" ca="1" si="38"/>
        <v>-1.5210318724727975E-3</v>
      </c>
      <c r="P163" s="34">
        <f t="shared" si="35"/>
        <v>-1.6416316326331852E-3</v>
      </c>
      <c r="Q163" s="212">
        <f t="shared" si="36"/>
        <v>37119.036500000002</v>
      </c>
      <c r="R163" s="59"/>
      <c r="S163" s="34">
        <f>(P163-G163)^2</f>
        <v>1.2854652835791661E-7</v>
      </c>
      <c r="T163" s="34">
        <v>1</v>
      </c>
      <c r="U163" s="34">
        <f>S163*T163</f>
        <v>1.2854652835791661E-7</v>
      </c>
      <c r="W163" s="1">
        <v>132</v>
      </c>
    </row>
    <row r="164" spans="1:32" s="34" customFormat="1">
      <c r="A164" s="81" t="s">
        <v>106</v>
      </c>
      <c r="B164" s="79" t="s">
        <v>62</v>
      </c>
      <c r="C164" s="81">
        <v>52145.528899999998</v>
      </c>
      <c r="D164" s="81">
        <v>4.1999999999999997E-3</v>
      </c>
      <c r="E164" s="48">
        <f t="shared" si="33"/>
        <v>-2743.0053232489204</v>
      </c>
      <c r="F164" s="48">
        <f t="shared" si="34"/>
        <v>-2743</v>
      </c>
      <c r="G164" s="48">
        <f t="shared" si="32"/>
        <v>-1.4927309966878965E-3</v>
      </c>
      <c r="K164" s="44">
        <f t="shared" si="41"/>
        <v>-1.4927309966878965E-3</v>
      </c>
      <c r="O164" s="34">
        <f t="shared" ca="1" si="38"/>
        <v>-1.5155659696095333E-3</v>
      </c>
      <c r="P164" s="34">
        <f t="shared" si="35"/>
        <v>-1.635681943539323E-3</v>
      </c>
      <c r="Q164" s="212">
        <f t="shared" si="36"/>
        <v>37127.028899999998</v>
      </c>
      <c r="R164" s="45"/>
      <c r="S164" s="34">
        <f>(P164-G164)^2</f>
        <v>2.043497320571935E-8</v>
      </c>
      <c r="T164" s="34">
        <v>1</v>
      </c>
      <c r="U164" s="34">
        <f>S164*T164</f>
        <v>2.043497320571935E-8</v>
      </c>
      <c r="W164" s="1">
        <v>133</v>
      </c>
    </row>
    <row r="165" spans="1:32" s="34" customFormat="1">
      <c r="A165" s="69" t="s">
        <v>101</v>
      </c>
      <c r="B165" s="70" t="s">
        <v>62</v>
      </c>
      <c r="C165" s="234">
        <v>52465.472999999998</v>
      </c>
      <c r="D165" s="234" t="s">
        <v>48</v>
      </c>
      <c r="E165" s="48">
        <f t="shared" si="33"/>
        <v>-1602.0481875933388</v>
      </c>
      <c r="F165" s="48">
        <f t="shared" si="34"/>
        <v>-1602</v>
      </c>
      <c r="G165" s="48">
        <f t="shared" si="32"/>
        <v>-1.3512633995560464E-2</v>
      </c>
      <c r="I165" s="34">
        <f>G165</f>
        <v>-1.3512633995560464E-2</v>
      </c>
      <c r="K165" s="44"/>
      <c r="M165" s="1"/>
      <c r="N165" s="1"/>
      <c r="O165" s="34">
        <f t="shared" ca="1" si="38"/>
        <v>-1.296738069013583E-3</v>
      </c>
      <c r="P165" s="34">
        <f t="shared" si="35"/>
        <v>-1.4254682914243378E-3</v>
      </c>
      <c r="Q165" s="212">
        <f t="shared" si="36"/>
        <v>37446.972999999998</v>
      </c>
      <c r="R165" s="45"/>
      <c r="S165" s="34">
        <f>(P165-G165)^2</f>
        <v>1.4609957475924455E-4</v>
      </c>
      <c r="T165" s="34">
        <v>1</v>
      </c>
      <c r="U165" s="34">
        <f>S165*T165</f>
        <v>1.4609957475924455E-4</v>
      </c>
      <c r="W165" s="1">
        <v>134</v>
      </c>
      <c r="X165" s="1"/>
      <c r="Z165" s="1"/>
      <c r="AA165" s="1"/>
    </row>
    <row r="166" spans="1:32" s="34" customFormat="1">
      <c r="A166" s="69" t="s">
        <v>101</v>
      </c>
      <c r="B166" s="70" t="s">
        <v>65</v>
      </c>
      <c r="C166" s="234">
        <v>52465.474390000003</v>
      </c>
      <c r="D166" s="234" t="s">
        <v>48</v>
      </c>
      <c r="E166" s="48">
        <f t="shared" si="33"/>
        <v>-1602.0432306948551</v>
      </c>
      <c r="F166" s="48">
        <f t="shared" si="34"/>
        <v>-1602</v>
      </c>
      <c r="G166" s="48">
        <f t="shared" si="32"/>
        <v>-1.212263399065705E-2</v>
      </c>
      <c r="I166" s="34">
        <f>G166</f>
        <v>-1.212263399065705E-2</v>
      </c>
      <c r="K166" s="44"/>
      <c r="M166" s="1"/>
      <c r="N166" s="1"/>
      <c r="O166" s="34">
        <f t="shared" ca="1" si="38"/>
        <v>-1.296738069013583E-3</v>
      </c>
      <c r="P166" s="34">
        <f t="shared" si="35"/>
        <v>-1.4254682914243378E-3</v>
      </c>
      <c r="Q166" s="212">
        <f t="shared" si="36"/>
        <v>37446.974390000003</v>
      </c>
      <c r="R166" s="45"/>
      <c r="S166" s="34">
        <f>(P166-G166)^2</f>
        <v>1.1442935399684086E-4</v>
      </c>
      <c r="T166" s="34">
        <v>1</v>
      </c>
      <c r="U166" s="34">
        <f>S166*T166</f>
        <v>1.1442935399684086E-4</v>
      </c>
      <c r="W166" s="1">
        <v>135</v>
      </c>
      <c r="X166" s="1"/>
      <c r="AB166" s="1"/>
      <c r="AC166" s="1"/>
    </row>
    <row r="167" spans="1:32" s="34" customFormat="1">
      <c r="A167" s="77" t="s">
        <v>107</v>
      </c>
      <c r="B167" s="82" t="s">
        <v>108</v>
      </c>
      <c r="C167" s="230">
        <v>52501.625599999999</v>
      </c>
      <c r="D167" s="237">
        <v>1E-4</v>
      </c>
      <c r="E167" s="48">
        <f t="shared" si="33"/>
        <v>-1473.1238944355548</v>
      </c>
      <c r="F167" s="48">
        <f t="shared" si="34"/>
        <v>-1473</v>
      </c>
      <c r="K167" s="44"/>
      <c r="O167" s="34">
        <f t="shared" ca="1" si="38"/>
        <v>-1.2719976665798603E-3</v>
      </c>
      <c r="P167" s="34">
        <f t="shared" si="35"/>
        <v>-1.4051373586930157E-3</v>
      </c>
      <c r="Q167" s="212">
        <f t="shared" si="36"/>
        <v>37483.125599999999</v>
      </c>
      <c r="R167" s="83">
        <v>-3.4742140996968374E-2</v>
      </c>
      <c r="W167" s="1">
        <v>136</v>
      </c>
    </row>
    <row r="168" spans="1:32" s="34" customFormat="1">
      <c r="A168" s="69" t="s">
        <v>101</v>
      </c>
      <c r="B168" s="70" t="s">
        <v>62</v>
      </c>
      <c r="C168" s="234">
        <v>52504.475200000001</v>
      </c>
      <c r="D168" s="234" t="s">
        <v>48</v>
      </c>
      <c r="E168" s="48">
        <f t="shared" si="33"/>
        <v>-1462.9618959684296</v>
      </c>
      <c r="F168" s="48">
        <f t="shared" si="34"/>
        <v>-1463</v>
      </c>
      <c r="G168" s="48">
        <f>+C168-(C$7+F168*C$8)</f>
        <v>1.0685029003070667E-2</v>
      </c>
      <c r="I168" s="34">
        <f>G168</f>
        <v>1.0685029003070667E-2</v>
      </c>
      <c r="K168" s="44"/>
      <c r="M168" s="1"/>
      <c r="N168" s="1"/>
      <c r="O168" s="34">
        <f t="shared" ca="1" si="38"/>
        <v>-1.2700798059260834E-3</v>
      </c>
      <c r="P168" s="34">
        <f t="shared" si="35"/>
        <v>-1.4035904660242903E-3</v>
      </c>
      <c r="Q168" s="212">
        <f t="shared" si="36"/>
        <v>37485.975200000001</v>
      </c>
      <c r="R168" s="59"/>
      <c r="S168" s="34">
        <f>(P168-G168)^2</f>
        <v>1.4613472066858166E-4</v>
      </c>
      <c r="T168" s="34">
        <v>1</v>
      </c>
      <c r="U168" s="34">
        <f>S168*T168</f>
        <v>1.4613472066858166E-4</v>
      </c>
      <c r="W168" s="1">
        <v>137</v>
      </c>
      <c r="X168" s="1"/>
    </row>
    <row r="169" spans="1:32" s="34" customFormat="1">
      <c r="A169" s="77" t="s">
        <v>109</v>
      </c>
      <c r="B169" s="82" t="s">
        <v>62</v>
      </c>
      <c r="C169" s="230">
        <v>52505.445299999999</v>
      </c>
      <c r="D169" s="237">
        <v>2.0999999999999999E-3</v>
      </c>
      <c r="E169" s="48">
        <f t="shared" si="33"/>
        <v>-1459.5024087727043</v>
      </c>
      <c r="F169" s="48">
        <f t="shared" si="34"/>
        <v>-1459.5</v>
      </c>
      <c r="G169" s="48">
        <f>+C169-(C$7+F169*C$8)</f>
        <v>-6.7546149512054399E-4</v>
      </c>
      <c r="K169" s="44">
        <f>G169</f>
        <v>-6.7546149512054399E-4</v>
      </c>
      <c r="O169" s="34">
        <f t="shared" ca="1" si="38"/>
        <v>-1.2694085546972613E-3</v>
      </c>
      <c r="P169" s="34">
        <f t="shared" si="35"/>
        <v>-1.4030500444338955E-3</v>
      </c>
      <c r="Q169" s="212">
        <f t="shared" si="36"/>
        <v>37486.945299999999</v>
      </c>
      <c r="R169" s="45"/>
      <c r="S169" s="34">
        <f>(P169-G169)^2</f>
        <v>5.2938509709190732E-7</v>
      </c>
      <c r="T169" s="34">
        <v>1</v>
      </c>
      <c r="U169" s="34">
        <f>S169*T169</f>
        <v>5.2938509709190732E-7</v>
      </c>
      <c r="W169" s="1">
        <v>138</v>
      </c>
      <c r="AD169" s="1"/>
      <c r="AE169" s="1"/>
      <c r="AF169" s="1"/>
    </row>
    <row r="170" spans="1:32" s="34" customFormat="1">
      <c r="A170" s="77" t="s">
        <v>109</v>
      </c>
      <c r="B170" s="82"/>
      <c r="C170" s="230">
        <v>52505.585899999998</v>
      </c>
      <c r="D170" s="237">
        <v>8.9999999999999998E-4</v>
      </c>
      <c r="E170" s="48">
        <f t="shared" si="33"/>
        <v>-1459.0010131436809</v>
      </c>
      <c r="F170" s="48">
        <f t="shared" si="34"/>
        <v>-1459</v>
      </c>
      <c r="G170" s="48">
        <f>+C170-(C$7+F170*C$8)</f>
        <v>-2.8410300001269206E-4</v>
      </c>
      <c r="K170" s="44">
        <f>G170</f>
        <v>-2.8410300001269206E-4</v>
      </c>
      <c r="O170" s="34">
        <f t="shared" ca="1" si="38"/>
        <v>-1.2693126616645726E-3</v>
      </c>
      <c r="P170" s="34">
        <f t="shared" si="35"/>
        <v>-1.4029728832900257E-3</v>
      </c>
      <c r="Q170" s="212">
        <f t="shared" si="36"/>
        <v>37487.085899999998</v>
      </c>
      <c r="R170" s="45"/>
      <c r="S170" s="34">
        <f>(P170-G170)^2</f>
        <v>1.2518698157050341E-6</v>
      </c>
      <c r="T170" s="34">
        <v>1</v>
      </c>
      <c r="U170" s="34">
        <f>S170*T170</f>
        <v>1.2518698157050341E-6</v>
      </c>
      <c r="W170" s="1">
        <v>139</v>
      </c>
      <c r="AD170" s="1"/>
      <c r="AE170" s="1"/>
      <c r="AF170" s="1"/>
    </row>
    <row r="171" spans="1:32" s="34" customFormat="1">
      <c r="A171" s="78" t="s">
        <v>109</v>
      </c>
      <c r="B171" s="80" t="s">
        <v>62</v>
      </c>
      <c r="C171" s="78">
        <v>52510.492299999998</v>
      </c>
      <c r="D171" s="78">
        <v>8.0000000000000004E-4</v>
      </c>
      <c r="E171" s="48">
        <f t="shared" si="33"/>
        <v>-1441.5042313921799</v>
      </c>
      <c r="F171" s="48">
        <f t="shared" si="34"/>
        <v>-1441.5</v>
      </c>
      <c r="G171" s="48">
        <f>+C171-(C$7+F171*C$8)</f>
        <v>-1.1865554988617077E-3</v>
      </c>
      <c r="K171" s="44">
        <f>G171</f>
        <v>-1.1865554988617077E-3</v>
      </c>
      <c r="O171" s="34">
        <f t="shared" ca="1" si="38"/>
        <v>-1.2659564055204629E-3</v>
      </c>
      <c r="P171" s="34">
        <f t="shared" si="35"/>
        <v>-1.4002788488789773E-3</v>
      </c>
      <c r="Q171" s="212">
        <f t="shared" si="36"/>
        <v>37491.992299999998</v>
      </c>
      <c r="R171" s="45"/>
      <c r="S171" s="34">
        <f>(P171-G171)^2</f>
        <v>4.5677670342604327E-8</v>
      </c>
      <c r="T171" s="34">
        <v>1</v>
      </c>
      <c r="U171" s="34">
        <f>S171*T171</f>
        <v>4.5677670342604327E-8</v>
      </c>
      <c r="W171" s="1">
        <v>140</v>
      </c>
      <c r="AD171" s="1"/>
      <c r="AE171" s="1"/>
      <c r="AF171" s="1"/>
    </row>
    <row r="172" spans="1:32" s="34" customFormat="1">
      <c r="A172" s="77" t="s">
        <v>107</v>
      </c>
      <c r="B172" s="82" t="s">
        <v>108</v>
      </c>
      <c r="C172" s="230">
        <v>52514.666299999997</v>
      </c>
      <c r="D172" s="237">
        <v>1E-4</v>
      </c>
      <c r="E172" s="48">
        <f t="shared" si="33"/>
        <v>-1426.6192715375512</v>
      </c>
      <c r="F172" s="48">
        <f t="shared" si="34"/>
        <v>-1426.5</v>
      </c>
      <c r="K172" s="44"/>
      <c r="O172" s="34">
        <f t="shared" ca="1" si="38"/>
        <v>-1.2630796145397974E-3</v>
      </c>
      <c r="P172" s="34">
        <f t="shared" si="35"/>
        <v>-1.397979899516783E-3</v>
      </c>
      <c r="Q172" s="212">
        <f t="shared" si="36"/>
        <v>37496.166299999997</v>
      </c>
      <c r="R172" s="84">
        <v>-3.344580050179502E-2</v>
      </c>
      <c r="W172" s="1">
        <v>141</v>
      </c>
      <c r="AD172" s="1"/>
      <c r="AE172" s="1"/>
      <c r="AF172" s="1"/>
    </row>
    <row r="173" spans="1:32" s="34" customFormat="1">
      <c r="A173" s="69" t="s">
        <v>101</v>
      </c>
      <c r="B173" s="70" t="s">
        <v>65</v>
      </c>
      <c r="C173" s="234">
        <v>52517.516349999998</v>
      </c>
      <c r="D173" s="234" t="s">
        <v>48</v>
      </c>
      <c r="E173" s="48">
        <f t="shared" si="33"/>
        <v>-1416.4556683191258</v>
      </c>
      <c r="F173" s="48">
        <f t="shared" si="34"/>
        <v>-1416.5</v>
      </c>
      <c r="G173" s="48">
        <f t="shared" ref="G173:G204" si="42">+C173-(C$7+F173*C$8)</f>
        <v>1.2431369505065959E-2</v>
      </c>
      <c r="I173" s="34">
        <f>G173</f>
        <v>1.2431369505065959E-2</v>
      </c>
      <c r="K173" s="44"/>
      <c r="M173" s="1"/>
      <c r="N173" s="1"/>
      <c r="O173" s="34">
        <f t="shared" ca="1" si="38"/>
        <v>-1.2611617538860205E-3</v>
      </c>
      <c r="P173" s="34">
        <f t="shared" si="35"/>
        <v>-1.3964525091676961E-3</v>
      </c>
      <c r="Q173" s="212">
        <f t="shared" si="36"/>
        <v>37499.016349999998</v>
      </c>
      <c r="R173" s="45"/>
      <c r="S173" s="34">
        <f t="shared" ref="S173:S195" si="43">(P173-G173)^2</f>
        <v>1.9120866165732493E-4</v>
      </c>
      <c r="T173" s="34">
        <v>1</v>
      </c>
      <c r="U173" s="34">
        <f t="shared" ref="U173:U204" si="44">S173*T173</f>
        <v>1.9120866165732493E-4</v>
      </c>
      <c r="W173" s="1">
        <v>142</v>
      </c>
      <c r="X173" s="1"/>
      <c r="AD173" s="1"/>
      <c r="AE173" s="1"/>
      <c r="AF173" s="1"/>
    </row>
    <row r="174" spans="1:32" s="34" customFormat="1">
      <c r="A174" s="81" t="s">
        <v>106</v>
      </c>
      <c r="B174" s="79" t="s">
        <v>65</v>
      </c>
      <c r="C174" s="81">
        <v>52521.428800000002</v>
      </c>
      <c r="D174" s="81">
        <v>1.4E-3</v>
      </c>
      <c r="E174" s="48">
        <f t="shared" si="33"/>
        <v>-1402.5034255823489</v>
      </c>
      <c r="F174" s="48">
        <f t="shared" si="34"/>
        <v>-1402.5</v>
      </c>
      <c r="G174" s="48">
        <f t="shared" si="42"/>
        <v>-9.6059249335667118E-4</v>
      </c>
      <c r="K174" s="44">
        <f t="shared" ref="K174:K184" si="45">G174</f>
        <v>-9.6059249335667118E-4</v>
      </c>
      <c r="O174" s="34">
        <f t="shared" ca="1" si="38"/>
        <v>-1.2584767489707328E-3</v>
      </c>
      <c r="P174" s="34">
        <f t="shared" si="35"/>
        <v>-1.3943212086783275E-3</v>
      </c>
      <c r="Q174" s="212">
        <f t="shared" si="36"/>
        <v>37502.928800000002</v>
      </c>
      <c r="R174" s="45"/>
      <c r="S174" s="34">
        <f t="shared" si="43"/>
        <v>1.8812059849457435E-7</v>
      </c>
      <c r="T174" s="34">
        <v>1</v>
      </c>
      <c r="U174" s="34">
        <f t="shared" si="44"/>
        <v>1.8812059849457435E-7</v>
      </c>
      <c r="W174" s="1">
        <v>143</v>
      </c>
      <c r="Y174" s="1"/>
      <c r="AD174" s="1"/>
      <c r="AE174" s="1"/>
      <c r="AF174" s="1"/>
    </row>
    <row r="175" spans="1:32" s="34" customFormat="1">
      <c r="A175" s="81" t="s">
        <v>106</v>
      </c>
      <c r="B175" s="79" t="s">
        <v>62</v>
      </c>
      <c r="C175" s="81">
        <v>52521.5697</v>
      </c>
      <c r="D175" s="81">
        <v>1.6999999999999999E-3</v>
      </c>
      <c r="E175" s="48">
        <f t="shared" si="33"/>
        <v>-1402.0009601191252</v>
      </c>
      <c r="F175" s="48">
        <f t="shared" si="34"/>
        <v>-1402</v>
      </c>
      <c r="G175" s="48">
        <f t="shared" si="42"/>
        <v>-2.692339985514991E-4</v>
      </c>
      <c r="K175" s="44">
        <f t="shared" si="45"/>
        <v>-2.692339985514991E-4</v>
      </c>
      <c r="O175" s="34">
        <f t="shared" ca="1" si="38"/>
        <v>-1.2583808559380439E-3</v>
      </c>
      <c r="P175" s="34">
        <f t="shared" si="35"/>
        <v>-1.3942452428379194E-3</v>
      </c>
      <c r="Q175" s="212">
        <f t="shared" si="36"/>
        <v>37503.0697</v>
      </c>
      <c r="R175" s="45"/>
      <c r="S175" s="34">
        <f t="shared" si="43"/>
        <v>1.2656502997708796E-6</v>
      </c>
      <c r="T175" s="34">
        <v>1</v>
      </c>
      <c r="U175" s="34">
        <f t="shared" si="44"/>
        <v>1.2656502997708796E-6</v>
      </c>
      <c r="W175" s="1">
        <v>144</v>
      </c>
      <c r="Z175" s="1"/>
      <c r="AA175" s="1"/>
      <c r="AD175" s="1"/>
      <c r="AE175" s="1"/>
      <c r="AF175" s="1"/>
    </row>
    <row r="176" spans="1:32" s="34" customFormat="1">
      <c r="A176" s="72" t="s">
        <v>110</v>
      </c>
      <c r="B176" s="82"/>
      <c r="C176" s="230">
        <v>52546.667029999997</v>
      </c>
      <c r="D176" s="235">
        <v>5.0000000000000002E-5</v>
      </c>
      <c r="E176" s="48">
        <f t="shared" si="33"/>
        <v>-1312.501020131486</v>
      </c>
      <c r="F176" s="48">
        <f t="shared" si="34"/>
        <v>-1312.5</v>
      </c>
      <c r="G176" s="48">
        <f t="shared" si="42"/>
        <v>-2.8606250270968303E-4</v>
      </c>
      <c r="K176" s="44">
        <f t="shared" si="45"/>
        <v>-2.8606250270968303E-4</v>
      </c>
      <c r="O176" s="34">
        <f t="shared" ca="1" si="38"/>
        <v>-1.2412160030867401E-3</v>
      </c>
      <c r="P176" s="34">
        <f t="shared" si="35"/>
        <v>-1.3808162726572249E-3</v>
      </c>
      <c r="Q176" s="212">
        <f t="shared" si="36"/>
        <v>37528.167029999997</v>
      </c>
      <c r="R176" s="45"/>
      <c r="S176" s="34">
        <f t="shared" si="43"/>
        <v>1.1984858168143555E-6</v>
      </c>
      <c r="T176" s="34">
        <v>1</v>
      </c>
      <c r="U176" s="34">
        <f t="shared" si="44"/>
        <v>1.1984858168143555E-6</v>
      </c>
      <c r="W176" s="1">
        <v>145</v>
      </c>
      <c r="X176" s="34">
        <f>+T176*T176</f>
        <v>1</v>
      </c>
      <c r="Z176" s="1"/>
      <c r="AA176" s="1"/>
      <c r="AD176" s="1"/>
      <c r="AE176" s="1"/>
      <c r="AF176" s="1"/>
    </row>
    <row r="177" spans="1:34" s="34" customFormat="1">
      <c r="A177" s="78" t="s">
        <v>111</v>
      </c>
      <c r="B177" s="79" t="s">
        <v>65</v>
      </c>
      <c r="C177" s="81">
        <v>52815.446859999996</v>
      </c>
      <c r="D177" s="81">
        <v>1.8000000000000001E-4</v>
      </c>
      <c r="E177" s="48">
        <f t="shared" si="33"/>
        <v>-354.00150425107756</v>
      </c>
      <c r="F177" s="48">
        <f t="shared" si="34"/>
        <v>-354</v>
      </c>
      <c r="G177" s="48">
        <f t="shared" si="42"/>
        <v>-4.2181799653917551E-4</v>
      </c>
      <c r="K177" s="44">
        <f t="shared" si="45"/>
        <v>-4.2181799653917551E-4</v>
      </c>
      <c r="O177" s="34">
        <f t="shared" ca="1" si="38"/>
        <v>-1.0573890594222193E-3</v>
      </c>
      <c r="P177" s="34">
        <f t="shared" si="35"/>
        <v>-1.2580635240129769E-3</v>
      </c>
      <c r="Q177" s="212">
        <f t="shared" si="36"/>
        <v>37796.946859999996</v>
      </c>
      <c r="R177" s="45"/>
      <c r="S177" s="34">
        <f t="shared" si="43"/>
        <v>6.9930658221993631E-7</v>
      </c>
      <c r="T177" s="34">
        <v>1</v>
      </c>
      <c r="U177" s="34">
        <f t="shared" si="44"/>
        <v>6.9930658221993631E-7</v>
      </c>
      <c r="W177" s="1">
        <v>146</v>
      </c>
      <c r="AD177" s="1"/>
      <c r="AE177" s="1"/>
      <c r="AF177" s="1"/>
    </row>
    <row r="178" spans="1:34" s="34" customFormat="1">
      <c r="A178" s="78" t="s">
        <v>111</v>
      </c>
      <c r="B178" s="79" t="s">
        <v>65</v>
      </c>
      <c r="C178" s="81">
        <v>52815.449970000001</v>
      </c>
      <c r="D178" s="81">
        <v>2.0000000000000001E-4</v>
      </c>
      <c r="E178" s="48">
        <f t="shared" si="33"/>
        <v>-353.99041363650548</v>
      </c>
      <c r="F178" s="48">
        <f t="shared" si="34"/>
        <v>-354</v>
      </c>
      <c r="G178" s="48">
        <f t="shared" si="42"/>
        <v>2.6881820085691288E-3</v>
      </c>
      <c r="K178" s="44">
        <f t="shared" si="45"/>
        <v>2.6881820085691288E-3</v>
      </c>
      <c r="O178" s="34">
        <f t="shared" ca="1" si="38"/>
        <v>-1.0573890594222193E-3</v>
      </c>
      <c r="P178" s="34">
        <f t="shared" si="35"/>
        <v>-1.2580635240129769E-3</v>
      </c>
      <c r="Q178" s="212">
        <f t="shared" si="36"/>
        <v>37796.949970000001</v>
      </c>
      <c r="R178" s="45"/>
      <c r="S178" s="34">
        <f t="shared" si="43"/>
        <v>1.5572853803424231E-5</v>
      </c>
      <c r="T178" s="34">
        <v>1</v>
      </c>
      <c r="U178" s="34">
        <f t="shared" si="44"/>
        <v>1.5572853803424231E-5</v>
      </c>
      <c r="W178" s="1">
        <v>147</v>
      </c>
      <c r="AD178" s="1"/>
      <c r="AE178" s="1"/>
      <c r="AF178" s="1"/>
    </row>
    <row r="179" spans="1:34" s="34" customFormat="1">
      <c r="A179" s="85" t="s">
        <v>112</v>
      </c>
      <c r="B179" s="73" t="s">
        <v>62</v>
      </c>
      <c r="C179" s="78">
        <v>52878.4018</v>
      </c>
      <c r="D179" s="78">
        <v>1.6000000000000001E-3</v>
      </c>
      <c r="E179" s="48">
        <f t="shared" si="33"/>
        <v>-129.49701106688516</v>
      </c>
      <c r="F179" s="48">
        <f t="shared" si="34"/>
        <v>-129.5</v>
      </c>
      <c r="G179" s="48">
        <f t="shared" si="42"/>
        <v>8.3814850222552195E-4</v>
      </c>
      <c r="K179" s="44">
        <f t="shared" si="45"/>
        <v>8.3814850222552195E-4</v>
      </c>
      <c r="O179" s="34">
        <f t="shared" ca="1" si="38"/>
        <v>-1.0143330877449269E-3</v>
      </c>
      <c r="P179" s="34">
        <f t="shared" si="35"/>
        <v>-1.2348817072946358E-3</v>
      </c>
      <c r="Q179" s="212">
        <f t="shared" si="36"/>
        <v>37859.9018</v>
      </c>
      <c r="R179" s="59"/>
      <c r="S179" s="34">
        <f t="shared" si="43"/>
        <v>4.2974542495831893E-6</v>
      </c>
      <c r="T179" s="34">
        <v>1</v>
      </c>
      <c r="U179" s="34">
        <f t="shared" si="44"/>
        <v>4.2974542495831893E-6</v>
      </c>
      <c r="W179" s="1">
        <v>148</v>
      </c>
      <c r="Y179" s="1"/>
      <c r="AD179" s="1"/>
      <c r="AE179" s="1"/>
      <c r="AF179" s="1"/>
    </row>
    <row r="180" spans="1:34" s="34" customFormat="1">
      <c r="A180" s="85" t="s">
        <v>112</v>
      </c>
      <c r="B180" s="87"/>
      <c r="C180" s="78">
        <v>52878.542500000003</v>
      </c>
      <c r="D180" s="78">
        <v>5.1999999999999998E-3</v>
      </c>
      <c r="E180" s="48">
        <f t="shared" si="33"/>
        <v>-128.9952588264444</v>
      </c>
      <c r="F180" s="48">
        <f t="shared" si="34"/>
        <v>-129</v>
      </c>
      <c r="G180" s="48">
        <f t="shared" si="42"/>
        <v>1.3295070093590766E-3</v>
      </c>
      <c r="K180" s="44">
        <f t="shared" si="45"/>
        <v>1.3295070093590766E-3</v>
      </c>
      <c r="O180" s="34">
        <f t="shared" ca="1" si="38"/>
        <v>-1.014237194712238E-3</v>
      </c>
      <c r="P180" s="34">
        <f t="shared" si="35"/>
        <v>-1.2348324365648725E-3</v>
      </c>
      <c r="Q180" s="212">
        <f t="shared" si="36"/>
        <v>37860.042500000003</v>
      </c>
      <c r="R180" s="45"/>
      <c r="S180" s="34">
        <f t="shared" si="43"/>
        <v>6.5758367939215479E-6</v>
      </c>
      <c r="T180" s="34">
        <v>1</v>
      </c>
      <c r="U180" s="34">
        <f t="shared" si="44"/>
        <v>6.5758367939215479E-6</v>
      </c>
      <c r="W180" s="1">
        <v>149</v>
      </c>
      <c r="Y180" s="1"/>
      <c r="AD180" s="1"/>
      <c r="AE180" s="1"/>
      <c r="AF180" s="1"/>
    </row>
    <row r="181" spans="1:34" s="34" customFormat="1">
      <c r="A181" s="78" t="s">
        <v>113</v>
      </c>
      <c r="B181" s="73" t="s">
        <v>65</v>
      </c>
      <c r="C181" s="230">
        <v>52886.393499999998</v>
      </c>
      <c r="D181" s="237">
        <v>5.1999999999999997E-5</v>
      </c>
      <c r="E181" s="48">
        <f t="shared" si="33"/>
        <v>-100.99769777741622</v>
      </c>
      <c r="F181" s="48">
        <f t="shared" si="34"/>
        <v>-101</v>
      </c>
      <c r="G181" s="48">
        <f t="shared" si="42"/>
        <v>6.4558300073258579E-4</v>
      </c>
      <c r="K181" s="44">
        <f t="shared" si="45"/>
        <v>6.4558300073258579E-4</v>
      </c>
      <c r="O181" s="34">
        <f t="shared" ca="1" si="38"/>
        <v>-1.0088671848816624E-3</v>
      </c>
      <c r="P181" s="34">
        <f t="shared" si="35"/>
        <v>-1.2320900099465821E-3</v>
      </c>
      <c r="Q181" s="212">
        <f t="shared" si="36"/>
        <v>37867.893499999998</v>
      </c>
      <c r="R181" s="45"/>
      <c r="S181" s="34">
        <f t="shared" si="43"/>
        <v>3.5256559350329707E-6</v>
      </c>
      <c r="T181" s="34">
        <v>1</v>
      </c>
      <c r="U181" s="34">
        <f t="shared" si="44"/>
        <v>3.5256559350329707E-6</v>
      </c>
      <c r="W181" s="1">
        <v>150</v>
      </c>
      <c r="X181" s="34">
        <f>+T181*T181</f>
        <v>1</v>
      </c>
      <c r="Y181" s="1"/>
      <c r="Z181" s="1"/>
      <c r="AA181" s="1"/>
      <c r="AD181" s="1"/>
      <c r="AE181" s="1"/>
      <c r="AF181" s="1"/>
    </row>
    <row r="182" spans="1:34" s="34" customFormat="1">
      <c r="A182" s="85" t="s">
        <v>114</v>
      </c>
      <c r="B182" s="73" t="s">
        <v>62</v>
      </c>
      <c r="C182" s="78">
        <v>52887.375599999999</v>
      </c>
      <c r="D182" s="78">
        <v>3.0999999999999999E-3</v>
      </c>
      <c r="E182" s="48">
        <f t="shared" si="33"/>
        <v>-97.495417213628414</v>
      </c>
      <c r="F182" s="48">
        <f t="shared" si="34"/>
        <v>-97.5</v>
      </c>
      <c r="G182" s="48">
        <f t="shared" si="42"/>
        <v>1.2850925049860962E-3</v>
      </c>
      <c r="K182" s="44">
        <f t="shared" si="45"/>
        <v>1.2850925049860962E-3</v>
      </c>
      <c r="O182" s="34">
        <f t="shared" ca="1" si="38"/>
        <v>-1.0081959336528405E-3</v>
      </c>
      <c r="P182" s="34">
        <f t="shared" si="35"/>
        <v>-1.2317495185878336E-3</v>
      </c>
      <c r="Q182" s="212">
        <f t="shared" si="36"/>
        <v>37868.875599999999</v>
      </c>
      <c r="R182" s="45"/>
      <c r="S182" s="34">
        <f t="shared" si="43"/>
        <v>6.3344937716277137E-6</v>
      </c>
      <c r="T182" s="34">
        <v>1</v>
      </c>
      <c r="U182" s="34">
        <f t="shared" si="44"/>
        <v>6.3344937716277137E-6</v>
      </c>
      <c r="W182" s="1">
        <v>151</v>
      </c>
      <c r="Z182" s="1"/>
      <c r="AA182" s="1"/>
      <c r="AD182" s="1"/>
      <c r="AE182" s="1"/>
      <c r="AF182" s="1"/>
    </row>
    <row r="183" spans="1:34" s="34" customFormat="1">
      <c r="A183" s="85" t="s">
        <v>114</v>
      </c>
      <c r="B183" s="88"/>
      <c r="C183" s="78">
        <v>52887.514900000002</v>
      </c>
      <c r="D183" s="78">
        <v>5.0000000000000001E-4</v>
      </c>
      <c r="E183" s="48">
        <f t="shared" si="33"/>
        <v>-96.998657532797509</v>
      </c>
      <c r="F183" s="48">
        <f t="shared" si="34"/>
        <v>-97</v>
      </c>
      <c r="G183" s="48">
        <f t="shared" si="42"/>
        <v>3.7645100383087993E-4</v>
      </c>
      <c r="K183" s="44">
        <f t="shared" si="45"/>
        <v>3.7645100383087993E-4</v>
      </c>
      <c r="O183" s="34">
        <f t="shared" ca="1" si="38"/>
        <v>-1.0081000406201516E-3</v>
      </c>
      <c r="P183" s="34">
        <f t="shared" si="35"/>
        <v>-1.2317009189056274E-3</v>
      </c>
      <c r="Q183" s="212">
        <f t="shared" si="36"/>
        <v>37869.014900000002</v>
      </c>
      <c r="R183" s="59"/>
      <c r="S183" s="34">
        <f t="shared" si="43"/>
        <v>2.5861526066011254E-6</v>
      </c>
      <c r="T183" s="34">
        <v>1</v>
      </c>
      <c r="U183" s="34">
        <f t="shared" si="44"/>
        <v>2.5861526066011254E-6</v>
      </c>
      <c r="W183" s="1">
        <v>152</v>
      </c>
      <c r="AD183" s="1"/>
      <c r="AE183" s="1"/>
      <c r="AF183" s="1"/>
    </row>
    <row r="184" spans="1:34" s="34" customFormat="1">
      <c r="A184" s="85" t="s">
        <v>114</v>
      </c>
      <c r="B184" s="88"/>
      <c r="C184" s="78">
        <v>52902.375800000002</v>
      </c>
      <c r="D184" s="78">
        <v>5.9999999999999995E-4</v>
      </c>
      <c r="E184" s="48">
        <f t="shared" si="33"/>
        <v>-44.002993923861993</v>
      </c>
      <c r="F184" s="48">
        <f t="shared" si="34"/>
        <v>-44</v>
      </c>
      <c r="G184" s="48">
        <f t="shared" si="42"/>
        <v>-8.3954799629282206E-4</v>
      </c>
      <c r="K184" s="44">
        <f t="shared" si="45"/>
        <v>-8.3954799629282206E-4</v>
      </c>
      <c r="O184" s="34">
        <f t="shared" ca="1" si="38"/>
        <v>-9.9793537915513386E-4</v>
      </c>
      <c r="P184" s="34">
        <f t="shared" si="35"/>
        <v>-1.2266088136964498E-3</v>
      </c>
      <c r="Q184" s="212">
        <f t="shared" si="36"/>
        <v>37883.875800000002</v>
      </c>
      <c r="R184" s="59"/>
      <c r="S184" s="34">
        <f t="shared" si="43"/>
        <v>1.4981607636916441E-7</v>
      </c>
      <c r="T184" s="34">
        <v>1</v>
      </c>
      <c r="U184" s="34">
        <f t="shared" si="44"/>
        <v>1.4981607636916441E-7</v>
      </c>
      <c r="W184" s="1">
        <v>153</v>
      </c>
      <c r="Z184" s="1"/>
      <c r="AA184" s="1"/>
      <c r="AD184" s="1"/>
      <c r="AE184" s="1"/>
      <c r="AF184" s="1"/>
    </row>
    <row r="185" spans="1:34">
      <c r="A185" s="69" t="s">
        <v>101</v>
      </c>
      <c r="B185" s="70" t="s">
        <v>65</v>
      </c>
      <c r="C185" s="234">
        <v>52908.402800000003</v>
      </c>
      <c r="D185" s="234" t="s">
        <v>48</v>
      </c>
      <c r="E185" s="48">
        <f t="shared" si="33"/>
        <v>-22.510024818951784</v>
      </c>
      <c r="F185" s="48">
        <f t="shared" si="34"/>
        <v>-22.5</v>
      </c>
      <c r="G185" s="48">
        <f t="shared" si="42"/>
        <v>-2.8111324936617166E-3</v>
      </c>
      <c r="H185" s="34"/>
      <c r="I185" s="34">
        <f>G185</f>
        <v>-2.8111324936617166E-3</v>
      </c>
      <c r="J185" s="34"/>
      <c r="K185" s="44"/>
      <c r="L185" s="34"/>
      <c r="O185" s="34">
        <f t="shared" ref="O185:O211" ca="1" si="46">+C$11+C$12*F185</f>
        <v>-9.9381197874951334E-4</v>
      </c>
      <c r="P185" s="34">
        <f t="shared" si="35"/>
        <v>-1.2245767374515311E-3</v>
      </c>
      <c r="Q185" s="212">
        <f t="shared" si="36"/>
        <v>37889.902800000003</v>
      </c>
      <c r="R185" s="45"/>
      <c r="S185" s="34">
        <f t="shared" si="43"/>
        <v>2.5171591675636738E-6</v>
      </c>
      <c r="T185" s="34">
        <v>1</v>
      </c>
      <c r="U185" s="34">
        <f t="shared" si="44"/>
        <v>2.5171591675636738E-6</v>
      </c>
      <c r="V185" s="34"/>
      <c r="W185" s="1">
        <v>154</v>
      </c>
    </row>
    <row r="186" spans="1:34">
      <c r="A186" s="78" t="s">
        <v>115</v>
      </c>
      <c r="B186" s="79" t="s">
        <v>65</v>
      </c>
      <c r="C186" s="81">
        <v>52914.714999999997</v>
      </c>
      <c r="D186" s="81">
        <v>1E-3</v>
      </c>
      <c r="E186" s="48">
        <f t="shared" si="33"/>
        <v>0</v>
      </c>
      <c r="F186" s="48">
        <f t="shared" si="34"/>
        <v>0</v>
      </c>
      <c r="G186" s="48">
        <f t="shared" si="42"/>
        <v>0</v>
      </c>
      <c r="H186" s="34"/>
      <c r="I186" s="34"/>
      <c r="J186" s="34"/>
      <c r="K186" s="44">
        <f>G186</f>
        <v>0</v>
      </c>
      <c r="L186" s="34"/>
      <c r="M186" s="34"/>
      <c r="N186" s="34"/>
      <c r="O186" s="34">
        <f t="shared" ca="1" si="46"/>
        <v>-9.8949679227851523E-4</v>
      </c>
      <c r="P186" s="34">
        <f t="shared" si="35"/>
        <v>-1.2224709065662388E-3</v>
      </c>
      <c r="Q186" s="212">
        <f t="shared" si="36"/>
        <v>37896.214999999997</v>
      </c>
      <c r="R186" s="45"/>
      <c r="S186" s="34">
        <f t="shared" si="43"/>
        <v>1.4944351174008817E-6</v>
      </c>
      <c r="T186" s="34">
        <v>1</v>
      </c>
      <c r="U186" s="34">
        <f t="shared" si="44"/>
        <v>1.4944351174008817E-6</v>
      </c>
      <c r="V186" s="34"/>
      <c r="W186" s="1">
        <v>155</v>
      </c>
      <c r="X186" s="34"/>
    </row>
    <row r="187" spans="1:34" s="34" customFormat="1">
      <c r="A187" s="78" t="s">
        <v>115</v>
      </c>
      <c r="B187" s="79" t="s">
        <v>62</v>
      </c>
      <c r="C187" s="81">
        <v>52914.856399999997</v>
      </c>
      <c r="D187" s="81">
        <v>2.9999999999999997E-4</v>
      </c>
      <c r="E187" s="48">
        <f t="shared" si="33"/>
        <v>0.50424852023272304</v>
      </c>
      <c r="F187" s="48">
        <f t="shared" si="34"/>
        <v>0.5</v>
      </c>
      <c r="G187" s="48">
        <f t="shared" si="42"/>
        <v>1.1913585040019825E-3</v>
      </c>
      <c r="K187" s="44">
        <f>G187</f>
        <v>1.1913585040019825E-3</v>
      </c>
      <c r="O187" s="34">
        <f t="shared" ca="1" si="46"/>
        <v>-9.8940089924582633E-4</v>
      </c>
      <c r="P187" s="34">
        <f t="shared" si="35"/>
        <v>-1.2224243514820593E-3</v>
      </c>
      <c r="Q187" s="212">
        <f t="shared" si="36"/>
        <v>37896.356399999997</v>
      </c>
      <c r="R187" s="45"/>
      <c r="S187" s="34">
        <f t="shared" si="43"/>
        <v>5.8263476734286944E-6</v>
      </c>
      <c r="T187" s="34">
        <v>1</v>
      </c>
      <c r="U187" s="34">
        <f t="shared" si="44"/>
        <v>5.8263476734286944E-6</v>
      </c>
      <c r="W187" s="1">
        <v>156</v>
      </c>
      <c r="Z187" s="1"/>
      <c r="AA187" s="1"/>
      <c r="AD187" s="1"/>
      <c r="AE187" s="1"/>
      <c r="AF187" s="1"/>
    </row>
    <row r="188" spans="1:34" s="34" customFormat="1">
      <c r="A188" s="85" t="s">
        <v>114</v>
      </c>
      <c r="B188" s="73" t="s">
        <v>62</v>
      </c>
      <c r="C188" s="78">
        <v>52929.436699999998</v>
      </c>
      <c r="D188" s="78">
        <v>4.7000000000000002E-3</v>
      </c>
      <c r="E188" s="48">
        <f t="shared" si="33"/>
        <v>52.499260539521998</v>
      </c>
      <c r="F188" s="48">
        <f t="shared" si="34"/>
        <v>52.5</v>
      </c>
      <c r="G188" s="48">
        <f t="shared" si="42"/>
        <v>-2.0735750149469823E-4</v>
      </c>
      <c r="K188" s="44">
        <f>G188</f>
        <v>-2.0735750149469823E-4</v>
      </c>
      <c r="O188" s="34">
        <f t="shared" ca="1" si="46"/>
        <v>-9.7942802384618616E-4</v>
      </c>
      <c r="P188" s="34">
        <f t="shared" si="35"/>
        <v>-1.2176398714721431E-3</v>
      </c>
      <c r="Q188" s="212">
        <f t="shared" si="36"/>
        <v>37910.936699999998</v>
      </c>
      <c r="R188" s="45"/>
      <c r="S188" s="34">
        <f t="shared" si="43"/>
        <v>1.0206704670872429E-6</v>
      </c>
      <c r="T188" s="34">
        <v>1</v>
      </c>
      <c r="U188" s="34">
        <f t="shared" si="44"/>
        <v>1.0206704670872429E-6</v>
      </c>
      <c r="W188" s="1">
        <v>157</v>
      </c>
      <c r="Z188" s="1"/>
      <c r="AA188" s="1"/>
      <c r="AD188" s="1"/>
      <c r="AE188" s="1"/>
      <c r="AF188" s="1"/>
    </row>
    <row r="189" spans="1:34">
      <c r="A189" s="85" t="s">
        <v>114</v>
      </c>
      <c r="B189" s="88"/>
      <c r="C189" s="78">
        <v>52929.579299999998</v>
      </c>
      <c r="D189" s="78">
        <v>5.9999999999999995E-4</v>
      </c>
      <c r="E189" s="48">
        <f t="shared" si="33"/>
        <v>53.00778839655576</v>
      </c>
      <c r="F189" s="48">
        <f t="shared" si="34"/>
        <v>53</v>
      </c>
      <c r="G189" s="48">
        <f t="shared" si="42"/>
        <v>2.1840010012965649E-3</v>
      </c>
      <c r="H189" s="34"/>
      <c r="I189" s="34"/>
      <c r="J189" s="34"/>
      <c r="K189" s="44">
        <f>G189</f>
        <v>2.1840010012965649E-3</v>
      </c>
      <c r="L189" s="34"/>
      <c r="M189" s="34"/>
      <c r="N189" s="34"/>
      <c r="O189" s="34">
        <f t="shared" ca="1" si="46"/>
        <v>-9.7933213081349748E-4</v>
      </c>
      <c r="P189" s="34">
        <f t="shared" si="35"/>
        <v>-1.2175944173253626E-3</v>
      </c>
      <c r="Q189" s="212">
        <f t="shared" si="36"/>
        <v>37911.079299999998</v>
      </c>
      <c r="R189" s="45"/>
      <c r="S189" s="34">
        <f t="shared" si="43"/>
        <v>1.1570851391989686E-5</v>
      </c>
      <c r="T189" s="34">
        <v>1</v>
      </c>
      <c r="U189" s="34">
        <f t="shared" si="44"/>
        <v>1.1570851391989686E-5</v>
      </c>
      <c r="V189" s="34"/>
      <c r="W189" s="1">
        <v>158</v>
      </c>
      <c r="X189" s="34"/>
    </row>
    <row r="190" spans="1:34" s="34" customFormat="1">
      <c r="A190" s="69" t="s">
        <v>101</v>
      </c>
      <c r="B190" s="70" t="s">
        <v>65</v>
      </c>
      <c r="C190" s="234">
        <v>52931.39344</v>
      </c>
      <c r="D190" s="234" t="s">
        <v>48</v>
      </c>
      <c r="E190" s="48">
        <f t="shared" si="33"/>
        <v>59.477218456621728</v>
      </c>
      <c r="F190" s="48">
        <f t="shared" si="34"/>
        <v>59.5</v>
      </c>
      <c r="G190" s="48">
        <f t="shared" si="42"/>
        <v>-6.3883384937071241E-3</v>
      </c>
      <c r="I190" s="34">
        <f>G190</f>
        <v>-6.3883384937071241E-3</v>
      </c>
      <c r="K190" s="44"/>
      <c r="M190" s="1"/>
      <c r="N190" s="1"/>
      <c r="O190" s="34">
        <f t="shared" ca="1" si="46"/>
        <v>-9.7808552138854243E-4</v>
      </c>
      <c r="P190" s="34">
        <f t="shared" si="35"/>
        <v>-1.2170044675629619E-3</v>
      </c>
      <c r="Q190" s="212">
        <f t="shared" si="36"/>
        <v>37912.89344</v>
      </c>
      <c r="R190" s="45"/>
      <c r="S190" s="34">
        <f t="shared" si="43"/>
        <v>2.6742695609956388E-5</v>
      </c>
      <c r="T190" s="34">
        <v>1</v>
      </c>
      <c r="U190" s="34">
        <f t="shared" si="44"/>
        <v>2.6742695609956388E-5</v>
      </c>
      <c r="W190" s="1">
        <v>159</v>
      </c>
      <c r="X190" s="1"/>
      <c r="Z190" s="1"/>
      <c r="AA190" s="1"/>
      <c r="AD190" s="1"/>
      <c r="AE190" s="1"/>
      <c r="AF190" s="1"/>
    </row>
    <row r="191" spans="1:34">
      <c r="A191" s="1" t="s">
        <v>101</v>
      </c>
      <c r="B191" s="68" t="s">
        <v>62</v>
      </c>
      <c r="C191" s="227">
        <v>52941.353940000001</v>
      </c>
      <c r="D191" s="227" t="s">
        <v>48</v>
      </c>
      <c r="E191" s="48">
        <f t="shared" si="33"/>
        <v>94.997496998087541</v>
      </c>
      <c r="F191" s="48">
        <f t="shared" si="34"/>
        <v>95</v>
      </c>
      <c r="G191" s="48">
        <f t="shared" si="42"/>
        <v>-7.0188499375944957E-4</v>
      </c>
      <c r="H191" s="34"/>
      <c r="I191" s="34">
        <f>G191</f>
        <v>-7.0188499375944957E-4</v>
      </c>
      <c r="J191" s="34"/>
      <c r="K191" s="44"/>
      <c r="L191" s="34"/>
      <c r="O191" s="34">
        <f t="shared" ca="1" si="46"/>
        <v>-9.7127711606763423E-4</v>
      </c>
      <c r="P191" s="34">
        <f t="shared" si="35"/>
        <v>-1.2138137008673646E-3</v>
      </c>
      <c r="Q191" s="212">
        <f t="shared" si="36"/>
        <v>37922.853940000001</v>
      </c>
      <c r="R191" s="45"/>
      <c r="S191" s="34">
        <f t="shared" si="43"/>
        <v>2.6207100116118142E-7</v>
      </c>
      <c r="T191" s="34">
        <v>1</v>
      </c>
      <c r="U191" s="34">
        <f t="shared" si="44"/>
        <v>2.6207100116118142E-7</v>
      </c>
      <c r="V191" s="34"/>
      <c r="W191" s="1">
        <v>160</v>
      </c>
      <c r="Y191" s="34"/>
      <c r="Z191" s="34"/>
      <c r="AA191" s="34"/>
      <c r="AB191" s="34"/>
      <c r="AC191" s="34"/>
      <c r="AG191" s="34"/>
      <c r="AH191" s="34"/>
    </row>
    <row r="192" spans="1:34">
      <c r="A192" s="1" t="s">
        <v>101</v>
      </c>
      <c r="B192" s="68" t="s">
        <v>65</v>
      </c>
      <c r="C192" s="227">
        <v>52956.359170000003</v>
      </c>
      <c r="D192" s="227">
        <v>1.5E-3</v>
      </c>
      <c r="E192" s="48">
        <f t="shared" si="33"/>
        <v>148.50785784129735</v>
      </c>
      <c r="F192" s="48">
        <f t="shared" si="34"/>
        <v>148.5</v>
      </c>
      <c r="G192" s="48">
        <f t="shared" si="42"/>
        <v>2.2034745052224025E-3</v>
      </c>
      <c r="H192" s="34"/>
      <c r="I192" s="34"/>
      <c r="J192" s="34"/>
      <c r="K192" s="44">
        <f>G192</f>
        <v>2.2034745052224025E-3</v>
      </c>
      <c r="L192" s="34"/>
      <c r="O192" s="34">
        <f t="shared" ca="1" si="46"/>
        <v>-9.6101656156992747E-4</v>
      </c>
      <c r="P192" s="34">
        <f t="shared" si="35"/>
        <v>-1.2091049304154954E-3</v>
      </c>
      <c r="Q192" s="212">
        <f t="shared" si="36"/>
        <v>37937.859170000003</v>
      </c>
      <c r="R192" s="59"/>
      <c r="S192" s="34">
        <f t="shared" si="43"/>
        <v>1.1645698404538674E-5</v>
      </c>
      <c r="T192" s="34">
        <v>0.1</v>
      </c>
      <c r="U192" s="34">
        <f t="shared" si="44"/>
        <v>1.1645698404538675E-6</v>
      </c>
      <c r="V192" s="34"/>
      <c r="W192" s="1">
        <v>161</v>
      </c>
    </row>
    <row r="193" spans="1:34" s="34" customFormat="1">
      <c r="A193" s="89" t="s">
        <v>116</v>
      </c>
      <c r="B193" s="90" t="s">
        <v>65</v>
      </c>
      <c r="C193" s="158">
        <v>53208.453000000001</v>
      </c>
      <c r="D193" s="158">
        <v>1E-4</v>
      </c>
      <c r="E193" s="48">
        <f t="shared" si="33"/>
        <v>1047.5031954432168</v>
      </c>
      <c r="F193" s="48">
        <f t="shared" si="34"/>
        <v>1047.5</v>
      </c>
      <c r="G193" s="48">
        <f t="shared" si="42"/>
        <v>8.9605750690679997E-4</v>
      </c>
      <c r="K193" s="44">
        <f>G193</f>
        <v>8.9605750690679997E-4</v>
      </c>
      <c r="O193" s="34">
        <f t="shared" ca="1" si="46"/>
        <v>-7.886008887953795E-4</v>
      </c>
      <c r="P193" s="34">
        <f t="shared" si="35"/>
        <v>-1.1479367447508164E-3</v>
      </c>
      <c r="Q193" s="212">
        <f t="shared" si="36"/>
        <v>38189.953000000001</v>
      </c>
      <c r="R193" s="59"/>
      <c r="S193" s="34">
        <f t="shared" si="43"/>
        <v>4.1779125008093784E-6</v>
      </c>
      <c r="T193" s="34">
        <v>1</v>
      </c>
      <c r="U193" s="34">
        <f t="shared" si="44"/>
        <v>4.1779125008093784E-6</v>
      </c>
      <c r="W193" s="1">
        <v>162</v>
      </c>
      <c r="Z193" s="1"/>
      <c r="AA193" s="1"/>
      <c r="AC193" s="1"/>
      <c r="AD193" s="1"/>
      <c r="AE193" s="1"/>
      <c r="AF193" s="1"/>
    </row>
    <row r="194" spans="1:34">
      <c r="A194" s="91" t="s">
        <v>112</v>
      </c>
      <c r="B194" s="90"/>
      <c r="C194" s="60">
        <v>53209.433199999999</v>
      </c>
      <c r="D194" s="60">
        <v>1.4E-3</v>
      </c>
      <c r="E194" s="48">
        <f t="shared" si="33"/>
        <v>1050.9987003903855</v>
      </c>
      <c r="F194" s="48">
        <f t="shared" si="34"/>
        <v>1051</v>
      </c>
      <c r="G194" s="48">
        <f t="shared" si="42"/>
        <v>-3.6443299904931337E-4</v>
      </c>
      <c r="H194" s="34"/>
      <c r="I194" s="34"/>
      <c r="J194" s="34"/>
      <c r="K194" s="44">
        <f>G194</f>
        <v>-3.6443299904931337E-4</v>
      </c>
      <c r="L194" s="34"/>
      <c r="M194" s="34"/>
      <c r="N194" s="34"/>
      <c r="O194" s="34">
        <f t="shared" ca="1" si="46"/>
        <v>-7.8792963756655753E-4</v>
      </c>
      <c r="P194" s="34">
        <f t="shared" si="35"/>
        <v>-1.1477648436057579E-3</v>
      </c>
      <c r="Q194" s="212">
        <f t="shared" si="36"/>
        <v>38190.933199999999</v>
      </c>
      <c r="R194" s="59"/>
      <c r="S194" s="34">
        <f t="shared" si="43"/>
        <v>6.136087786962017E-7</v>
      </c>
      <c r="T194" s="34">
        <v>1</v>
      </c>
      <c r="U194" s="34">
        <f t="shared" si="44"/>
        <v>6.136087786962017E-7</v>
      </c>
      <c r="V194" s="34"/>
      <c r="W194" s="1">
        <v>163</v>
      </c>
      <c r="X194" s="34"/>
      <c r="AD194" s="34"/>
      <c r="AE194" s="34"/>
      <c r="AF194" s="34"/>
      <c r="AG194" s="34"/>
      <c r="AH194" s="34"/>
    </row>
    <row r="195" spans="1:34" s="34" customFormat="1">
      <c r="A195" s="89" t="s">
        <v>116</v>
      </c>
      <c r="B195" s="90" t="s">
        <v>62</v>
      </c>
      <c r="C195" s="158">
        <v>53209.433499999999</v>
      </c>
      <c r="D195" s="158">
        <v>1E-4</v>
      </c>
      <c r="E195" s="48">
        <f t="shared" si="33"/>
        <v>1050.9997702245857</v>
      </c>
      <c r="F195" s="48">
        <f t="shared" si="34"/>
        <v>1051</v>
      </c>
      <c r="G195" s="48">
        <f t="shared" si="42"/>
        <v>-6.4432999351993203E-5</v>
      </c>
      <c r="K195" s="44">
        <f>G195</f>
        <v>-6.4432999351993203E-5</v>
      </c>
      <c r="O195" s="34">
        <f t="shared" ca="1" si="46"/>
        <v>-7.8792963756655753E-4</v>
      </c>
      <c r="P195" s="34">
        <f t="shared" si="35"/>
        <v>-1.1477648436057579E-3</v>
      </c>
      <c r="Q195" s="212">
        <f t="shared" si="36"/>
        <v>38190.933499999999</v>
      </c>
      <c r="R195" s="59"/>
      <c r="S195" s="34">
        <f t="shared" si="43"/>
        <v>1.173607884774263E-6</v>
      </c>
      <c r="T195" s="34">
        <v>1</v>
      </c>
      <c r="U195" s="34">
        <f t="shared" si="44"/>
        <v>1.173607884774263E-6</v>
      </c>
      <c r="W195" s="1">
        <v>164</v>
      </c>
      <c r="AB195" s="1"/>
      <c r="AC195" s="1"/>
    </row>
    <row r="196" spans="1:34" s="34" customFormat="1">
      <c r="A196" s="92" t="s">
        <v>117</v>
      </c>
      <c r="B196" s="93" t="s">
        <v>62</v>
      </c>
      <c r="C196" s="238">
        <v>53209.5743</v>
      </c>
      <c r="D196" s="227"/>
      <c r="E196" s="48">
        <f t="shared" si="33"/>
        <v>1051.5018790764179</v>
      </c>
      <c r="F196" s="48">
        <f t="shared" si="34"/>
        <v>1051.5</v>
      </c>
      <c r="G196" s="48">
        <f t="shared" si="42"/>
        <v>5.2692550525534898E-4</v>
      </c>
      <c r="K196" s="44"/>
      <c r="L196" s="34">
        <f>G196</f>
        <v>5.2692550525534898E-4</v>
      </c>
      <c r="O196" s="34">
        <f t="shared" ca="1" si="46"/>
        <v>-7.8783374453386874E-4</v>
      </c>
      <c r="P196" s="34">
        <f t="shared" si="35"/>
        <v>-1.1477403282397932E-3</v>
      </c>
      <c r="Q196" s="212">
        <f t="shared" si="36"/>
        <v>38191.0743</v>
      </c>
      <c r="R196" s="59"/>
      <c r="S196" s="34">
        <f>(P196-L196)^2</f>
        <v>2.8045056538759791E-6</v>
      </c>
      <c r="T196" s="1">
        <v>1</v>
      </c>
      <c r="U196" s="34">
        <f t="shared" si="44"/>
        <v>2.8045056538759791E-6</v>
      </c>
      <c r="V196" s="1"/>
      <c r="W196" s="1">
        <v>165</v>
      </c>
      <c r="X196" s="1"/>
      <c r="Z196" s="1"/>
      <c r="AA196" s="1"/>
      <c r="AB196" s="1"/>
      <c r="AC196" s="1"/>
    </row>
    <row r="197" spans="1:34">
      <c r="A197" s="92" t="s">
        <v>117</v>
      </c>
      <c r="B197" s="93" t="s">
        <v>65</v>
      </c>
      <c r="C197" s="238">
        <v>53212.517999999996</v>
      </c>
      <c r="D197" s="227"/>
      <c r="E197" s="48">
        <f t="shared" si="33"/>
        <v>1061.9994488713446</v>
      </c>
      <c r="F197" s="48">
        <f t="shared" si="34"/>
        <v>1062</v>
      </c>
      <c r="G197" s="48">
        <f t="shared" si="42"/>
        <v>-1.5454600361408666E-4</v>
      </c>
      <c r="H197" s="34"/>
      <c r="I197" s="34"/>
      <c r="J197" s="34"/>
      <c r="K197" s="44"/>
      <c r="L197" s="34">
        <f>G197</f>
        <v>-1.5454600361408666E-4</v>
      </c>
      <c r="M197" s="34"/>
      <c r="N197" s="34"/>
      <c r="O197" s="34">
        <f t="shared" ca="1" si="46"/>
        <v>-7.8581999084740293E-4</v>
      </c>
      <c r="P197" s="34">
        <f t="shared" si="35"/>
        <v>-1.1472279276168143E-3</v>
      </c>
      <c r="Q197" s="212">
        <f t="shared" si="36"/>
        <v>38194.017999999996</v>
      </c>
      <c r="R197" s="59"/>
      <c r="S197" s="34">
        <f>(P197-L197)^2</f>
        <v>9.8541740224175712E-7</v>
      </c>
      <c r="T197" s="1">
        <v>1</v>
      </c>
      <c r="U197" s="34">
        <f t="shared" si="44"/>
        <v>9.8541740224175712E-7</v>
      </c>
      <c r="W197" s="1">
        <v>166</v>
      </c>
    </row>
    <row r="198" spans="1:34">
      <c r="A198" s="91" t="s">
        <v>112</v>
      </c>
      <c r="B198" s="90"/>
      <c r="C198" s="60">
        <v>53217.426200000002</v>
      </c>
      <c r="D198" s="60">
        <v>2.9999999999999997E-4</v>
      </c>
      <c r="E198" s="48">
        <f t="shared" si="33"/>
        <v>1079.502649628073</v>
      </c>
      <c r="F198" s="48">
        <f t="shared" si="34"/>
        <v>1079.5</v>
      </c>
      <c r="G198" s="48">
        <f t="shared" si="42"/>
        <v>7.4300150299677625E-4</v>
      </c>
      <c r="H198" s="34"/>
      <c r="I198" s="34"/>
      <c r="J198" s="34"/>
      <c r="K198" s="44">
        <f>G198</f>
        <v>7.4300150299677625E-4</v>
      </c>
      <c r="L198" s="34"/>
      <c r="M198" s="34"/>
      <c r="N198" s="34"/>
      <c r="O198" s="34">
        <f t="shared" ca="1" si="46"/>
        <v>-7.8246373470329327E-4</v>
      </c>
      <c r="P198" s="34">
        <f t="shared" si="35"/>
        <v>-1.1463842019942396E-3</v>
      </c>
      <c r="Q198" s="212">
        <f t="shared" si="36"/>
        <v>38198.926200000002</v>
      </c>
      <c r="R198" s="59"/>
      <c r="S198" s="34">
        <f>(P198-G198)^2</f>
        <v>3.5697783422243978E-6</v>
      </c>
      <c r="T198" s="34">
        <v>1</v>
      </c>
      <c r="U198" s="34">
        <f t="shared" si="44"/>
        <v>3.5697783422243978E-6</v>
      </c>
      <c r="V198" s="34"/>
      <c r="W198" s="1">
        <v>167</v>
      </c>
      <c r="X198" s="34"/>
    </row>
    <row r="199" spans="1:34">
      <c r="A199" s="89" t="s">
        <v>116</v>
      </c>
      <c r="B199" s="90" t="s">
        <v>62</v>
      </c>
      <c r="C199" s="158">
        <v>53220.3701</v>
      </c>
      <c r="D199" s="158">
        <v>1E-4</v>
      </c>
      <c r="E199" s="48">
        <f t="shared" si="33"/>
        <v>1090.0009326458082</v>
      </c>
      <c r="F199" s="48">
        <f t="shared" si="34"/>
        <v>1090</v>
      </c>
      <c r="G199" s="48">
        <f t="shared" si="42"/>
        <v>2.6153000362683088E-4</v>
      </c>
      <c r="H199" s="34"/>
      <c r="I199" s="34"/>
      <c r="J199" s="34"/>
      <c r="K199" s="44">
        <f>G199</f>
        <v>2.6153000362683088E-4</v>
      </c>
      <c r="L199" s="34"/>
      <c r="M199" s="34"/>
      <c r="N199" s="34"/>
      <c r="O199" s="34">
        <f t="shared" ca="1" si="46"/>
        <v>-7.8044998101682746E-4</v>
      </c>
      <c r="P199" s="34">
        <f t="shared" si="35"/>
        <v>-1.1458841318701288E-3</v>
      </c>
      <c r="Q199" s="212">
        <f t="shared" si="36"/>
        <v>38201.8701</v>
      </c>
      <c r="R199" s="59"/>
      <c r="S199" s="34">
        <f>(P199-G199)^2</f>
        <v>1.9808145487966544E-6</v>
      </c>
      <c r="T199" s="34">
        <v>1</v>
      </c>
      <c r="U199" s="34">
        <f t="shared" si="44"/>
        <v>1.9808145487966544E-6</v>
      </c>
      <c r="V199" s="34"/>
      <c r="W199" s="1">
        <v>168</v>
      </c>
      <c r="X199" s="34"/>
    </row>
    <row r="200" spans="1:34">
      <c r="A200" s="92" t="s">
        <v>117</v>
      </c>
      <c r="B200" s="93" t="s">
        <v>62</v>
      </c>
      <c r="C200" s="238">
        <v>53220.509899999997</v>
      </c>
      <c r="D200" s="227"/>
      <c r="E200" s="48">
        <f t="shared" si="33"/>
        <v>1090.4994753836224</v>
      </c>
      <c r="F200" s="48">
        <f t="shared" si="34"/>
        <v>1090.5</v>
      </c>
      <c r="G200" s="48">
        <f t="shared" si="42"/>
        <v>-1.4711150288349018E-4</v>
      </c>
      <c r="H200" s="34"/>
      <c r="I200" s="34"/>
      <c r="J200" s="34"/>
      <c r="K200" s="44"/>
      <c r="L200" s="34">
        <f>G200</f>
        <v>-1.4711150288349018E-4</v>
      </c>
      <c r="M200" s="34"/>
      <c r="N200" s="34"/>
      <c r="O200" s="34">
        <f t="shared" ca="1" si="46"/>
        <v>-7.8035408798413856E-4</v>
      </c>
      <c r="P200" s="34">
        <f t="shared" si="35"/>
        <v>-1.1458604343433749E-3</v>
      </c>
      <c r="Q200" s="212">
        <f t="shared" si="36"/>
        <v>38202.009899999997</v>
      </c>
      <c r="R200" s="59"/>
      <c r="S200" s="34">
        <f>(P200-L200)^2</f>
        <v>9.974994280922616E-7</v>
      </c>
      <c r="T200" s="1">
        <v>1</v>
      </c>
      <c r="U200" s="34">
        <f t="shared" si="44"/>
        <v>9.974994280922616E-7</v>
      </c>
      <c r="W200" s="1">
        <v>169</v>
      </c>
    </row>
    <row r="201" spans="1:34" s="34" customFormat="1">
      <c r="A201" s="91" t="s">
        <v>112</v>
      </c>
      <c r="B201" s="90"/>
      <c r="C201" s="60">
        <v>53220.511200000001</v>
      </c>
      <c r="D201" s="60">
        <v>2.9999999999999997E-4</v>
      </c>
      <c r="E201" s="48">
        <f t="shared" si="33"/>
        <v>1090.5041113318407</v>
      </c>
      <c r="F201" s="48">
        <f t="shared" si="34"/>
        <v>1090.5</v>
      </c>
      <c r="G201" s="48">
        <f t="shared" si="42"/>
        <v>1.1528885006555356E-3</v>
      </c>
      <c r="K201" s="44">
        <f>G201</f>
        <v>1.1528885006555356E-3</v>
      </c>
      <c r="O201" s="34">
        <f t="shared" ca="1" si="46"/>
        <v>-7.8035408798413856E-4</v>
      </c>
      <c r="P201" s="34">
        <f t="shared" si="35"/>
        <v>-1.1458604343433749E-3</v>
      </c>
      <c r="Q201" s="212">
        <f t="shared" si="36"/>
        <v>38202.011200000001</v>
      </c>
      <c r="R201" s="59"/>
      <c r="S201" s="34">
        <f>(P201-G201)^2</f>
        <v>5.2842466661586254E-6</v>
      </c>
      <c r="T201" s="34">
        <v>1</v>
      </c>
      <c r="U201" s="34">
        <f t="shared" si="44"/>
        <v>5.2842466661586254E-6</v>
      </c>
      <c r="W201" s="1">
        <v>170</v>
      </c>
      <c r="AB201" s="1"/>
      <c r="AC201" s="1"/>
    </row>
    <row r="202" spans="1:34" s="34" customFormat="1">
      <c r="A202" s="91" t="s">
        <v>112</v>
      </c>
      <c r="B202" s="90"/>
      <c r="C202" s="60">
        <v>53221.4928</v>
      </c>
      <c r="D202" s="60">
        <v>1.2999999999999999E-3</v>
      </c>
      <c r="E202" s="48">
        <f t="shared" si="33"/>
        <v>1094.0046088386196</v>
      </c>
      <c r="F202" s="48">
        <f t="shared" si="34"/>
        <v>1094</v>
      </c>
      <c r="G202" s="48">
        <f t="shared" si="42"/>
        <v>1.2923980029881932E-3</v>
      </c>
      <c r="K202" s="44">
        <f>G202</f>
        <v>1.2923980029881932E-3</v>
      </c>
      <c r="O202" s="34">
        <f t="shared" ca="1" si="46"/>
        <v>-7.7968283675531669E-4</v>
      </c>
      <c r="P202" s="34">
        <f t="shared" si="35"/>
        <v>-1.1456948452394035E-3</v>
      </c>
      <c r="Q202" s="212">
        <f t="shared" si="36"/>
        <v>38202.9928</v>
      </c>
      <c r="R202" s="59"/>
      <c r="S202" s="34">
        <f>(P202-G202)^2</f>
        <v>5.9442967365785557E-6</v>
      </c>
      <c r="T202" s="34">
        <v>1</v>
      </c>
      <c r="U202" s="34">
        <f t="shared" si="44"/>
        <v>5.9442967365785557E-6</v>
      </c>
      <c r="W202" s="1">
        <v>171</v>
      </c>
      <c r="Z202" s="1"/>
      <c r="AA202" s="1"/>
      <c r="AB202" s="1"/>
      <c r="AC202" s="1"/>
    </row>
    <row r="203" spans="1:34" s="34" customFormat="1">
      <c r="A203" s="92" t="s">
        <v>117</v>
      </c>
      <c r="B203" s="93" t="s">
        <v>62</v>
      </c>
      <c r="C203" s="238">
        <v>53224.435799999999</v>
      </c>
      <c r="D203" s="227"/>
      <c r="E203" s="48">
        <f t="shared" si="33"/>
        <v>1104.499682353754</v>
      </c>
      <c r="F203" s="48">
        <f t="shared" si="34"/>
        <v>1104.5</v>
      </c>
      <c r="G203" s="48">
        <f t="shared" si="42"/>
        <v>-8.9073495473712683E-5</v>
      </c>
      <c r="K203" s="44"/>
      <c r="L203" s="34">
        <f>G203</f>
        <v>-8.9073495473712683E-5</v>
      </c>
      <c r="O203" s="34">
        <f t="shared" ca="1" si="46"/>
        <v>-7.7766908306885088E-4</v>
      </c>
      <c r="P203" s="34">
        <f t="shared" si="35"/>
        <v>-1.1452011605522063E-3</v>
      </c>
      <c r="Q203" s="212">
        <f t="shared" si="36"/>
        <v>38205.935799999999</v>
      </c>
      <c r="R203" s="59"/>
      <c r="S203" s="34">
        <f>(P203-L203)^2</f>
        <v>1.1154056449441507E-6</v>
      </c>
      <c r="T203" s="1">
        <v>1</v>
      </c>
      <c r="U203" s="34">
        <f t="shared" si="44"/>
        <v>1.1154056449441507E-6</v>
      </c>
      <c r="V203" s="1"/>
      <c r="W203" s="1">
        <v>172</v>
      </c>
      <c r="X203" s="1"/>
      <c r="Z203" s="1"/>
      <c r="AA203" s="1"/>
      <c r="AD203" s="1"/>
      <c r="AE203" s="1"/>
      <c r="AF203" s="1"/>
      <c r="AG203" s="1"/>
      <c r="AH203" s="1"/>
    </row>
    <row r="204" spans="1:34" s="34" customFormat="1">
      <c r="A204" s="91" t="s">
        <v>112</v>
      </c>
      <c r="B204" s="90"/>
      <c r="C204" s="60">
        <v>53226.539199999999</v>
      </c>
      <c r="D204" s="60">
        <v>4.0000000000000002E-4</v>
      </c>
      <c r="E204" s="48">
        <f t="shared" si="33"/>
        <v>1112.0006465507431</v>
      </c>
      <c r="F204" s="48">
        <f t="shared" si="34"/>
        <v>1112</v>
      </c>
      <c r="G204" s="48">
        <f t="shared" si="42"/>
        <v>1.813039998523891E-4</v>
      </c>
      <c r="K204" s="34">
        <f>G204</f>
        <v>1.813039998523891E-4</v>
      </c>
      <c r="O204" s="34">
        <f t="shared" ca="1" si="46"/>
        <v>-7.7623068757851814E-4</v>
      </c>
      <c r="P204" s="34">
        <f t="shared" si="35"/>
        <v>-1.1448513596146628E-3</v>
      </c>
      <c r="Q204" s="212">
        <f t="shared" si="36"/>
        <v>38208.039199999999</v>
      </c>
      <c r="R204" s="59"/>
      <c r="S204" s="34">
        <f>(P204-G204)^2</f>
        <v>1.7586880374431858E-6</v>
      </c>
      <c r="T204" s="34">
        <v>1</v>
      </c>
      <c r="U204" s="34">
        <f t="shared" si="44"/>
        <v>1.7586880374431858E-6</v>
      </c>
      <c r="W204" s="1">
        <v>173</v>
      </c>
      <c r="AD204" s="1"/>
      <c r="AE204" s="1"/>
      <c r="AF204" s="1"/>
      <c r="AG204" s="1"/>
      <c r="AH204" s="1"/>
    </row>
    <row r="205" spans="1:34" s="34" customFormat="1">
      <c r="A205" s="1" t="s">
        <v>101</v>
      </c>
      <c r="B205" s="68" t="s">
        <v>65</v>
      </c>
      <c r="C205" s="227">
        <v>53228.36118</v>
      </c>
      <c r="D205" s="227">
        <v>1.5E-3</v>
      </c>
      <c r="E205" s="48">
        <f t="shared" si="33"/>
        <v>1118.4980349445984</v>
      </c>
      <c r="F205" s="48">
        <f t="shared" si="34"/>
        <v>1118.5</v>
      </c>
      <c r="G205" s="48">
        <f t="shared" ref="G205:G236" si="47">+C205-(C$7+F205*C$8)</f>
        <v>-5.5103549675550312E-4</v>
      </c>
      <c r="K205" s="34">
        <f>G205</f>
        <v>-5.5103549675550312E-4</v>
      </c>
      <c r="M205" s="1"/>
      <c r="N205" s="1"/>
      <c r="O205" s="34">
        <f t="shared" ca="1" si="46"/>
        <v>-7.7498407815356309E-4</v>
      </c>
      <c r="P205" s="34">
        <f t="shared" si="35"/>
        <v>-1.1445501070936168E-3</v>
      </c>
      <c r="Q205" s="212">
        <f t="shared" si="36"/>
        <v>38209.86118</v>
      </c>
      <c r="R205" s="59"/>
      <c r="S205" s="34">
        <f>(P205-G205)^2</f>
        <v>3.5225959268480291E-7</v>
      </c>
      <c r="T205" s="34">
        <v>0.1</v>
      </c>
      <c r="U205" s="34">
        <f t="shared" ref="U205:U236" si="48">S205*T205</f>
        <v>3.5225959268480292E-8</v>
      </c>
      <c r="W205" s="1">
        <v>174</v>
      </c>
      <c r="X205" s="1"/>
      <c r="Z205" s="1"/>
      <c r="AA205" s="1"/>
      <c r="AD205" s="1"/>
      <c r="AE205" s="1"/>
      <c r="AF205" s="1"/>
    </row>
    <row r="206" spans="1:34" s="34" customFormat="1">
      <c r="A206" s="91" t="s">
        <v>112</v>
      </c>
      <c r="B206" s="90"/>
      <c r="C206" s="60">
        <v>53233.409500000002</v>
      </c>
      <c r="D206" s="60">
        <v>4.0000000000000002E-4</v>
      </c>
      <c r="E206" s="48">
        <f t="shared" si="33"/>
        <v>1136.5009195956193</v>
      </c>
      <c r="F206" s="48">
        <f t="shared" si="34"/>
        <v>1136.5</v>
      </c>
      <c r="G206" s="48">
        <f t="shared" si="47"/>
        <v>2.5787050253711641E-4</v>
      </c>
      <c r="K206" s="34">
        <f>G206</f>
        <v>2.5787050253711641E-4</v>
      </c>
      <c r="O206" s="34">
        <f t="shared" ca="1" si="46"/>
        <v>-7.7153192897676465E-4</v>
      </c>
      <c r="P206" s="34">
        <f t="shared" si="35"/>
        <v>-1.1437251172171784E-3</v>
      </c>
      <c r="Q206" s="212">
        <f t="shared" si="36"/>
        <v>38214.909500000002</v>
      </c>
      <c r="R206" s="59"/>
      <c r="S206" s="34">
        <f>(P206-G206)^2</f>
        <v>1.9644702813144259E-6</v>
      </c>
      <c r="T206" s="34">
        <v>1</v>
      </c>
      <c r="U206" s="34">
        <f t="shared" si="48"/>
        <v>1.9644702813144259E-6</v>
      </c>
      <c r="W206" s="1">
        <v>175</v>
      </c>
      <c r="AD206" s="1"/>
      <c r="AE206" s="1"/>
      <c r="AF206" s="1"/>
    </row>
    <row r="207" spans="1:34">
      <c r="A207" s="91" t="s">
        <v>112</v>
      </c>
      <c r="B207" s="90"/>
      <c r="C207" s="60">
        <v>53233.548799999997</v>
      </c>
      <c r="D207" s="60">
        <v>8.0000000000000004E-4</v>
      </c>
      <c r="E207" s="48">
        <f t="shared" si="33"/>
        <v>1136.9976792764244</v>
      </c>
      <c r="F207" s="48">
        <f t="shared" si="34"/>
        <v>1137</v>
      </c>
      <c r="G207" s="48">
        <f t="shared" si="47"/>
        <v>-6.5077099861809984E-4</v>
      </c>
      <c r="H207" s="34"/>
      <c r="I207" s="34"/>
      <c r="J207" s="34"/>
      <c r="K207" s="34">
        <f>G207</f>
        <v>-6.5077099861809984E-4</v>
      </c>
      <c r="L207" s="34"/>
      <c r="M207" s="34"/>
      <c r="N207" s="34"/>
      <c r="O207" s="34">
        <f t="shared" ca="1" si="46"/>
        <v>-7.7143603594407575E-4</v>
      </c>
      <c r="P207" s="34">
        <f t="shared" si="35"/>
        <v>-1.143702394806406E-3</v>
      </c>
      <c r="Q207" s="212">
        <f t="shared" si="36"/>
        <v>38215.048799999997</v>
      </c>
      <c r="R207" s="59"/>
      <c r="S207" s="34">
        <f>(P207-G207)^2</f>
        <v>2.4298136134815286E-7</v>
      </c>
      <c r="T207" s="34">
        <v>1</v>
      </c>
      <c r="U207" s="34">
        <f t="shared" si="48"/>
        <v>2.4298136134815286E-7</v>
      </c>
      <c r="V207" s="34"/>
      <c r="W207" s="1">
        <v>176</v>
      </c>
      <c r="X207" s="34"/>
      <c r="Y207" s="34"/>
      <c r="AB207" s="34"/>
      <c r="AC207" s="34"/>
    </row>
    <row r="208" spans="1:34">
      <c r="A208" s="92" t="s">
        <v>117</v>
      </c>
      <c r="B208" s="93" t="s">
        <v>65</v>
      </c>
      <c r="C208" s="238">
        <v>53236.353799999997</v>
      </c>
      <c r="D208" s="227"/>
      <c r="E208" s="48">
        <f t="shared" si="33"/>
        <v>1147.0006290589465</v>
      </c>
      <c r="F208" s="48">
        <f t="shared" si="34"/>
        <v>1147</v>
      </c>
      <c r="G208" s="48">
        <f t="shared" si="47"/>
        <v>1.7639900033827871E-4</v>
      </c>
      <c r="H208" s="34"/>
      <c r="I208" s="34"/>
      <c r="J208" s="34"/>
      <c r="K208" s="34"/>
      <c r="L208" s="34">
        <f>G208</f>
        <v>1.7639900033827871E-4</v>
      </c>
      <c r="M208" s="34"/>
      <c r="N208" s="34"/>
      <c r="O208" s="34">
        <f t="shared" ca="1" si="46"/>
        <v>-7.6951817529029884E-4</v>
      </c>
      <c r="P208" s="34">
        <f t="shared" si="35"/>
        <v>-1.1432501484657631E-3</v>
      </c>
      <c r="Q208" s="212">
        <f t="shared" si="36"/>
        <v>38217.853799999997</v>
      </c>
      <c r="R208" s="59"/>
      <c r="S208" s="34">
        <f>(P208-L208)^2</f>
        <v>1.741473875939232E-6</v>
      </c>
      <c r="T208" s="1">
        <v>1</v>
      </c>
      <c r="U208" s="34">
        <f t="shared" si="48"/>
        <v>1.741473875939232E-6</v>
      </c>
      <c r="W208" s="1">
        <v>177</v>
      </c>
      <c r="Y208" s="34"/>
      <c r="Z208" s="34"/>
      <c r="AA208" s="34"/>
      <c r="AB208" s="34"/>
      <c r="AC208" s="34"/>
    </row>
    <row r="209" spans="1:34">
      <c r="A209" s="92" t="s">
        <v>117</v>
      </c>
      <c r="B209" s="93" t="s">
        <v>62</v>
      </c>
      <c r="C209" s="238">
        <v>53236.4931</v>
      </c>
      <c r="D209" s="227"/>
      <c r="E209" s="48">
        <f t="shared" si="33"/>
        <v>1147.4973887397773</v>
      </c>
      <c r="F209" s="48">
        <f t="shared" si="34"/>
        <v>1147.5</v>
      </c>
      <c r="G209" s="48">
        <f t="shared" si="47"/>
        <v>-7.3224249354097992E-4</v>
      </c>
      <c r="H209" s="34"/>
      <c r="I209" s="34"/>
      <c r="J209" s="34"/>
      <c r="K209" s="34"/>
      <c r="L209" s="34">
        <f>G209</f>
        <v>-7.3224249354097992E-4</v>
      </c>
      <c r="M209" s="34"/>
      <c r="N209" s="34"/>
      <c r="O209" s="34">
        <f t="shared" ca="1" si="46"/>
        <v>-7.6942228225760994E-4</v>
      </c>
      <c r="P209" s="34">
        <f t="shared" si="35"/>
        <v>-1.1432276462424709E-3</v>
      </c>
      <c r="Q209" s="212">
        <f t="shared" si="36"/>
        <v>38217.9931</v>
      </c>
      <c r="R209" s="59"/>
      <c r="S209" s="34">
        <f>(P209-L209)^2</f>
        <v>1.6890879574106787E-7</v>
      </c>
      <c r="T209" s="1">
        <v>1</v>
      </c>
      <c r="U209" s="34">
        <f t="shared" si="48"/>
        <v>1.6890879574106787E-7</v>
      </c>
      <c r="W209" s="1">
        <v>178</v>
      </c>
      <c r="Y209" s="34"/>
      <c r="Z209" s="34"/>
      <c r="AA209" s="34"/>
      <c r="AB209" s="34"/>
      <c r="AC209" s="34"/>
    </row>
    <row r="210" spans="1:34">
      <c r="A210" s="92" t="s">
        <v>117</v>
      </c>
      <c r="B210" s="93" t="s">
        <v>62</v>
      </c>
      <c r="C210" s="238">
        <v>53240.417999999998</v>
      </c>
      <c r="D210" s="227"/>
      <c r="E210" s="48">
        <f t="shared" si="33"/>
        <v>1161.4940295958909</v>
      </c>
      <c r="F210" s="48">
        <f t="shared" si="34"/>
        <v>1161.5</v>
      </c>
      <c r="G210" s="48">
        <f t="shared" si="47"/>
        <v>-1.6742044972488657E-3</v>
      </c>
      <c r="H210" s="34"/>
      <c r="I210" s="34"/>
      <c r="J210" s="34"/>
      <c r="K210" s="34"/>
      <c r="L210" s="34">
        <f>G210</f>
        <v>-1.6742044972488657E-3</v>
      </c>
      <c r="M210" s="34"/>
      <c r="N210" s="34"/>
      <c r="O210" s="34">
        <f t="shared" ca="1" si="46"/>
        <v>-7.6673727734232226E-4</v>
      </c>
      <c r="P210" s="34">
        <f t="shared" si="35"/>
        <v>-1.1426018409482299E-3</v>
      </c>
      <c r="Q210" s="212">
        <f t="shared" si="36"/>
        <v>38221.917999999998</v>
      </c>
      <c r="R210" s="59"/>
      <c r="S210" s="34">
        <f>(P210-L210)^2</f>
        <v>2.8260138418589186E-7</v>
      </c>
      <c r="T210" s="1">
        <v>1</v>
      </c>
      <c r="U210" s="34">
        <f t="shared" si="48"/>
        <v>2.8260138418589186E-7</v>
      </c>
      <c r="W210" s="1">
        <v>179</v>
      </c>
      <c r="Y210" s="34"/>
      <c r="Z210" s="34"/>
      <c r="AA210" s="34"/>
      <c r="AB210" s="34"/>
      <c r="AC210" s="34"/>
    </row>
    <row r="211" spans="1:34">
      <c r="A211" s="92" t="s">
        <v>117</v>
      </c>
      <c r="B211" s="93" t="s">
        <v>65</v>
      </c>
      <c r="C211" s="238">
        <v>53240.559699999998</v>
      </c>
      <c r="D211" s="227"/>
      <c r="E211" s="48">
        <f t="shared" si="33"/>
        <v>1161.9993479503239</v>
      </c>
      <c r="F211" s="48">
        <f t="shared" si="34"/>
        <v>1162</v>
      </c>
      <c r="G211" s="48">
        <f t="shared" si="47"/>
        <v>-1.828460008255206E-4</v>
      </c>
      <c r="H211" s="34"/>
      <c r="I211" s="34"/>
      <c r="J211" s="34"/>
      <c r="K211" s="34"/>
      <c r="L211" s="34">
        <f>G211</f>
        <v>-1.828460008255206E-4</v>
      </c>
      <c r="M211" s="34"/>
      <c r="N211" s="34"/>
      <c r="O211" s="34">
        <f t="shared" ca="1" si="46"/>
        <v>-7.6664138430963336E-4</v>
      </c>
      <c r="P211" s="34">
        <f t="shared" si="35"/>
        <v>-1.1425796427933623E-3</v>
      </c>
      <c r="Q211" s="212">
        <f t="shared" si="36"/>
        <v>38222.059699999998</v>
      </c>
      <c r="R211" s="59"/>
      <c r="S211" s="34">
        <f>(P211-L211)^2</f>
        <v>9.2108866352485731E-7</v>
      </c>
      <c r="T211" s="1">
        <v>1</v>
      </c>
      <c r="U211" s="34">
        <f t="shared" si="48"/>
        <v>9.2108866352485731E-7</v>
      </c>
      <c r="W211" s="1">
        <v>180</v>
      </c>
    </row>
    <row r="212" spans="1:34">
      <c r="A212" s="91" t="s">
        <v>112</v>
      </c>
      <c r="B212" s="90"/>
      <c r="C212" s="60">
        <v>53250.3747</v>
      </c>
      <c r="D212" s="158"/>
      <c r="E212" s="48">
        <f t="shared" si="33"/>
        <v>1197.0007569041447</v>
      </c>
      <c r="F212" s="48">
        <f t="shared" si="34"/>
        <v>1197</v>
      </c>
      <c r="G212" s="48">
        <f t="shared" si="47"/>
        <v>2.122490041074343E-4</v>
      </c>
      <c r="H212" s="34"/>
      <c r="I212" s="34"/>
      <c r="J212" s="34">
        <f>G212</f>
        <v>2.122490041074343E-4</v>
      </c>
      <c r="K212" s="34"/>
      <c r="L212" s="34"/>
      <c r="M212" s="34"/>
      <c r="N212" s="34"/>
      <c r="O212" s="34"/>
      <c r="P212" s="34">
        <f t="shared" si="35"/>
        <v>-1.141051827471058E-3</v>
      </c>
      <c r="Q212" s="212">
        <f t="shared" si="36"/>
        <v>38231.8747</v>
      </c>
      <c r="R212" s="59"/>
      <c r="S212" s="34">
        <f t="shared" ref="S212:S221" si="49">(P212-G212)^2</f>
        <v>1.8314231407510387E-6</v>
      </c>
      <c r="T212" s="34">
        <v>1</v>
      </c>
      <c r="U212" s="34">
        <f t="shared" si="48"/>
        <v>1.8314231407510387E-6</v>
      </c>
      <c r="V212" s="34"/>
      <c r="W212" s="1">
        <v>181</v>
      </c>
      <c r="X212" s="34"/>
      <c r="Y212" s="34"/>
      <c r="Z212" s="34"/>
      <c r="AA212" s="34"/>
      <c r="AB212" s="34"/>
      <c r="AC212" s="34"/>
    </row>
    <row r="213" spans="1:34" s="34" customFormat="1">
      <c r="A213" s="91" t="s">
        <v>118</v>
      </c>
      <c r="B213" s="90" t="s">
        <v>62</v>
      </c>
      <c r="C213" s="158">
        <v>53250.508430000002</v>
      </c>
      <c r="D213" s="60">
        <v>5.0000000000000002E-5</v>
      </c>
      <c r="E213" s="48">
        <f t="shared" ref="E213:E276" si="50">+(C213-C$7)/C$8</f>
        <v>1197.4776533299666</v>
      </c>
      <c r="F213" s="48">
        <f t="shared" ref="F213:F276" si="51">ROUND(2*E213,0)/2</f>
        <v>1197.5</v>
      </c>
      <c r="G213" s="48">
        <f t="shared" si="47"/>
        <v>-6.2663924982189201E-3</v>
      </c>
      <c r="K213" s="34">
        <f t="shared" ref="K213:K221" si="52">G213</f>
        <v>-6.2663924982189201E-3</v>
      </c>
      <c r="O213" s="34">
        <f t="shared" ref="O213:O244" ca="1" si="53">+C$11+C$12*F213</f>
        <v>-7.5983297898872515E-4</v>
      </c>
      <c r="P213" s="34">
        <f t="shared" ref="P213:P276" si="54">E$11*F$11+E$12*F$12*F213+E$13*F$13*F213^2</f>
        <v>-1.1410303737595742E-3</v>
      </c>
      <c r="Q213" s="212">
        <f t="shared" ref="Q213:Q276" si="55">C213-15018.5</f>
        <v>38232.008430000002</v>
      </c>
      <c r="R213" s="59"/>
      <c r="S213" s="34">
        <f t="shared" si="49"/>
        <v>2.6269336906842423E-5</v>
      </c>
      <c r="T213" s="34">
        <v>1</v>
      </c>
      <c r="U213" s="34">
        <f t="shared" si="48"/>
        <v>2.6269336906842423E-5</v>
      </c>
      <c r="W213" s="1">
        <v>182</v>
      </c>
      <c r="AD213" s="1"/>
      <c r="AE213" s="1"/>
      <c r="AF213" s="1"/>
      <c r="AG213" s="1"/>
      <c r="AH213" s="1"/>
    </row>
    <row r="214" spans="1:34">
      <c r="A214" s="91" t="s">
        <v>112</v>
      </c>
      <c r="B214" s="90"/>
      <c r="C214" s="60">
        <v>53250.514000000003</v>
      </c>
      <c r="D214" s="60">
        <v>4.0000000000000002E-4</v>
      </c>
      <c r="E214" s="48">
        <f t="shared" si="50"/>
        <v>1197.4975165849758</v>
      </c>
      <c r="F214" s="48">
        <f t="shared" si="51"/>
        <v>1197.5</v>
      </c>
      <c r="G214" s="48">
        <f t="shared" si="47"/>
        <v>-6.9639249704778194E-4</v>
      </c>
      <c r="H214" s="34"/>
      <c r="I214" s="34"/>
      <c r="J214" s="34"/>
      <c r="K214" s="34">
        <f t="shared" si="52"/>
        <v>-6.9639249704778194E-4</v>
      </c>
      <c r="L214" s="34"/>
      <c r="M214" s="34"/>
      <c r="N214" s="34"/>
      <c r="O214" s="34">
        <f t="shared" ca="1" si="53"/>
        <v>-7.5983297898872515E-4</v>
      </c>
      <c r="P214" s="34">
        <f t="shared" si="54"/>
        <v>-1.1410303737595742E-3</v>
      </c>
      <c r="Q214" s="212">
        <f t="shared" si="55"/>
        <v>38232.014000000003</v>
      </c>
      <c r="R214" s="59"/>
      <c r="S214" s="34">
        <f t="shared" si="49"/>
        <v>1.9770284140677096E-7</v>
      </c>
      <c r="T214" s="34">
        <v>1</v>
      </c>
      <c r="U214" s="34">
        <f t="shared" si="48"/>
        <v>1.9770284140677096E-7</v>
      </c>
      <c r="V214" s="34"/>
      <c r="W214" s="1">
        <v>183</v>
      </c>
      <c r="X214" s="34"/>
      <c r="Y214" s="34"/>
      <c r="Z214" s="34"/>
      <c r="AA214" s="34"/>
      <c r="AB214" s="34"/>
      <c r="AC214" s="34"/>
    </row>
    <row r="215" spans="1:34">
      <c r="A215" s="85" t="s">
        <v>112</v>
      </c>
      <c r="B215" s="87"/>
      <c r="C215" s="78">
        <v>53255.421900000001</v>
      </c>
      <c r="D215" s="78">
        <v>4.0000000000000002E-4</v>
      </c>
      <c r="E215" s="48">
        <f t="shared" si="50"/>
        <v>1214.9996475074779</v>
      </c>
      <c r="F215" s="48">
        <f t="shared" si="51"/>
        <v>1215</v>
      </c>
      <c r="G215" s="48">
        <f t="shared" si="47"/>
        <v>-9.8844997410196811E-5</v>
      </c>
      <c r="H215" s="34"/>
      <c r="I215" s="34"/>
      <c r="J215" s="34"/>
      <c r="K215" s="34">
        <f t="shared" si="52"/>
        <v>-9.8844997410196811E-5</v>
      </c>
      <c r="L215" s="34"/>
      <c r="M215" s="34"/>
      <c r="N215" s="34"/>
      <c r="O215" s="34">
        <f t="shared" ca="1" si="53"/>
        <v>-7.5647672284461561E-4</v>
      </c>
      <c r="P215" s="34">
        <f t="shared" si="54"/>
        <v>-1.1402860994820364E-3</v>
      </c>
      <c r="Q215" s="214">
        <f t="shared" si="55"/>
        <v>38236.921900000001</v>
      </c>
      <c r="R215" s="59"/>
      <c r="S215" s="34">
        <f t="shared" si="49"/>
        <v>1.084599569084608E-6</v>
      </c>
      <c r="T215" s="34">
        <v>1</v>
      </c>
      <c r="U215" s="34">
        <f t="shared" si="48"/>
        <v>1.084599569084608E-6</v>
      </c>
      <c r="V215" s="34"/>
      <c r="W215" s="1">
        <v>184</v>
      </c>
      <c r="X215" s="34"/>
      <c r="Y215" s="34"/>
      <c r="Z215" s="34"/>
      <c r="AA215" s="34"/>
      <c r="AB215" s="34"/>
      <c r="AC215" s="34"/>
    </row>
    <row r="216" spans="1:34">
      <c r="A216" s="85" t="s">
        <v>112</v>
      </c>
      <c r="B216" s="87"/>
      <c r="C216" s="78">
        <v>53255.5628</v>
      </c>
      <c r="D216" s="78">
        <v>4.0000000000000002E-4</v>
      </c>
      <c r="E216" s="48">
        <f t="shared" si="50"/>
        <v>1215.5021129707015</v>
      </c>
      <c r="F216" s="48">
        <f t="shared" si="51"/>
        <v>1215.5</v>
      </c>
      <c r="G216" s="48">
        <f t="shared" si="47"/>
        <v>5.9251350467093289E-4</v>
      </c>
      <c r="H216" s="34"/>
      <c r="I216" s="34"/>
      <c r="J216" s="34"/>
      <c r="K216" s="34">
        <f t="shared" si="52"/>
        <v>5.9251350467093289E-4</v>
      </c>
      <c r="L216" s="34"/>
      <c r="M216" s="34"/>
      <c r="N216" s="34"/>
      <c r="O216" s="34">
        <f t="shared" ca="1" si="53"/>
        <v>-7.5638082981192671E-4</v>
      </c>
      <c r="P216" s="34">
        <f t="shared" si="54"/>
        <v>-1.1402650232348037E-3</v>
      </c>
      <c r="Q216" s="214">
        <f t="shared" si="55"/>
        <v>38237.0628</v>
      </c>
      <c r="R216" s="59"/>
      <c r="S216" s="34">
        <f t="shared" si="49"/>
        <v>3.0025214267711719E-6</v>
      </c>
      <c r="T216" s="34">
        <v>1</v>
      </c>
      <c r="U216" s="34">
        <f t="shared" si="48"/>
        <v>3.0025214267711719E-6</v>
      </c>
      <c r="V216" s="34"/>
      <c r="W216" s="1">
        <v>185</v>
      </c>
      <c r="X216" s="34"/>
      <c r="Z216" s="34"/>
      <c r="AA216" s="34"/>
      <c r="AB216" s="34"/>
      <c r="AC216" s="34"/>
    </row>
    <row r="217" spans="1:34" s="34" customFormat="1">
      <c r="A217" s="85" t="s">
        <v>112</v>
      </c>
      <c r="B217" s="87"/>
      <c r="C217" s="78">
        <v>53257.3845</v>
      </c>
      <c r="D217" s="78">
        <v>1.1000000000000001E-3</v>
      </c>
      <c r="E217" s="48">
        <f t="shared" si="50"/>
        <v>1221.9985028526348</v>
      </c>
      <c r="F217" s="48">
        <f t="shared" si="51"/>
        <v>1222</v>
      </c>
      <c r="G217" s="48">
        <f t="shared" si="47"/>
        <v>-4.198259994154796E-4</v>
      </c>
      <c r="K217" s="34">
        <f t="shared" si="52"/>
        <v>-4.198259994154796E-4</v>
      </c>
      <c r="O217" s="34">
        <f t="shared" ca="1" si="53"/>
        <v>-7.5513422038697166E-4</v>
      </c>
      <c r="P217" s="34">
        <f t="shared" si="54"/>
        <v>-1.1399919861665244E-3</v>
      </c>
      <c r="Q217" s="214">
        <f t="shared" si="55"/>
        <v>38238.8845</v>
      </c>
      <c r="R217" s="59"/>
      <c r="S217" s="34">
        <f t="shared" si="49"/>
        <v>5.186390484731061E-7</v>
      </c>
      <c r="T217" s="34">
        <v>1</v>
      </c>
      <c r="U217" s="34">
        <f t="shared" si="48"/>
        <v>5.186390484731061E-7</v>
      </c>
      <c r="W217" s="1">
        <v>186</v>
      </c>
      <c r="AD217" s="1"/>
      <c r="AE217" s="1"/>
      <c r="AF217" s="1"/>
      <c r="AG217" s="1"/>
      <c r="AH217" s="1"/>
    </row>
    <row r="218" spans="1:34">
      <c r="A218" s="85" t="s">
        <v>112</v>
      </c>
      <c r="B218" s="73" t="s">
        <v>62</v>
      </c>
      <c r="C218" s="78">
        <v>53257.522599999997</v>
      </c>
      <c r="D218" s="78">
        <v>8.0000000000000004E-4</v>
      </c>
      <c r="E218" s="48">
        <f t="shared" si="50"/>
        <v>1222.4909831966386</v>
      </c>
      <c r="F218" s="48">
        <f t="shared" si="51"/>
        <v>1222.5</v>
      </c>
      <c r="G218" s="48">
        <f t="shared" si="47"/>
        <v>-2.5284674993599765E-3</v>
      </c>
      <c r="H218" s="34"/>
      <c r="I218" s="34"/>
      <c r="J218" s="34"/>
      <c r="K218" s="34">
        <f t="shared" si="52"/>
        <v>-2.5284674993599765E-3</v>
      </c>
      <c r="L218" s="34"/>
      <c r="M218" s="34"/>
      <c r="N218" s="34"/>
      <c r="O218" s="34">
        <f t="shared" ca="1" si="53"/>
        <v>-7.5503832735428287E-4</v>
      </c>
      <c r="P218" s="34">
        <f t="shared" si="54"/>
        <v>-1.139971056710945E-3</v>
      </c>
      <c r="Q218" s="214">
        <f t="shared" si="55"/>
        <v>38239.022599999997</v>
      </c>
      <c r="R218" s="59"/>
      <c r="S218" s="34">
        <f t="shared" si="49"/>
        <v>1.9279223712490151E-6</v>
      </c>
      <c r="T218" s="34">
        <v>1</v>
      </c>
      <c r="U218" s="34">
        <f t="shared" si="48"/>
        <v>1.9279223712490151E-6</v>
      </c>
      <c r="V218" s="34"/>
      <c r="W218" s="1">
        <v>187</v>
      </c>
      <c r="X218" s="34"/>
      <c r="Z218" s="34"/>
      <c r="AA218" s="34"/>
      <c r="AB218" s="34"/>
      <c r="AC218" s="34"/>
    </row>
    <row r="219" spans="1:34" s="34" customFormat="1">
      <c r="A219" s="85" t="s">
        <v>112</v>
      </c>
      <c r="B219" s="87"/>
      <c r="C219" s="78">
        <v>53282.341699999997</v>
      </c>
      <c r="D219" s="78">
        <v>7.1999999999999998E-3</v>
      </c>
      <c r="E219" s="48">
        <f t="shared" si="50"/>
        <v>1310.9987232848293</v>
      </c>
      <c r="F219" s="48">
        <f t="shared" si="51"/>
        <v>1311</v>
      </c>
      <c r="G219" s="48">
        <f t="shared" si="47"/>
        <v>-3.5801299964077771E-4</v>
      </c>
      <c r="K219" s="34">
        <f t="shared" si="52"/>
        <v>-3.5801299964077771E-4</v>
      </c>
      <c r="O219" s="34">
        <f t="shared" ca="1" si="53"/>
        <v>-7.3806526056835681E-4</v>
      </c>
      <c r="P219" s="34">
        <f t="shared" si="54"/>
        <v>-1.1364317151385675E-3</v>
      </c>
      <c r="Q219" s="214">
        <f t="shared" si="55"/>
        <v>38263.841699999997</v>
      </c>
      <c r="R219" s="59"/>
      <c r="S219" s="34">
        <f t="shared" si="49"/>
        <v>6.0593569663722902E-7</v>
      </c>
      <c r="T219" s="34">
        <v>1</v>
      </c>
      <c r="U219" s="34">
        <f t="shared" si="48"/>
        <v>6.0593569663722902E-7</v>
      </c>
      <c r="W219" s="1">
        <v>188</v>
      </c>
      <c r="Y219" s="1"/>
      <c r="AD219" s="1"/>
      <c r="AE219" s="1"/>
      <c r="AF219" s="1"/>
      <c r="AG219" s="1"/>
      <c r="AH219" s="1"/>
    </row>
    <row r="220" spans="1:34">
      <c r="A220" s="85" t="s">
        <v>112</v>
      </c>
      <c r="B220" s="87"/>
      <c r="C220" s="78">
        <v>53282.483399999997</v>
      </c>
      <c r="D220" s="78">
        <v>4.4000000000000003E-3</v>
      </c>
      <c r="E220" s="48">
        <f t="shared" si="50"/>
        <v>1311.5040416392624</v>
      </c>
      <c r="F220" s="48">
        <f t="shared" si="51"/>
        <v>1311.5</v>
      </c>
      <c r="G220" s="48">
        <f t="shared" si="47"/>
        <v>1.133345504058525E-3</v>
      </c>
      <c r="H220" s="34"/>
      <c r="I220" s="34"/>
      <c r="J220" s="34"/>
      <c r="K220" s="34">
        <f t="shared" si="52"/>
        <v>1.133345504058525E-3</v>
      </c>
      <c r="L220" s="34"/>
      <c r="M220" s="34"/>
      <c r="N220" s="34"/>
      <c r="O220" s="34">
        <f t="shared" ca="1" si="53"/>
        <v>-7.3796936753566791E-4</v>
      </c>
      <c r="P220" s="34">
        <f t="shared" si="54"/>
        <v>-1.1364126520340071E-3</v>
      </c>
      <c r="Q220" s="214">
        <f t="shared" si="55"/>
        <v>38263.983399999997</v>
      </c>
      <c r="R220" s="59"/>
      <c r="S220" s="34">
        <f t="shared" si="49"/>
        <v>5.1518020871485721E-6</v>
      </c>
      <c r="T220" s="34">
        <v>1</v>
      </c>
      <c r="U220" s="34">
        <f t="shared" si="48"/>
        <v>5.1518020871485721E-6</v>
      </c>
      <c r="V220" s="34"/>
      <c r="W220" s="1">
        <v>189</v>
      </c>
      <c r="X220" s="34"/>
    </row>
    <row r="221" spans="1:34">
      <c r="A221" s="41" t="s">
        <v>119</v>
      </c>
      <c r="B221" s="73" t="s">
        <v>65</v>
      </c>
      <c r="C221" s="78">
        <v>53341.228499999997</v>
      </c>
      <c r="D221" s="78">
        <v>4.0000000000000002E-4</v>
      </c>
      <c r="E221" s="48">
        <f t="shared" si="50"/>
        <v>1520.9957654428915</v>
      </c>
      <c r="F221" s="48">
        <f t="shared" si="51"/>
        <v>1521</v>
      </c>
      <c r="G221" s="48">
        <f t="shared" si="47"/>
        <v>-1.187442998343613E-3</v>
      </c>
      <c r="H221" s="34"/>
      <c r="I221" s="34"/>
      <c r="J221" s="34"/>
      <c r="K221" s="34">
        <f t="shared" si="52"/>
        <v>-1.187442998343613E-3</v>
      </c>
      <c r="L221" s="34"/>
      <c r="M221" s="34"/>
      <c r="N221" s="34"/>
      <c r="O221" s="34">
        <f t="shared" ca="1" si="53"/>
        <v>-6.9779018683904077E-4</v>
      </c>
      <c r="P221" s="34">
        <f t="shared" si="54"/>
        <v>-1.1293477967635236E-3</v>
      </c>
      <c r="Q221" s="214">
        <f t="shared" si="55"/>
        <v>38322.728499999997</v>
      </c>
      <c r="R221" s="59"/>
      <c r="S221" s="34">
        <f t="shared" si="49"/>
        <v>3.3750524466312224E-9</v>
      </c>
      <c r="T221" s="34">
        <v>1</v>
      </c>
      <c r="U221" s="34">
        <f t="shared" si="48"/>
        <v>3.3750524466312224E-9</v>
      </c>
      <c r="V221" s="34"/>
      <c r="W221" s="1">
        <v>190</v>
      </c>
      <c r="X221" s="34"/>
    </row>
    <row r="222" spans="1:34">
      <c r="A222" s="95" t="s">
        <v>120</v>
      </c>
      <c r="B222" s="96" t="s">
        <v>65</v>
      </c>
      <c r="C222" s="239">
        <v>53360.297400000003</v>
      </c>
      <c r="D222" s="234"/>
      <c r="E222" s="48">
        <f t="shared" si="50"/>
        <v>1588.9976367826321</v>
      </c>
      <c r="F222" s="48">
        <f t="shared" si="51"/>
        <v>1589</v>
      </c>
      <c r="G222" s="48">
        <f t="shared" si="47"/>
        <v>-6.6268699447391555E-4</v>
      </c>
      <c r="H222" s="34"/>
      <c r="I222" s="34"/>
      <c r="J222" s="34"/>
      <c r="K222" s="34"/>
      <c r="L222" s="34">
        <f>G222</f>
        <v>-6.6268699447391555E-4</v>
      </c>
      <c r="M222" s="34"/>
      <c r="N222" s="34"/>
      <c r="O222" s="34">
        <f t="shared" ca="1" si="53"/>
        <v>-6.8474873439335754E-4</v>
      </c>
      <c r="P222" s="34">
        <f t="shared" si="54"/>
        <v>-1.1274503778723557E-3</v>
      </c>
      <c r="Q222" s="214">
        <f t="shared" si="55"/>
        <v>38341.797400000003</v>
      </c>
      <c r="R222" s="59"/>
      <c r="S222" s="34">
        <f>(P222-L222)^2</f>
        <v>2.1600500254796548E-7</v>
      </c>
      <c r="T222" s="1">
        <v>1</v>
      </c>
      <c r="U222" s="34">
        <f t="shared" si="48"/>
        <v>2.1600500254796548E-7</v>
      </c>
      <c r="W222" s="1">
        <v>191</v>
      </c>
      <c r="Y222" s="34"/>
      <c r="Z222" s="34"/>
      <c r="AA222" s="34"/>
      <c r="AB222" s="34"/>
      <c r="AC222" s="34"/>
    </row>
    <row r="223" spans="1:34">
      <c r="A223" s="41" t="s">
        <v>121</v>
      </c>
      <c r="B223" s="73" t="s">
        <v>62</v>
      </c>
      <c r="C223" s="78">
        <v>53601.456899999997</v>
      </c>
      <c r="D223" s="78">
        <v>5.9999999999999995E-4</v>
      </c>
      <c r="E223" s="48">
        <f t="shared" si="50"/>
        <v>2448.9999070421095</v>
      </c>
      <c r="F223" s="48">
        <f t="shared" si="51"/>
        <v>2449</v>
      </c>
      <c r="G223" s="48">
        <f t="shared" si="47"/>
        <v>-2.6066998543683439E-5</v>
      </c>
      <c r="H223" s="34"/>
      <c r="I223" s="34"/>
      <c r="J223" s="34"/>
      <c r="K223" s="34">
        <f t="shared" ref="K223:K230" si="56">G223</f>
        <v>-2.6066998543683439E-5</v>
      </c>
      <c r="L223" s="34"/>
      <c r="M223" s="34"/>
      <c r="N223" s="34"/>
      <c r="O223" s="34">
        <f t="shared" ca="1" si="53"/>
        <v>-5.1981271816853964E-4</v>
      </c>
      <c r="P223" s="34">
        <f t="shared" si="54"/>
        <v>-1.1201895356255564E-3</v>
      </c>
      <c r="Q223" s="214">
        <f t="shared" si="55"/>
        <v>38582.956899999997</v>
      </c>
      <c r="R223" s="59"/>
      <c r="S223" s="34">
        <f t="shared" ref="S223:S230" si="57">(P223-G223)^2</f>
        <v>1.1971041261504746E-6</v>
      </c>
      <c r="T223" s="34">
        <v>1</v>
      </c>
      <c r="U223" s="34">
        <f t="shared" si="48"/>
        <v>1.1971041261504746E-6</v>
      </c>
      <c r="V223" s="34"/>
      <c r="W223" s="1">
        <v>192</v>
      </c>
      <c r="X223" s="34"/>
      <c r="Z223" s="34"/>
      <c r="AA223" s="34"/>
      <c r="AB223" s="34"/>
      <c r="AC223" s="34"/>
    </row>
    <row r="224" spans="1:34">
      <c r="A224" s="86" t="s">
        <v>121</v>
      </c>
      <c r="B224" s="73" t="s">
        <v>62</v>
      </c>
      <c r="C224" s="78">
        <v>53601.456899999997</v>
      </c>
      <c r="D224" s="78">
        <v>5.9999999999999995E-4</v>
      </c>
      <c r="E224" s="48">
        <f t="shared" si="50"/>
        <v>2448.9999070421095</v>
      </c>
      <c r="F224" s="48">
        <f t="shared" si="51"/>
        <v>2449</v>
      </c>
      <c r="G224" s="48">
        <f t="shared" si="47"/>
        <v>-2.6066998543683439E-5</v>
      </c>
      <c r="H224" s="34"/>
      <c r="I224" s="34"/>
      <c r="J224" s="34"/>
      <c r="K224" s="34">
        <f t="shared" si="56"/>
        <v>-2.6066998543683439E-5</v>
      </c>
      <c r="L224" s="34"/>
      <c r="M224" s="34"/>
      <c r="N224" s="34"/>
      <c r="O224" s="34">
        <f t="shared" ca="1" si="53"/>
        <v>-5.1981271816853964E-4</v>
      </c>
      <c r="P224" s="34">
        <f t="shared" si="54"/>
        <v>-1.1201895356255564E-3</v>
      </c>
      <c r="Q224" s="214">
        <f t="shared" si="55"/>
        <v>38582.956899999997</v>
      </c>
      <c r="R224" s="59"/>
      <c r="S224" s="34">
        <f t="shared" si="57"/>
        <v>1.1971041261504746E-6</v>
      </c>
      <c r="T224" s="34">
        <v>1</v>
      </c>
      <c r="U224" s="34">
        <f t="shared" si="48"/>
        <v>1.1971041261504746E-6</v>
      </c>
      <c r="V224" s="34"/>
      <c r="W224" s="1">
        <v>193</v>
      </c>
      <c r="X224" s="34"/>
    </row>
    <row r="225" spans="1:34">
      <c r="A225" s="41" t="s">
        <v>121</v>
      </c>
      <c r="B225" s="88"/>
      <c r="C225" s="78">
        <v>53613.374100000001</v>
      </c>
      <c r="D225" s="78">
        <v>5.9999999999999995E-4</v>
      </c>
      <c r="E225" s="48">
        <f t="shared" si="50"/>
        <v>2491.4980008561183</v>
      </c>
      <c r="F225" s="48">
        <f t="shared" si="51"/>
        <v>2491.5</v>
      </c>
      <c r="G225" s="48">
        <f t="shared" si="47"/>
        <v>-5.6059449707390741E-4</v>
      </c>
      <c r="H225" s="34"/>
      <c r="I225" s="34"/>
      <c r="J225" s="34"/>
      <c r="K225" s="34">
        <f t="shared" si="56"/>
        <v>-5.6059449707390741E-4</v>
      </c>
      <c r="L225" s="34"/>
      <c r="M225" s="34"/>
      <c r="N225" s="34"/>
      <c r="O225" s="34">
        <f t="shared" ca="1" si="53"/>
        <v>-5.116618103899876E-4</v>
      </c>
      <c r="P225" s="34">
        <f t="shared" si="54"/>
        <v>-1.120635054554229E-3</v>
      </c>
      <c r="Q225" s="214">
        <f t="shared" si="55"/>
        <v>38594.874100000001</v>
      </c>
      <c r="R225" s="59"/>
      <c r="S225" s="34">
        <f t="shared" si="57"/>
        <v>3.136454260228694E-7</v>
      </c>
      <c r="T225" s="34">
        <v>1</v>
      </c>
      <c r="U225" s="34">
        <f t="shared" si="48"/>
        <v>3.136454260228694E-7</v>
      </c>
      <c r="V225" s="34"/>
      <c r="W225" s="1">
        <v>194</v>
      </c>
      <c r="X225" s="34"/>
      <c r="Y225" s="34"/>
      <c r="Z225" s="34"/>
      <c r="AA225" s="34"/>
      <c r="AB225" s="34"/>
      <c r="AC225" s="34"/>
    </row>
    <row r="226" spans="1:34">
      <c r="A226" s="41" t="s">
        <v>121</v>
      </c>
      <c r="B226" s="73" t="s">
        <v>62</v>
      </c>
      <c r="C226" s="78">
        <v>53613.515899999999</v>
      </c>
      <c r="D226" s="78">
        <v>2.8E-3</v>
      </c>
      <c r="E226" s="48">
        <f t="shared" si="50"/>
        <v>2492.0036758219426</v>
      </c>
      <c r="F226" s="48">
        <f t="shared" si="51"/>
        <v>2492</v>
      </c>
      <c r="G226" s="48">
        <f t="shared" si="47"/>
        <v>1.0307640040991828E-3</v>
      </c>
      <c r="H226" s="34"/>
      <c r="I226" s="34"/>
      <c r="J226" s="34"/>
      <c r="K226" s="34">
        <f t="shared" si="56"/>
        <v>1.0307640040991828E-3</v>
      </c>
      <c r="L226" s="34"/>
      <c r="M226" s="34"/>
      <c r="N226" s="34"/>
      <c r="O226" s="34">
        <f t="shared" ca="1" si="53"/>
        <v>-5.115659173572987E-4</v>
      </c>
      <c r="P226" s="34">
        <f t="shared" si="54"/>
        <v>-1.1206407468134674E-3</v>
      </c>
      <c r="Q226" s="214">
        <f t="shared" si="55"/>
        <v>38595.015899999999</v>
      </c>
      <c r="R226" s="59"/>
      <c r="S226" s="34">
        <f t="shared" si="57"/>
        <v>4.6285424022495225E-6</v>
      </c>
      <c r="T226" s="34">
        <v>1</v>
      </c>
      <c r="U226" s="34">
        <f t="shared" si="48"/>
        <v>4.6285424022495225E-6</v>
      </c>
      <c r="V226" s="34"/>
      <c r="W226" s="1">
        <v>195</v>
      </c>
      <c r="X226" s="34"/>
      <c r="Y226" s="34"/>
      <c r="Z226" s="34"/>
      <c r="AA226" s="34"/>
      <c r="AB226" s="34"/>
      <c r="AC226" s="34"/>
    </row>
    <row r="227" spans="1:34" s="34" customFormat="1">
      <c r="A227" s="69" t="s">
        <v>101</v>
      </c>
      <c r="B227" s="70" t="s">
        <v>62</v>
      </c>
      <c r="C227" s="234">
        <v>53614.356619999999</v>
      </c>
      <c r="D227" s="234">
        <v>1.9E-3</v>
      </c>
      <c r="E227" s="48">
        <f t="shared" si="50"/>
        <v>2495.0017791877763</v>
      </c>
      <c r="F227" s="48">
        <f t="shared" si="51"/>
        <v>2495</v>
      </c>
      <c r="G227" s="48">
        <f t="shared" si="47"/>
        <v>4.9891500384546816E-4</v>
      </c>
      <c r="K227" s="34">
        <f t="shared" si="56"/>
        <v>4.9891500384546816E-4</v>
      </c>
      <c r="O227" s="34">
        <f t="shared" ca="1" si="53"/>
        <v>-5.1099055916116573E-4</v>
      </c>
      <c r="P227" s="34">
        <f t="shared" si="54"/>
        <v>-1.1206751205563783E-3</v>
      </c>
      <c r="Q227" s="214">
        <f t="shared" si="55"/>
        <v>38595.856619999999</v>
      </c>
      <c r="R227" s="59"/>
      <c r="S227" s="34">
        <f t="shared" si="57"/>
        <v>2.6230721710599884E-6</v>
      </c>
      <c r="T227" s="34">
        <v>0.1</v>
      </c>
      <c r="U227" s="34">
        <f t="shared" si="48"/>
        <v>2.6230721710599886E-7</v>
      </c>
      <c r="W227" s="1">
        <v>196</v>
      </c>
      <c r="X227" s="1"/>
      <c r="AD227" s="1"/>
      <c r="AE227" s="1"/>
      <c r="AF227" s="1"/>
      <c r="AG227" s="1"/>
      <c r="AH227" s="1"/>
    </row>
    <row r="228" spans="1:34" s="34" customFormat="1">
      <c r="A228" s="41" t="s">
        <v>121</v>
      </c>
      <c r="B228" s="88"/>
      <c r="C228" s="78">
        <v>53614.497000000003</v>
      </c>
      <c r="D228" s="78">
        <v>2.3999999999999998E-3</v>
      </c>
      <c r="E228" s="48">
        <f t="shared" si="50"/>
        <v>2495.5023902717385</v>
      </c>
      <c r="F228" s="48">
        <f t="shared" si="51"/>
        <v>2495.5</v>
      </c>
      <c r="G228" s="48">
        <f t="shared" si="47"/>
        <v>6.7027350451098755E-4</v>
      </c>
      <c r="K228" s="34">
        <f t="shared" si="56"/>
        <v>6.7027350451098755E-4</v>
      </c>
      <c r="O228" s="34">
        <f t="shared" ca="1" si="53"/>
        <v>-5.1089466612847683E-4</v>
      </c>
      <c r="P228" s="34">
        <f t="shared" si="54"/>
        <v>-1.1206808862114434E-3</v>
      </c>
      <c r="Q228" s="214">
        <f t="shared" si="55"/>
        <v>38595.997000000003</v>
      </c>
      <c r="R228" s="59"/>
      <c r="S228" s="34">
        <f t="shared" si="57"/>
        <v>3.207517629647954E-6</v>
      </c>
      <c r="T228" s="34">
        <v>1</v>
      </c>
      <c r="U228" s="34">
        <f t="shared" si="48"/>
        <v>3.207517629647954E-6</v>
      </c>
      <c r="W228" s="1">
        <v>197</v>
      </c>
      <c r="AD228" s="1"/>
      <c r="AE228" s="1"/>
      <c r="AF228" s="1"/>
      <c r="AG228" s="1"/>
      <c r="AH228" s="1"/>
    </row>
    <row r="229" spans="1:34">
      <c r="A229" s="69" t="s">
        <v>101</v>
      </c>
      <c r="B229" s="70" t="s">
        <v>65</v>
      </c>
      <c r="C229" s="234">
        <v>53616.457320000001</v>
      </c>
      <c r="D229" s="234" t="s">
        <v>122</v>
      </c>
      <c r="E229" s="48">
        <f t="shared" si="50"/>
        <v>2502.4931148769629</v>
      </c>
      <c r="F229" s="48">
        <f t="shared" si="51"/>
        <v>2502.5</v>
      </c>
      <c r="G229" s="48">
        <f t="shared" si="47"/>
        <v>-1.9307074981043115E-3</v>
      </c>
      <c r="H229" s="34"/>
      <c r="I229" s="34"/>
      <c r="J229" s="34"/>
      <c r="K229" s="34">
        <f t="shared" si="56"/>
        <v>-1.9307074981043115E-3</v>
      </c>
      <c r="L229" s="34"/>
      <c r="O229" s="34">
        <f t="shared" ca="1" si="53"/>
        <v>-5.0955216367083288E-4</v>
      </c>
      <c r="P229" s="34">
        <f t="shared" si="54"/>
        <v>-1.1207627063197537E-3</v>
      </c>
      <c r="Q229" s="214">
        <f t="shared" si="55"/>
        <v>38597.957320000001</v>
      </c>
      <c r="R229" s="59"/>
      <c r="S229" s="34">
        <f t="shared" si="57"/>
        <v>6.5601056573893063E-7</v>
      </c>
      <c r="T229" s="34">
        <v>0.1</v>
      </c>
      <c r="U229" s="34">
        <f t="shared" si="48"/>
        <v>6.5601056573893063E-8</v>
      </c>
      <c r="V229" s="34"/>
      <c r="W229" s="1">
        <v>198</v>
      </c>
    </row>
    <row r="230" spans="1:34">
      <c r="A230" s="69" t="s">
        <v>101</v>
      </c>
      <c r="B230" s="70" t="s">
        <v>62</v>
      </c>
      <c r="C230" s="234">
        <v>53617.440649999997</v>
      </c>
      <c r="D230" s="234" t="s">
        <v>123</v>
      </c>
      <c r="E230" s="48">
        <f t="shared" si="50"/>
        <v>2505.999781760956</v>
      </c>
      <c r="F230" s="48">
        <f t="shared" si="51"/>
        <v>2506</v>
      </c>
      <c r="G230" s="48">
        <f t="shared" si="47"/>
        <v>-6.1197999457363039E-5</v>
      </c>
      <c r="H230" s="34"/>
      <c r="I230" s="34"/>
      <c r="J230" s="34"/>
      <c r="K230" s="34">
        <f t="shared" si="56"/>
        <v>-6.1197999457363039E-5</v>
      </c>
      <c r="L230" s="34"/>
      <c r="O230" s="34">
        <f t="shared" ca="1" si="53"/>
        <v>-5.0888091244201102E-4</v>
      </c>
      <c r="P230" s="34">
        <f t="shared" si="54"/>
        <v>-1.1208043870300883E-3</v>
      </c>
      <c r="Q230" s="214">
        <f t="shared" si="55"/>
        <v>38598.940649999997</v>
      </c>
      <c r="R230" s="59"/>
      <c r="S230" s="34">
        <f t="shared" si="57"/>
        <v>1.1227656965849204E-6</v>
      </c>
      <c r="T230" s="34">
        <v>0.1</v>
      </c>
      <c r="U230" s="34">
        <f t="shared" si="48"/>
        <v>1.1227656965849205E-7</v>
      </c>
      <c r="V230" s="34"/>
      <c r="W230" s="1">
        <v>199</v>
      </c>
      <c r="Y230" s="34"/>
      <c r="Z230" s="34"/>
      <c r="AA230" s="34"/>
      <c r="AB230" s="34"/>
      <c r="AC230" s="34"/>
    </row>
    <row r="231" spans="1:34">
      <c r="A231" s="95" t="s">
        <v>124</v>
      </c>
      <c r="B231" s="96" t="s">
        <v>65</v>
      </c>
      <c r="C231" s="239">
        <v>53632.0216</v>
      </c>
      <c r="D231" s="234"/>
      <c r="E231" s="48">
        <f t="shared" si="50"/>
        <v>2557.9971117543546</v>
      </c>
      <c r="F231" s="48">
        <f t="shared" si="51"/>
        <v>2558</v>
      </c>
      <c r="G231" s="48">
        <f t="shared" si="47"/>
        <v>-8.0991399590857327E-4</v>
      </c>
      <c r="H231" s="34"/>
      <c r="I231" s="34"/>
      <c r="J231" s="34"/>
      <c r="K231" s="34"/>
      <c r="L231" s="34">
        <f>G231</f>
        <v>-8.0991399590857327E-4</v>
      </c>
      <c r="M231" s="34"/>
      <c r="N231" s="34"/>
      <c r="O231" s="34">
        <f t="shared" ca="1" si="53"/>
        <v>-4.9890803704237085E-4</v>
      </c>
      <c r="P231" s="34">
        <f t="shared" si="54"/>
        <v>-1.1214841633995017E-3</v>
      </c>
      <c r="Q231" s="214">
        <f t="shared" si="55"/>
        <v>38613.5216</v>
      </c>
      <c r="R231" s="59"/>
      <c r="S231" s="34">
        <f>(P231-L231)^2</f>
        <v>9.7075969270325187E-8</v>
      </c>
      <c r="T231" s="1">
        <v>1</v>
      </c>
      <c r="U231" s="34">
        <f t="shared" si="48"/>
        <v>9.7075969270325187E-8</v>
      </c>
      <c r="W231" s="1">
        <v>200</v>
      </c>
    </row>
    <row r="232" spans="1:34">
      <c r="A232" s="95" t="s">
        <v>124</v>
      </c>
      <c r="B232" s="96" t="s">
        <v>62</v>
      </c>
      <c r="C232" s="239">
        <v>53632.162299999996</v>
      </c>
      <c r="D232" s="234"/>
      <c r="E232" s="48">
        <f t="shared" si="50"/>
        <v>2558.4988639947696</v>
      </c>
      <c r="F232" s="48">
        <f t="shared" si="51"/>
        <v>2558.5</v>
      </c>
      <c r="G232" s="48">
        <f t="shared" si="47"/>
        <v>-3.1855550332693383E-4</v>
      </c>
      <c r="H232" s="34"/>
      <c r="I232" s="34"/>
      <c r="J232" s="34"/>
      <c r="K232" s="34"/>
      <c r="L232" s="34">
        <f>G232</f>
        <v>-3.1855550332693383E-4</v>
      </c>
      <c r="M232" s="34"/>
      <c r="N232" s="34"/>
      <c r="O232" s="34">
        <f t="shared" ca="1" si="53"/>
        <v>-4.9881214400968206E-4</v>
      </c>
      <c r="P232" s="34">
        <f t="shared" si="54"/>
        <v>-1.1214912501794454E-3</v>
      </c>
      <c r="Q232" s="214">
        <f t="shared" si="55"/>
        <v>38613.662299999996</v>
      </c>
      <c r="R232" s="59"/>
      <c r="S232" s="34">
        <f>(P232-L232)^2</f>
        <v>6.4470581357360051E-7</v>
      </c>
      <c r="T232" s="1">
        <v>1</v>
      </c>
      <c r="U232" s="34">
        <f t="shared" si="48"/>
        <v>6.4470581357360051E-7</v>
      </c>
      <c r="W232" s="1">
        <v>201</v>
      </c>
    </row>
    <row r="233" spans="1:34">
      <c r="A233" s="41" t="s">
        <v>121</v>
      </c>
      <c r="B233" s="88"/>
      <c r="C233" s="78">
        <v>53648.427199999998</v>
      </c>
      <c r="D233" s="78">
        <v>2.3999999999999998E-3</v>
      </c>
      <c r="E233" s="48">
        <f t="shared" si="50"/>
        <v>2616.5013516659801</v>
      </c>
      <c r="F233" s="48">
        <f t="shared" si="51"/>
        <v>2616.5</v>
      </c>
      <c r="G233" s="48">
        <f t="shared" si="47"/>
        <v>3.7903049815213308E-4</v>
      </c>
      <c r="H233" s="34"/>
      <c r="I233" s="34"/>
      <c r="J233" s="34"/>
      <c r="K233" s="34">
        <f t="shared" ref="K233:K238" si="58">G233</f>
        <v>3.7903049815213308E-4</v>
      </c>
      <c r="L233" s="34"/>
      <c r="M233" s="34"/>
      <c r="N233" s="34"/>
      <c r="O233" s="34">
        <f t="shared" ca="1" si="53"/>
        <v>-4.8768855221777575E-4</v>
      </c>
      <c r="P233" s="34">
        <f t="shared" si="54"/>
        <v>-1.1223844686642547E-3</v>
      </c>
      <c r="Q233" s="214">
        <f t="shared" si="55"/>
        <v>38629.927199999998</v>
      </c>
      <c r="R233" s="59"/>
      <c r="S233" s="34">
        <f t="shared" ref="S233:S238" si="59">(P233-G233)^2</f>
        <v>2.2542469025802549E-6</v>
      </c>
      <c r="T233" s="34">
        <v>1</v>
      </c>
      <c r="U233" s="34">
        <f t="shared" si="48"/>
        <v>2.2542469025802549E-6</v>
      </c>
      <c r="V233" s="34"/>
      <c r="W233" s="1">
        <v>202</v>
      </c>
      <c r="X233" s="34"/>
      <c r="Y233" s="34"/>
      <c r="Z233" s="34"/>
      <c r="AA233" s="34"/>
      <c r="AB233" s="34"/>
      <c r="AC233" s="34"/>
    </row>
    <row r="234" spans="1:34">
      <c r="A234" s="69" t="s">
        <v>101</v>
      </c>
      <c r="B234" s="70" t="s">
        <v>62</v>
      </c>
      <c r="C234" s="234">
        <v>53651.371079999997</v>
      </c>
      <c r="D234" s="234">
        <v>1.1000000000000001E-3</v>
      </c>
      <c r="E234" s="48">
        <f t="shared" si="50"/>
        <v>2626.9995633614371</v>
      </c>
      <c r="F234" s="48">
        <f t="shared" si="51"/>
        <v>2627</v>
      </c>
      <c r="G234" s="48">
        <f t="shared" si="47"/>
        <v>-1.224410007125698E-4</v>
      </c>
      <c r="H234" s="34"/>
      <c r="I234" s="34"/>
      <c r="J234" s="34"/>
      <c r="K234" s="34">
        <f t="shared" si="58"/>
        <v>-1.224410007125698E-4</v>
      </c>
      <c r="L234" s="34"/>
      <c r="M234" s="34"/>
      <c r="N234" s="34"/>
      <c r="O234" s="34">
        <f t="shared" ca="1" si="53"/>
        <v>-4.8567479853130994E-4</v>
      </c>
      <c r="P234" s="34">
        <f t="shared" si="54"/>
        <v>-1.1225612548530078E-3</v>
      </c>
      <c r="Q234" s="214">
        <f t="shared" si="55"/>
        <v>38632.871079999997</v>
      </c>
      <c r="R234" s="59"/>
      <c r="S234" s="34">
        <f t="shared" si="59"/>
        <v>1.0002405227419344E-6</v>
      </c>
      <c r="T234" s="34">
        <v>0.1</v>
      </c>
      <c r="U234" s="34">
        <f t="shared" si="48"/>
        <v>1.0002405227419345E-7</v>
      </c>
      <c r="V234" s="34"/>
      <c r="W234" s="1">
        <v>203</v>
      </c>
      <c r="Y234" s="34"/>
      <c r="Z234" s="34"/>
      <c r="AA234" s="34"/>
      <c r="AB234" s="34"/>
      <c r="AC234" s="34"/>
    </row>
    <row r="235" spans="1:34">
      <c r="A235" s="41" t="s">
        <v>121</v>
      </c>
      <c r="B235" s="73" t="s">
        <v>62</v>
      </c>
      <c r="C235" s="78">
        <v>53651.371400000004</v>
      </c>
      <c r="D235" s="78">
        <v>2.8E-3</v>
      </c>
      <c r="E235" s="48">
        <f t="shared" si="50"/>
        <v>2627.0007045179418</v>
      </c>
      <c r="F235" s="48">
        <f t="shared" si="51"/>
        <v>2627</v>
      </c>
      <c r="G235" s="48">
        <f t="shared" si="47"/>
        <v>1.9755900575546548E-4</v>
      </c>
      <c r="H235" s="34"/>
      <c r="I235" s="34"/>
      <c r="J235" s="34"/>
      <c r="K235" s="34">
        <f t="shared" si="58"/>
        <v>1.9755900575546548E-4</v>
      </c>
      <c r="L235" s="34"/>
      <c r="M235" s="34"/>
      <c r="N235" s="34"/>
      <c r="O235" s="34">
        <f t="shared" ca="1" si="53"/>
        <v>-4.8567479853130994E-4</v>
      </c>
      <c r="P235" s="34">
        <f t="shared" si="54"/>
        <v>-1.1225612548530078E-3</v>
      </c>
      <c r="Q235" s="214">
        <f t="shared" si="55"/>
        <v>38632.871400000004</v>
      </c>
      <c r="R235" s="59"/>
      <c r="S235" s="34">
        <f t="shared" si="59"/>
        <v>1.7427175024689835E-6</v>
      </c>
      <c r="T235" s="34">
        <v>1</v>
      </c>
      <c r="U235" s="34">
        <f t="shared" si="48"/>
        <v>1.7427175024689835E-6</v>
      </c>
      <c r="W235" s="1">
        <v>204</v>
      </c>
      <c r="Y235" s="34"/>
      <c r="Z235" s="34"/>
      <c r="AA235" s="34"/>
      <c r="AB235" s="34"/>
      <c r="AC235" s="34"/>
    </row>
    <row r="236" spans="1:34">
      <c r="A236" s="41" t="s">
        <v>121</v>
      </c>
      <c r="B236" s="88"/>
      <c r="C236" s="78">
        <v>53651.511100000003</v>
      </c>
      <c r="D236" s="78">
        <v>1.5E-3</v>
      </c>
      <c r="E236" s="48">
        <f t="shared" si="50"/>
        <v>2627.4988906443646</v>
      </c>
      <c r="F236" s="48">
        <f t="shared" si="51"/>
        <v>2627.5</v>
      </c>
      <c r="G236" s="48">
        <f t="shared" si="47"/>
        <v>-3.1108249095268548E-4</v>
      </c>
      <c r="H236" s="34"/>
      <c r="I236" s="34"/>
      <c r="J236" s="34"/>
      <c r="K236" s="34">
        <f t="shared" si="58"/>
        <v>-3.1108249095268548E-4</v>
      </c>
      <c r="L236" s="34"/>
      <c r="M236" s="34"/>
      <c r="N236" s="34"/>
      <c r="O236" s="34">
        <f t="shared" ca="1" si="53"/>
        <v>-4.8557890549862104E-4</v>
      </c>
      <c r="P236" s="34">
        <f t="shared" si="54"/>
        <v>-1.1225697885792476E-3</v>
      </c>
      <c r="Q236" s="214">
        <f t="shared" si="55"/>
        <v>38633.011100000003</v>
      </c>
      <c r="R236" s="59"/>
      <c r="S236" s="34">
        <f t="shared" si="59"/>
        <v>6.5851163420926064E-7</v>
      </c>
      <c r="T236" s="34">
        <v>1</v>
      </c>
      <c r="U236" s="34">
        <f t="shared" si="48"/>
        <v>6.5851163420926064E-7</v>
      </c>
      <c r="V236" s="34"/>
      <c r="W236" s="1">
        <v>205</v>
      </c>
      <c r="X236" s="34"/>
      <c r="Y236" s="34"/>
      <c r="Z236" s="34"/>
      <c r="AA236" s="34"/>
      <c r="AB236" s="34"/>
      <c r="AC236" s="34"/>
    </row>
    <row r="237" spans="1:34">
      <c r="A237" s="41" t="s">
        <v>121</v>
      </c>
      <c r="B237" s="88"/>
      <c r="C237" s="78">
        <v>53659.3629</v>
      </c>
      <c r="D237" s="78">
        <v>2.9999999999999997E-4</v>
      </c>
      <c r="E237" s="48">
        <f t="shared" si="50"/>
        <v>2655.4993045846018</v>
      </c>
      <c r="F237" s="48">
        <f t="shared" si="51"/>
        <v>2655.5</v>
      </c>
      <c r="G237" s="48">
        <f t="shared" ref="G237:G245" si="60">+C237-(C$7+F237*C$8)</f>
        <v>-1.9500649796100333E-4</v>
      </c>
      <c r="H237" s="34"/>
      <c r="I237" s="34"/>
      <c r="J237" s="34"/>
      <c r="K237" s="34">
        <f t="shared" si="58"/>
        <v>-1.9500649796100333E-4</v>
      </c>
      <c r="L237" s="34"/>
      <c r="M237" s="34"/>
      <c r="N237" s="34"/>
      <c r="O237" s="34">
        <f t="shared" ca="1" si="53"/>
        <v>-4.8020889566804557E-4</v>
      </c>
      <c r="P237" s="34">
        <f t="shared" si="54"/>
        <v>-1.1230644114971272E-3</v>
      </c>
      <c r="Q237" s="214">
        <f t="shared" si="55"/>
        <v>38640.8629</v>
      </c>
      <c r="R237" s="59"/>
      <c r="S237" s="34">
        <f t="shared" si="59"/>
        <v>8.6129149087702348E-7</v>
      </c>
      <c r="T237" s="34">
        <v>1</v>
      </c>
      <c r="U237" s="34">
        <f t="shared" ref="U237:U245" si="61">S237*T237</f>
        <v>8.6129149087702348E-7</v>
      </c>
      <c r="V237" s="34"/>
      <c r="W237" s="1">
        <v>206</v>
      </c>
      <c r="X237" s="34"/>
    </row>
    <row r="238" spans="1:34" s="34" customFormat="1">
      <c r="A238" s="41" t="s">
        <v>121</v>
      </c>
      <c r="B238" s="73" t="s">
        <v>62</v>
      </c>
      <c r="C238" s="78">
        <v>53659.503299999997</v>
      </c>
      <c r="D238" s="78">
        <v>5.9999999999999995E-4</v>
      </c>
      <c r="E238" s="48">
        <f t="shared" si="50"/>
        <v>2655.9999869908165</v>
      </c>
      <c r="F238" s="48">
        <f t="shared" si="51"/>
        <v>2656</v>
      </c>
      <c r="G238" s="48">
        <f t="shared" si="60"/>
        <v>-3.6479978007264435E-6</v>
      </c>
      <c r="K238" s="34">
        <f t="shared" si="58"/>
        <v>-3.6479978007264435E-6</v>
      </c>
      <c r="O238" s="34">
        <f t="shared" ca="1" si="53"/>
        <v>-4.8011300263535678E-4</v>
      </c>
      <c r="P238" s="34">
        <f t="shared" si="54"/>
        <v>-1.1230735428750976E-3</v>
      </c>
      <c r="Q238" s="214">
        <f t="shared" si="55"/>
        <v>38641.003299999997</v>
      </c>
      <c r="R238" s="59"/>
      <c r="S238" s="34">
        <f t="shared" si="59"/>
        <v>1.2531135509650529E-6</v>
      </c>
      <c r="T238" s="34">
        <v>1</v>
      </c>
      <c r="U238" s="34">
        <f t="shared" si="61"/>
        <v>1.2531135509650529E-6</v>
      </c>
      <c r="W238" s="1">
        <v>207</v>
      </c>
      <c r="AD238" s="1"/>
      <c r="AE238" s="1"/>
      <c r="AF238" s="1"/>
      <c r="AG238" s="1"/>
      <c r="AH238" s="1"/>
    </row>
    <row r="239" spans="1:34">
      <c r="A239" s="95" t="s">
        <v>124</v>
      </c>
      <c r="B239" s="96" t="s">
        <v>65</v>
      </c>
      <c r="C239" s="239">
        <v>53663.989099999999</v>
      </c>
      <c r="D239" s="234"/>
      <c r="E239" s="48">
        <f t="shared" si="50"/>
        <v>2671.9968611920481</v>
      </c>
      <c r="F239" s="48">
        <f t="shared" si="51"/>
        <v>2672</v>
      </c>
      <c r="G239" s="48">
        <f t="shared" si="60"/>
        <v>-8.8017599773593247E-4</v>
      </c>
      <c r="H239" s="34"/>
      <c r="I239" s="34"/>
      <c r="J239" s="34"/>
      <c r="K239" s="34"/>
      <c r="L239" s="34">
        <f>G239</f>
        <v>-8.8017599773593247E-4</v>
      </c>
      <c r="M239" s="34"/>
      <c r="N239" s="34"/>
      <c r="O239" s="34">
        <f t="shared" ca="1" si="53"/>
        <v>-4.7704442558931361E-4</v>
      </c>
      <c r="P239" s="34">
        <f t="shared" si="54"/>
        <v>-1.1233712831124998E-3</v>
      </c>
      <c r="Q239" s="214">
        <f t="shared" si="55"/>
        <v>38645.489099999999</v>
      </c>
      <c r="R239" s="59"/>
      <c r="S239" s="34">
        <f>(P239-L239)^2</f>
        <v>5.9143946829390011E-8</v>
      </c>
      <c r="T239" s="1">
        <v>1</v>
      </c>
      <c r="U239" s="34">
        <f t="shared" si="61"/>
        <v>5.9143946829390011E-8</v>
      </c>
      <c r="V239" s="34"/>
      <c r="W239" s="1">
        <v>208</v>
      </c>
      <c r="X239" s="34"/>
      <c r="Y239" s="34"/>
      <c r="AB239" s="34"/>
      <c r="AC239" s="34"/>
    </row>
    <row r="240" spans="1:34">
      <c r="A240" s="98" t="s">
        <v>125</v>
      </c>
      <c r="B240" s="87" t="s">
        <v>65</v>
      </c>
      <c r="C240" s="81">
        <v>53928.422100000003</v>
      </c>
      <c r="D240" s="81">
        <v>2.0000000000000001E-4</v>
      </c>
      <c r="E240" s="48">
        <f t="shared" si="50"/>
        <v>3614.9950857344511</v>
      </c>
      <c r="F240" s="48">
        <f t="shared" si="51"/>
        <v>3615</v>
      </c>
      <c r="G240" s="48">
        <f t="shared" si="60"/>
        <v>-1.3780449953628704E-3</v>
      </c>
      <c r="H240" s="34"/>
      <c r="I240" s="34"/>
      <c r="J240" s="34"/>
      <c r="K240" s="34">
        <f>G240</f>
        <v>-1.3780449953628704E-3</v>
      </c>
      <c r="L240" s="34"/>
      <c r="M240" s="34"/>
      <c r="N240" s="34"/>
      <c r="O240" s="34">
        <f t="shared" ca="1" si="53"/>
        <v>-2.9619016593814701E-4</v>
      </c>
      <c r="P240" s="34">
        <f t="shared" si="54"/>
        <v>-1.1598835088218048E-3</v>
      </c>
      <c r="Q240" s="214">
        <f t="shared" si="55"/>
        <v>38909.922100000003</v>
      </c>
      <c r="R240" s="59"/>
      <c r="S240" s="34">
        <f>(P240-G240)^2</f>
        <v>4.7594434209807548E-8</v>
      </c>
      <c r="T240" s="34">
        <v>1</v>
      </c>
      <c r="U240" s="34">
        <f t="shared" si="61"/>
        <v>4.7594434209807548E-8</v>
      </c>
      <c r="W240" s="1">
        <v>209</v>
      </c>
      <c r="Z240" s="34"/>
      <c r="AA240" s="34"/>
      <c r="AB240" s="34"/>
      <c r="AC240" s="34"/>
    </row>
    <row r="241" spans="1:34">
      <c r="A241" s="95" t="s">
        <v>126</v>
      </c>
      <c r="B241" s="96" t="s">
        <v>65</v>
      </c>
      <c r="C241" s="239">
        <v>53951.135999999999</v>
      </c>
      <c r="D241" s="234"/>
      <c r="E241" s="48">
        <f t="shared" si="50"/>
        <v>3695.9954426204254</v>
      </c>
      <c r="F241" s="48">
        <f t="shared" si="51"/>
        <v>3696</v>
      </c>
      <c r="G241" s="48">
        <f t="shared" si="60"/>
        <v>-1.277967996429652E-3</v>
      </c>
      <c r="H241" s="34"/>
      <c r="I241" s="34"/>
      <c r="J241" s="34"/>
      <c r="K241" s="34"/>
      <c r="L241" s="34">
        <f>G241</f>
        <v>-1.277967996429652E-3</v>
      </c>
      <c r="M241" s="34"/>
      <c r="N241" s="34"/>
      <c r="O241" s="34">
        <f t="shared" ca="1" si="53"/>
        <v>-2.8065549464255368E-4</v>
      </c>
      <c r="P241" s="34">
        <f t="shared" si="54"/>
        <v>-1.1647591210180125E-3</v>
      </c>
      <c r="Q241" s="214">
        <f t="shared" si="55"/>
        <v>38932.635999999999</v>
      </c>
      <c r="R241" s="59"/>
      <c r="S241" s="34">
        <f>(P241-L241)^2</f>
        <v>1.2816249471968115E-8</v>
      </c>
      <c r="T241" s="1">
        <v>1</v>
      </c>
      <c r="U241" s="34">
        <f t="shared" si="61"/>
        <v>1.2816249471968115E-8</v>
      </c>
      <c r="V241" s="34"/>
      <c r="W241" s="1">
        <v>210</v>
      </c>
      <c r="X241" s="34"/>
      <c r="Z241" s="34"/>
      <c r="AA241" s="34"/>
      <c r="AB241" s="34"/>
      <c r="AC241" s="34"/>
    </row>
    <row r="242" spans="1:34">
      <c r="A242" s="95" t="s">
        <v>126</v>
      </c>
      <c r="B242" s="96" t="s">
        <v>62</v>
      </c>
      <c r="C242" s="239">
        <v>53951.277000000002</v>
      </c>
      <c r="D242" s="234"/>
      <c r="E242" s="48">
        <f t="shared" si="50"/>
        <v>3696.4982646950662</v>
      </c>
      <c r="F242" s="48">
        <f t="shared" si="51"/>
        <v>3696.5</v>
      </c>
      <c r="G242" s="48">
        <f t="shared" si="60"/>
        <v>-4.8660949687473476E-4</v>
      </c>
      <c r="H242" s="34"/>
      <c r="I242" s="34"/>
      <c r="J242" s="34"/>
      <c r="K242" s="34"/>
      <c r="L242" s="34">
        <f>G242</f>
        <v>-4.8660949687473476E-4</v>
      </c>
      <c r="M242" s="34"/>
      <c r="N242" s="34"/>
      <c r="O242" s="34">
        <f t="shared" ca="1" si="53"/>
        <v>-2.8055960160986489E-4</v>
      </c>
      <c r="P242" s="34">
        <f t="shared" si="54"/>
        <v>-1.1647900719267178E-3</v>
      </c>
      <c r="Q242" s="214">
        <f t="shared" si="55"/>
        <v>38932.777000000002</v>
      </c>
      <c r="R242" s="59"/>
      <c r="S242" s="34">
        <f>(P242-L242)^2</f>
        <v>4.5992889237783839E-7</v>
      </c>
      <c r="T242" s="1">
        <v>1</v>
      </c>
      <c r="U242" s="34">
        <f t="shared" si="61"/>
        <v>4.5992889237783839E-7</v>
      </c>
      <c r="W242" s="1">
        <v>211</v>
      </c>
    </row>
    <row r="243" spans="1:34" s="34" customFormat="1">
      <c r="A243" s="86" t="s">
        <v>127</v>
      </c>
      <c r="B243" s="87" t="s">
        <v>65</v>
      </c>
      <c r="C243" s="78">
        <v>53966.420299999998</v>
      </c>
      <c r="D243" s="78">
        <v>1.6999999999999999E-3</v>
      </c>
      <c r="E243" s="48">
        <f t="shared" si="50"/>
        <v>3750.5009988988495</v>
      </c>
      <c r="F243" s="48">
        <f t="shared" si="51"/>
        <v>3750.5</v>
      </c>
      <c r="G243" s="48">
        <f t="shared" si="60"/>
        <v>2.8010849928250536E-4</v>
      </c>
      <c r="K243" s="34">
        <f>G243</f>
        <v>2.8010849928250536E-4</v>
      </c>
      <c r="O243" s="34">
        <f t="shared" ca="1" si="53"/>
        <v>-2.7020315407946935E-4</v>
      </c>
      <c r="P243" s="34">
        <f t="shared" si="54"/>
        <v>-1.1681944854719567E-3</v>
      </c>
      <c r="Q243" s="214">
        <f t="shared" si="55"/>
        <v>38947.920299999998</v>
      </c>
      <c r="R243" s="59"/>
      <c r="S243" s="34">
        <f>(P243-G243)^2</f>
        <v>2.0975815356486837E-6</v>
      </c>
      <c r="T243" s="34">
        <v>1</v>
      </c>
      <c r="U243" s="34">
        <f t="shared" si="61"/>
        <v>2.0975815356486837E-6</v>
      </c>
      <c r="V243" s="1"/>
      <c r="W243" s="1">
        <v>212</v>
      </c>
      <c r="X243" s="1"/>
      <c r="AD243" s="1"/>
      <c r="AE243" s="1"/>
      <c r="AF243" s="1"/>
    </row>
    <row r="244" spans="1:34">
      <c r="A244" s="86" t="s">
        <v>127</v>
      </c>
      <c r="B244" s="73" t="s">
        <v>62</v>
      </c>
      <c r="C244" s="78">
        <v>53966.559699999998</v>
      </c>
      <c r="D244" s="78">
        <v>4.7999999999999996E-3</v>
      </c>
      <c r="E244" s="48">
        <f t="shared" si="50"/>
        <v>3750.998115191072</v>
      </c>
      <c r="F244" s="48">
        <f t="shared" si="51"/>
        <v>3751</v>
      </c>
      <c r="G244" s="48">
        <f t="shared" si="60"/>
        <v>-5.2853299712296575E-4</v>
      </c>
      <c r="H244" s="34"/>
      <c r="I244" s="34"/>
      <c r="J244" s="34"/>
      <c r="K244" s="34">
        <f>G244</f>
        <v>-5.2853299712296575E-4</v>
      </c>
      <c r="L244" s="34"/>
      <c r="M244" s="34"/>
      <c r="N244" s="34"/>
      <c r="O244" s="34">
        <f t="shared" ca="1" si="53"/>
        <v>-2.7010726104678045E-4</v>
      </c>
      <c r="P244" s="34">
        <f t="shared" si="54"/>
        <v>-1.1682265792585336E-3</v>
      </c>
      <c r="Q244" s="214">
        <f t="shared" si="55"/>
        <v>38948.059699999998</v>
      </c>
      <c r="R244" s="59"/>
      <c r="S244" s="34">
        <f>(P244-G244)^2</f>
        <v>4.0920787902543447E-7</v>
      </c>
      <c r="T244" s="34">
        <v>1</v>
      </c>
      <c r="U244" s="34">
        <f t="shared" si="61"/>
        <v>4.0920787902543447E-7</v>
      </c>
      <c r="V244" s="34"/>
      <c r="W244" s="1">
        <v>213</v>
      </c>
      <c r="X244" s="34"/>
      <c r="Y244" s="34"/>
      <c r="Z244" s="34"/>
      <c r="AA244" s="34"/>
      <c r="AB244" s="34"/>
      <c r="AC244" s="34"/>
    </row>
    <row r="245" spans="1:34">
      <c r="A245" s="86" t="s">
        <v>128</v>
      </c>
      <c r="B245" s="87" t="s">
        <v>62</v>
      </c>
      <c r="C245" s="81">
        <v>53985.489000000001</v>
      </c>
      <c r="D245" s="81">
        <v>1E-3</v>
      </c>
      <c r="E245" s="48">
        <f t="shared" si="50"/>
        <v>3818.5021570157814</v>
      </c>
      <c r="F245" s="48">
        <f t="shared" si="51"/>
        <v>3818.5</v>
      </c>
      <c r="G245" s="48">
        <f t="shared" si="60"/>
        <v>6.0486450820462778E-4</v>
      </c>
      <c r="H245" s="34"/>
      <c r="I245" s="34"/>
      <c r="J245" s="34"/>
      <c r="K245" s="34">
        <f>G245</f>
        <v>6.0486450820462778E-4</v>
      </c>
      <c r="L245" s="34"/>
      <c r="M245" s="34"/>
      <c r="N245" s="34"/>
      <c r="O245" s="34">
        <f t="shared" ref="O245:O276" ca="1" si="62">+C$11+C$12*F245</f>
        <v>-2.5716170163378601E-4</v>
      </c>
      <c r="P245" s="34">
        <f t="shared" si="54"/>
        <v>-1.1726554938304139E-3</v>
      </c>
      <c r="Q245" s="214">
        <f t="shared" si="55"/>
        <v>38966.989000000001</v>
      </c>
      <c r="R245" s="59"/>
      <c r="S245" s="34">
        <f>(P245-G245)^2</f>
        <v>3.1595773576346548E-6</v>
      </c>
      <c r="T245" s="34">
        <v>1</v>
      </c>
      <c r="U245" s="34">
        <f t="shared" si="61"/>
        <v>3.1595773576346548E-6</v>
      </c>
      <c r="V245" s="34"/>
      <c r="W245" s="1">
        <v>214</v>
      </c>
      <c r="X245" s="34"/>
    </row>
    <row r="246" spans="1:34">
      <c r="A246" s="41" t="s">
        <v>129</v>
      </c>
      <c r="B246" s="73" t="s">
        <v>65</v>
      </c>
      <c r="C246" s="78">
        <v>53987.911899999999</v>
      </c>
      <c r="D246" s="78">
        <v>5.9999999999999995E-4</v>
      </c>
      <c r="E246" s="48">
        <f t="shared" si="50"/>
        <v>3827.142494637189</v>
      </c>
      <c r="F246" s="48">
        <f t="shared" si="51"/>
        <v>3827</v>
      </c>
      <c r="H246" s="34"/>
      <c r="I246" s="34"/>
      <c r="J246" s="34"/>
      <c r="K246" s="34"/>
      <c r="L246" s="34"/>
      <c r="M246" s="34"/>
      <c r="N246" s="34"/>
      <c r="O246" s="34">
        <f t="shared" ca="1" si="62"/>
        <v>-2.5553152007807569E-4</v>
      </c>
      <c r="P246" s="34">
        <f t="shared" si="54"/>
        <v>-1.1732267557712907E-3</v>
      </c>
      <c r="Q246" s="214">
        <f t="shared" si="55"/>
        <v>38969.411899999999</v>
      </c>
      <c r="R246" s="48">
        <f>+C246-(C$7+F246*C$8)</f>
        <v>3.9957959001185372E-2</v>
      </c>
      <c r="S246" s="34"/>
      <c r="T246" s="34"/>
      <c r="U246" s="34"/>
      <c r="V246" s="34"/>
      <c r="W246" s="1">
        <v>215</v>
      </c>
      <c r="X246" s="34"/>
      <c r="Y246" s="34"/>
      <c r="AB246" s="34"/>
      <c r="AC246" s="34"/>
    </row>
    <row r="247" spans="1:34" s="34" customFormat="1">
      <c r="A247" s="41" t="s">
        <v>129</v>
      </c>
      <c r="B247" s="73" t="s">
        <v>65</v>
      </c>
      <c r="C247" s="78">
        <v>53989.696000000004</v>
      </c>
      <c r="D247" s="78">
        <v>4.0000000000000002E-4</v>
      </c>
      <c r="E247" s="48">
        <f t="shared" si="50"/>
        <v>3833.5047986325685</v>
      </c>
      <c r="F247" s="48">
        <f t="shared" si="51"/>
        <v>3833.5</v>
      </c>
      <c r="G247" s="48">
        <f t="shared" ref="G247:G278" si="63">+C247-(C$7+F247*C$8)</f>
        <v>1.3456195083563216E-3</v>
      </c>
      <c r="K247" s="34">
        <f t="shared" ref="K247:K258" si="64">G247</f>
        <v>1.3456195083563216E-3</v>
      </c>
      <c r="O247" s="34">
        <f t="shared" ca="1" si="62"/>
        <v>-2.5428491065312064E-4</v>
      </c>
      <c r="P247" s="34">
        <f t="shared" si="54"/>
        <v>-1.1736656477358701E-3</v>
      </c>
      <c r="Q247" s="214">
        <f t="shared" si="55"/>
        <v>38971.196000000004</v>
      </c>
      <c r="R247" s="59"/>
      <c r="S247" s="34">
        <f t="shared" ref="S247:S258" si="65">(P247-G247)^2</f>
        <v>6.3467976977064589E-6</v>
      </c>
      <c r="T247" s="34">
        <v>1</v>
      </c>
      <c r="U247" s="34">
        <f t="shared" ref="U247:U278" si="66">S247*T247</f>
        <v>6.3467976977064589E-6</v>
      </c>
      <c r="W247" s="1">
        <v>216</v>
      </c>
      <c r="Y247" s="1"/>
      <c r="AD247" s="1"/>
      <c r="AE247" s="1"/>
      <c r="AF247" s="1"/>
    </row>
    <row r="248" spans="1:34">
      <c r="A248" s="86" t="s">
        <v>127</v>
      </c>
      <c r="B248" s="73" t="s">
        <v>62</v>
      </c>
      <c r="C248" s="78">
        <v>53992.357400000001</v>
      </c>
      <c r="D248" s="78">
        <v>1E-4</v>
      </c>
      <c r="E248" s="48">
        <f t="shared" si="50"/>
        <v>3842.9956544440388</v>
      </c>
      <c r="F248" s="48">
        <f t="shared" si="51"/>
        <v>3843</v>
      </c>
      <c r="G248" s="48">
        <f t="shared" si="63"/>
        <v>-1.218568992044311E-3</v>
      </c>
      <c r="H248" s="34"/>
      <c r="I248" s="34"/>
      <c r="J248" s="34"/>
      <c r="K248" s="34">
        <f t="shared" si="64"/>
        <v>-1.218568992044311E-3</v>
      </c>
      <c r="L248" s="34"/>
      <c r="M248" s="34"/>
      <c r="N248" s="34"/>
      <c r="O248" s="34">
        <f t="shared" ca="1" si="62"/>
        <v>-2.5246294303203252E-4</v>
      </c>
      <c r="P248" s="34">
        <f t="shared" si="54"/>
        <v>-1.174310292698461E-3</v>
      </c>
      <c r="Q248" s="214">
        <f t="shared" si="55"/>
        <v>38973.857400000001</v>
      </c>
      <c r="R248" s="59"/>
      <c r="S248" s="34">
        <f t="shared" si="65"/>
        <v>1.9588324677863468E-9</v>
      </c>
      <c r="T248" s="34">
        <v>1</v>
      </c>
      <c r="U248" s="34">
        <f t="shared" si="66"/>
        <v>1.9588324677863468E-9</v>
      </c>
      <c r="W248" s="1">
        <v>217</v>
      </c>
    </row>
    <row r="249" spans="1:34">
      <c r="A249" s="69" t="s">
        <v>101</v>
      </c>
      <c r="B249" s="70" t="s">
        <v>62</v>
      </c>
      <c r="C249" s="234">
        <v>53992.362789999999</v>
      </c>
      <c r="D249" s="234" t="s">
        <v>122</v>
      </c>
      <c r="E249" s="48">
        <f t="shared" si="50"/>
        <v>3843.0148757985171</v>
      </c>
      <c r="F249" s="48">
        <f t="shared" si="51"/>
        <v>3843</v>
      </c>
      <c r="G249" s="48">
        <f t="shared" si="63"/>
        <v>4.171431006398052E-3</v>
      </c>
      <c r="H249" s="34"/>
      <c r="I249" s="34"/>
      <c r="J249" s="34"/>
      <c r="K249" s="34">
        <f t="shared" si="64"/>
        <v>4.171431006398052E-3</v>
      </c>
      <c r="L249" s="34"/>
      <c r="O249" s="34">
        <f t="shared" ca="1" si="62"/>
        <v>-2.5246294303203252E-4</v>
      </c>
      <c r="P249" s="34">
        <f t="shared" si="54"/>
        <v>-1.174310292698461E-3</v>
      </c>
      <c r="Q249" s="214">
        <f t="shared" si="55"/>
        <v>38973.862789999999</v>
      </c>
      <c r="R249" s="59"/>
      <c r="S249" s="34">
        <f t="shared" si="65"/>
        <v>2.857695003686607E-5</v>
      </c>
      <c r="T249" s="34">
        <v>0.1</v>
      </c>
      <c r="U249" s="34">
        <f t="shared" si="66"/>
        <v>2.857695003686607E-6</v>
      </c>
      <c r="V249" s="34"/>
      <c r="W249" s="1">
        <v>218</v>
      </c>
      <c r="X249" s="34"/>
    </row>
    <row r="250" spans="1:34">
      <c r="A250" s="69" t="s">
        <v>101</v>
      </c>
      <c r="B250" s="70" t="s">
        <v>65</v>
      </c>
      <c r="C250" s="234">
        <v>54000.348689999999</v>
      </c>
      <c r="D250" s="234">
        <v>1.5E-3</v>
      </c>
      <c r="E250" s="48">
        <f t="shared" si="50"/>
        <v>3871.4935056267636</v>
      </c>
      <c r="F250" s="48">
        <f t="shared" si="51"/>
        <v>3871.5</v>
      </c>
      <c r="G250" s="48">
        <f t="shared" si="63"/>
        <v>-1.82113450136967E-3</v>
      </c>
      <c r="H250" s="34"/>
      <c r="I250" s="34"/>
      <c r="J250" s="34"/>
      <c r="K250" s="34">
        <f t="shared" si="64"/>
        <v>-1.82113450136967E-3</v>
      </c>
      <c r="L250" s="34"/>
      <c r="O250" s="34">
        <f t="shared" ca="1" si="62"/>
        <v>-2.4699704016876826E-4</v>
      </c>
      <c r="P250" s="34">
        <f t="shared" si="54"/>
        <v>-1.1762669383520059E-3</v>
      </c>
      <c r="Q250" s="214">
        <f t="shared" si="55"/>
        <v>38981.848689999999</v>
      </c>
      <c r="R250" s="59"/>
      <c r="S250" s="34">
        <f t="shared" si="65"/>
        <v>4.1585417383234095E-7</v>
      </c>
      <c r="T250" s="34">
        <v>0.1</v>
      </c>
      <c r="U250" s="34">
        <f t="shared" si="66"/>
        <v>4.1585417383234097E-8</v>
      </c>
      <c r="V250" s="34"/>
      <c r="W250" s="1">
        <v>219</v>
      </c>
      <c r="X250" s="34"/>
      <c r="AB250" s="34"/>
      <c r="AC250" s="34"/>
      <c r="AD250" s="34"/>
      <c r="AE250" s="34"/>
      <c r="AF250" s="34"/>
    </row>
    <row r="251" spans="1:34">
      <c r="A251" s="86" t="s">
        <v>127</v>
      </c>
      <c r="B251" s="73" t="s">
        <v>62</v>
      </c>
      <c r="C251" s="78">
        <v>54002.452400000002</v>
      </c>
      <c r="D251" s="78">
        <v>1.4E-3</v>
      </c>
      <c r="E251" s="48">
        <f t="shared" si="50"/>
        <v>3878.9955753191052</v>
      </c>
      <c r="F251" s="48">
        <f t="shared" si="51"/>
        <v>3879</v>
      </c>
      <c r="G251" s="48">
        <f t="shared" si="63"/>
        <v>-1.2407569956849329E-3</v>
      </c>
      <c r="H251" s="34"/>
      <c r="I251" s="34"/>
      <c r="J251" s="34"/>
      <c r="K251" s="34">
        <f t="shared" si="64"/>
        <v>-1.2407569956849329E-3</v>
      </c>
      <c r="L251" s="34"/>
      <c r="M251" s="34"/>
      <c r="N251" s="34"/>
      <c r="O251" s="34">
        <f t="shared" ca="1" si="62"/>
        <v>-2.4555864467843552E-4</v>
      </c>
      <c r="P251" s="34">
        <f t="shared" si="54"/>
        <v>-1.1767875070667047E-3</v>
      </c>
      <c r="Q251" s="214">
        <f t="shared" si="55"/>
        <v>38983.952400000002</v>
      </c>
      <c r="R251" s="59"/>
      <c r="S251" s="34">
        <f t="shared" si="65"/>
        <v>4.0920954740776297E-9</v>
      </c>
      <c r="T251" s="34">
        <v>1</v>
      </c>
      <c r="U251" s="34">
        <f t="shared" si="66"/>
        <v>4.0920954740776297E-9</v>
      </c>
      <c r="V251" s="34"/>
      <c r="W251" s="1">
        <v>220</v>
      </c>
      <c r="Z251" s="34"/>
      <c r="AA251" s="34"/>
      <c r="AB251" s="34"/>
      <c r="AC251" s="34"/>
      <c r="AD251" s="34"/>
      <c r="AE251" s="34"/>
      <c r="AF251" s="34"/>
    </row>
    <row r="252" spans="1:34">
      <c r="A252" s="86" t="s">
        <v>130</v>
      </c>
      <c r="B252" s="73" t="s">
        <v>65</v>
      </c>
      <c r="C252" s="78">
        <v>54279.646999999881</v>
      </c>
      <c r="D252" s="78">
        <v>1E-3</v>
      </c>
      <c r="E252" s="48">
        <f t="shared" si="50"/>
        <v>4867.503120340426</v>
      </c>
      <c r="F252" s="48">
        <f t="shared" si="51"/>
        <v>4867.5</v>
      </c>
      <c r="G252" s="48">
        <f t="shared" si="63"/>
        <v>8.7499738583574072E-4</v>
      </c>
      <c r="H252" s="34"/>
      <c r="I252" s="34"/>
      <c r="J252" s="34"/>
      <c r="K252" s="34">
        <f t="shared" si="64"/>
        <v>8.7499738583574072E-4</v>
      </c>
      <c r="L252" s="34"/>
      <c r="M252" s="34"/>
      <c r="N252" s="34"/>
      <c r="O252" s="34">
        <f t="shared" ca="1" si="62"/>
        <v>-5.5978119052583803E-5</v>
      </c>
      <c r="P252" s="34">
        <f t="shared" si="54"/>
        <v>-1.2660446258043901E-3</v>
      </c>
      <c r="Q252" s="214">
        <f t="shared" si="55"/>
        <v>39261.146999999881</v>
      </c>
      <c r="R252" s="59"/>
      <c r="S252" s="34">
        <f t="shared" si="65"/>
        <v>4.584060895608018E-6</v>
      </c>
      <c r="T252" s="34">
        <v>1</v>
      </c>
      <c r="U252" s="34">
        <f t="shared" si="66"/>
        <v>4.584060895608018E-6</v>
      </c>
      <c r="V252" s="34"/>
      <c r="W252" s="1">
        <v>221</v>
      </c>
      <c r="Y252" s="34"/>
      <c r="AB252" s="34"/>
      <c r="AC252" s="34"/>
      <c r="AD252" s="34"/>
      <c r="AE252" s="34"/>
      <c r="AF252" s="34"/>
    </row>
    <row r="253" spans="1:34">
      <c r="A253" s="98" t="s">
        <v>125</v>
      </c>
      <c r="B253" s="87" t="s">
        <v>65</v>
      </c>
      <c r="C253" s="81">
        <v>54297.453699999998</v>
      </c>
      <c r="D253" s="81">
        <v>2.0000000000000001E-4</v>
      </c>
      <c r="E253" s="48">
        <f t="shared" si="50"/>
        <v>4931.0038425841303</v>
      </c>
      <c r="F253" s="48">
        <f t="shared" si="51"/>
        <v>4931</v>
      </c>
      <c r="G253" s="48">
        <f t="shared" si="63"/>
        <v>1.0775269984151237E-3</v>
      </c>
      <c r="H253" s="34"/>
      <c r="I253" s="34"/>
      <c r="J253" s="34"/>
      <c r="K253" s="34">
        <f t="shared" si="64"/>
        <v>1.0775269984151237E-3</v>
      </c>
      <c r="L253" s="34"/>
      <c r="M253" s="34"/>
      <c r="N253" s="34"/>
      <c r="O253" s="34">
        <f t="shared" ca="1" si="62"/>
        <v>-4.3799703901100133E-5</v>
      </c>
      <c r="P253" s="34">
        <f t="shared" si="54"/>
        <v>-1.2731792448622964E-3</v>
      </c>
      <c r="Q253" s="214">
        <f t="shared" si="55"/>
        <v>39278.953699999998</v>
      </c>
      <c r="R253" s="59"/>
      <c r="S253" s="34">
        <f t="shared" si="65"/>
        <v>5.5258198421834414E-6</v>
      </c>
      <c r="T253" s="34">
        <v>1</v>
      </c>
      <c r="U253" s="34">
        <f t="shared" si="66"/>
        <v>5.5258198421834414E-6</v>
      </c>
      <c r="W253" s="1">
        <v>222</v>
      </c>
      <c r="Y253" s="34"/>
      <c r="AB253" s="34"/>
      <c r="AC253" s="34"/>
      <c r="AD253" s="34"/>
      <c r="AE253" s="34"/>
      <c r="AF253" s="34"/>
    </row>
    <row r="254" spans="1:34" s="34" customFormat="1">
      <c r="A254" s="69" t="s">
        <v>101</v>
      </c>
      <c r="B254" s="70" t="s">
        <v>62</v>
      </c>
      <c r="C254" s="234">
        <v>54327.45809</v>
      </c>
      <c r="D254" s="234">
        <v>1E-4</v>
      </c>
      <c r="E254" s="48">
        <f t="shared" si="50"/>
        <v>5038.0029179585317</v>
      </c>
      <c r="F254" s="48">
        <f t="shared" si="51"/>
        <v>5038</v>
      </c>
      <c r="G254" s="48">
        <f t="shared" si="63"/>
        <v>8.1824600056279451E-4</v>
      </c>
      <c r="K254" s="34">
        <f t="shared" si="64"/>
        <v>8.1824600056279451E-4</v>
      </c>
      <c r="M254" s="1"/>
      <c r="N254" s="1"/>
      <c r="O254" s="34">
        <f t="shared" ca="1" si="62"/>
        <v>-2.3278594905686728E-5</v>
      </c>
      <c r="P254" s="34">
        <f t="shared" si="54"/>
        <v>-1.2855839293689528E-3</v>
      </c>
      <c r="Q254" s="214">
        <f t="shared" si="55"/>
        <v>39308.95809</v>
      </c>
      <c r="R254" s="59"/>
      <c r="S254" s="34">
        <f t="shared" si="65"/>
        <v>4.4261003740766206E-6</v>
      </c>
      <c r="T254" s="34">
        <v>0.1</v>
      </c>
      <c r="U254" s="34">
        <f t="shared" si="66"/>
        <v>4.4261003740766207E-7</v>
      </c>
      <c r="W254" s="1">
        <v>223</v>
      </c>
      <c r="Y254" s="1"/>
      <c r="AG254" s="1"/>
      <c r="AH254" s="1"/>
    </row>
    <row r="255" spans="1:34">
      <c r="A255" s="69" t="s">
        <v>101</v>
      </c>
      <c r="B255" s="70" t="s">
        <v>65</v>
      </c>
      <c r="C255" s="234">
        <v>54328.438629999997</v>
      </c>
      <c r="D255" s="234">
        <v>1E-4</v>
      </c>
      <c r="E255" s="48">
        <f t="shared" si="50"/>
        <v>5041.4996353844581</v>
      </c>
      <c r="F255" s="48">
        <f t="shared" si="51"/>
        <v>5041.5</v>
      </c>
      <c r="G255" s="48">
        <f t="shared" si="63"/>
        <v>-1.0224449943052605E-4</v>
      </c>
      <c r="H255" s="34"/>
      <c r="I255" s="34"/>
      <c r="J255" s="34"/>
      <c r="K255" s="34">
        <f t="shared" si="64"/>
        <v>-1.0224449943052605E-4</v>
      </c>
      <c r="L255" s="34"/>
      <c r="O255" s="34">
        <f t="shared" ca="1" si="62"/>
        <v>-2.2607343676864862E-5</v>
      </c>
      <c r="P255" s="34">
        <f t="shared" si="54"/>
        <v>-1.2859978003159534E-3</v>
      </c>
      <c r="Q255" s="214">
        <f t="shared" si="55"/>
        <v>39309.938629999997</v>
      </c>
      <c r="R255" s="59"/>
      <c r="S255" s="34">
        <f t="shared" si="65"/>
        <v>1.4012718773571451E-6</v>
      </c>
      <c r="T255" s="34">
        <v>0.1</v>
      </c>
      <c r="U255" s="34">
        <f t="shared" si="66"/>
        <v>1.4012718773571451E-7</v>
      </c>
      <c r="V255" s="34"/>
      <c r="W255" s="1">
        <v>224</v>
      </c>
      <c r="X255" s="34"/>
      <c r="Z255" s="34"/>
      <c r="AA255" s="34"/>
      <c r="AB255" s="34"/>
      <c r="AC255" s="34"/>
      <c r="AD255" s="34"/>
      <c r="AE255" s="34"/>
      <c r="AF255" s="34"/>
    </row>
    <row r="256" spans="1:34">
      <c r="A256" s="1" t="s">
        <v>101</v>
      </c>
      <c r="B256" s="68" t="s">
        <v>65</v>
      </c>
      <c r="C256" s="227">
        <v>54328.439290000002</v>
      </c>
      <c r="D256" s="227">
        <v>2.0000000000000001E-4</v>
      </c>
      <c r="E256" s="48">
        <f t="shared" si="50"/>
        <v>5041.5019890197191</v>
      </c>
      <c r="F256" s="48">
        <f t="shared" si="51"/>
        <v>5041.5</v>
      </c>
      <c r="G256" s="48">
        <f t="shared" si="63"/>
        <v>5.577555057243444E-4</v>
      </c>
      <c r="H256" s="34"/>
      <c r="I256" s="34"/>
      <c r="J256" s="34"/>
      <c r="K256" s="34">
        <f t="shared" si="64"/>
        <v>5.577555057243444E-4</v>
      </c>
      <c r="L256" s="34"/>
      <c r="O256" s="34">
        <f t="shared" ca="1" si="62"/>
        <v>-2.2607343676864862E-5</v>
      </c>
      <c r="P256" s="34">
        <f t="shared" si="54"/>
        <v>-1.2859978003159534E-3</v>
      </c>
      <c r="Q256" s="214">
        <f t="shared" si="55"/>
        <v>39309.939290000002</v>
      </c>
      <c r="R256" s="59"/>
      <c r="S256" s="34">
        <f t="shared" si="65"/>
        <v>3.399426253534528E-6</v>
      </c>
      <c r="T256" s="34">
        <v>0.1</v>
      </c>
      <c r="U256" s="34">
        <f t="shared" si="66"/>
        <v>3.3994262535345282E-7</v>
      </c>
      <c r="W256" s="1">
        <v>225</v>
      </c>
    </row>
    <row r="257" spans="1:34">
      <c r="A257" s="1" t="s">
        <v>101</v>
      </c>
      <c r="B257" s="68" t="s">
        <v>62</v>
      </c>
      <c r="C257" s="227">
        <v>54330.542829999999</v>
      </c>
      <c r="D257" s="227">
        <v>1E-4</v>
      </c>
      <c r="E257" s="48">
        <f t="shared" si="50"/>
        <v>5049.0034524726561</v>
      </c>
      <c r="F257" s="48">
        <f t="shared" si="51"/>
        <v>5049</v>
      </c>
      <c r="G257" s="48">
        <f t="shared" si="63"/>
        <v>9.6813300478970632E-4</v>
      </c>
      <c r="H257" s="34"/>
      <c r="I257" s="34"/>
      <c r="J257" s="34"/>
      <c r="K257" s="34">
        <f t="shared" si="64"/>
        <v>9.6813300478970632E-4</v>
      </c>
      <c r="L257" s="34"/>
      <c r="O257" s="34">
        <f t="shared" ca="1" si="62"/>
        <v>-2.1168948186532123E-5</v>
      </c>
      <c r="P257" s="34">
        <f t="shared" si="54"/>
        <v>-1.2868863966754383E-3</v>
      </c>
      <c r="Q257" s="214">
        <f t="shared" si="55"/>
        <v>39312.042829999999</v>
      </c>
      <c r="R257" s="59"/>
      <c r="S257" s="34">
        <f t="shared" si="65"/>
        <v>5.0851125009842191E-6</v>
      </c>
      <c r="T257" s="34">
        <v>0.1</v>
      </c>
      <c r="U257" s="34">
        <f t="shared" si="66"/>
        <v>5.0851125009842197E-7</v>
      </c>
      <c r="V257" s="34"/>
      <c r="W257" s="1">
        <v>226</v>
      </c>
      <c r="X257" s="34"/>
    </row>
    <row r="258" spans="1:34">
      <c r="A258" s="1" t="s">
        <v>101</v>
      </c>
      <c r="B258" s="68" t="s">
        <v>62</v>
      </c>
      <c r="C258" s="227">
        <v>54330.543120000002</v>
      </c>
      <c r="D258" s="227">
        <v>1E-4</v>
      </c>
      <c r="E258" s="48">
        <f t="shared" si="50"/>
        <v>5049.0044866457301</v>
      </c>
      <c r="F258" s="48">
        <f t="shared" si="51"/>
        <v>5049</v>
      </c>
      <c r="G258" s="48">
        <f t="shared" si="63"/>
        <v>1.2581330083776265E-3</v>
      </c>
      <c r="H258" s="34"/>
      <c r="I258" s="34"/>
      <c r="J258" s="34"/>
      <c r="K258" s="34">
        <f t="shared" si="64"/>
        <v>1.2581330083776265E-3</v>
      </c>
      <c r="L258" s="34"/>
      <c r="O258" s="34">
        <f t="shared" ca="1" si="62"/>
        <v>-2.1168948186532123E-5</v>
      </c>
      <c r="P258" s="34">
        <f t="shared" si="54"/>
        <v>-1.2868863966754383E-3</v>
      </c>
      <c r="Q258" s="214">
        <f t="shared" si="55"/>
        <v>39312.043120000002</v>
      </c>
      <c r="R258" s="59"/>
      <c r="S258" s="34">
        <f t="shared" si="65"/>
        <v>6.4771237720966562E-6</v>
      </c>
      <c r="T258" s="34">
        <v>0.1</v>
      </c>
      <c r="U258" s="34">
        <f t="shared" si="66"/>
        <v>6.4771237720966571E-7</v>
      </c>
      <c r="V258" s="34"/>
      <c r="W258" s="1">
        <v>227</v>
      </c>
    </row>
    <row r="259" spans="1:34">
      <c r="A259" s="92" t="s">
        <v>131</v>
      </c>
      <c r="B259" s="93" t="s">
        <v>65</v>
      </c>
      <c r="C259" s="238">
        <v>54359.987399999998</v>
      </c>
      <c r="D259" s="227"/>
      <c r="E259" s="48">
        <f t="shared" si="50"/>
        <v>5154.0061459050712</v>
      </c>
      <c r="F259" s="48">
        <f t="shared" si="51"/>
        <v>5154</v>
      </c>
      <c r="G259" s="48">
        <f t="shared" si="63"/>
        <v>1.7234180049854331E-3</v>
      </c>
      <c r="H259" s="34"/>
      <c r="I259" s="34"/>
      <c r="J259" s="34"/>
      <c r="K259" s="34"/>
      <c r="L259" s="34">
        <f>G259</f>
        <v>1.7234180049854331E-3</v>
      </c>
      <c r="M259" s="34"/>
      <c r="N259" s="34"/>
      <c r="O259" s="34">
        <f t="shared" ca="1" si="62"/>
        <v>-1.031411321874209E-6</v>
      </c>
      <c r="P259" s="34">
        <f t="shared" si="54"/>
        <v>-1.2995744566229889E-3</v>
      </c>
      <c r="Q259" s="214">
        <f t="shared" si="55"/>
        <v>39341.487399999998</v>
      </c>
      <c r="R259" s="59"/>
      <c r="S259" s="34">
        <f>(P259-L259)^2</f>
        <v>9.1384834229413476E-6</v>
      </c>
      <c r="T259" s="1">
        <v>1</v>
      </c>
      <c r="U259" s="34">
        <f t="shared" si="66"/>
        <v>9.1384834229413476E-6</v>
      </c>
      <c r="W259" s="1">
        <v>228</v>
      </c>
    </row>
    <row r="260" spans="1:34">
      <c r="A260" s="99" t="s">
        <v>132</v>
      </c>
      <c r="B260" s="100" t="s">
        <v>65</v>
      </c>
      <c r="C260" s="240">
        <v>54386.628100000002</v>
      </c>
      <c r="D260" s="240">
        <v>4.0000000000000002E-4</v>
      </c>
      <c r="E260" s="48">
        <f t="shared" si="50"/>
        <v>5249.0099192638036</v>
      </c>
      <c r="F260" s="48">
        <f t="shared" si="51"/>
        <v>5249</v>
      </c>
      <c r="G260" s="48">
        <f t="shared" si="63"/>
        <v>2.7815330031444319E-3</v>
      </c>
      <c r="H260" s="34"/>
      <c r="I260" s="34"/>
      <c r="J260" s="34"/>
      <c r="K260" s="34">
        <f t="shared" ref="K260:K266" si="67">G260</f>
        <v>2.7815330031444319E-3</v>
      </c>
      <c r="L260" s="34"/>
      <c r="M260" s="34"/>
      <c r="N260" s="34"/>
      <c r="O260" s="34">
        <f t="shared" ca="1" si="62"/>
        <v>1.7188264889007009E-5</v>
      </c>
      <c r="P260" s="34">
        <f t="shared" si="54"/>
        <v>-1.3114525643961009E-3</v>
      </c>
      <c r="Q260" s="214">
        <f t="shared" si="55"/>
        <v>39368.128100000002</v>
      </c>
      <c r="R260" s="59"/>
      <c r="S260" s="34">
        <f t="shared" ref="S260:S266" si="68">(P260-G260)^2</f>
        <v>1.6752530856095093E-5</v>
      </c>
      <c r="T260" s="1">
        <v>1</v>
      </c>
      <c r="U260" s="34">
        <f t="shared" si="66"/>
        <v>1.6752530856095093E-5</v>
      </c>
      <c r="W260" s="1">
        <v>229</v>
      </c>
    </row>
    <row r="261" spans="1:34">
      <c r="A261" s="99" t="s">
        <v>132</v>
      </c>
      <c r="B261" s="100" t="s">
        <v>65</v>
      </c>
      <c r="C261" s="240">
        <v>54420.556700000001</v>
      </c>
      <c r="D261" s="240">
        <v>2.0000000000000001E-4</v>
      </c>
      <c r="E261" s="48">
        <f t="shared" si="50"/>
        <v>5370.0031748756528</v>
      </c>
      <c r="F261" s="48">
        <f t="shared" si="51"/>
        <v>5370</v>
      </c>
      <c r="G261" s="48">
        <f t="shared" si="63"/>
        <v>8.9029000082518905E-4</v>
      </c>
      <c r="H261" s="34"/>
      <c r="I261" s="34"/>
      <c r="J261" s="34"/>
      <c r="K261" s="34">
        <f t="shared" si="67"/>
        <v>8.9029000082518905E-4</v>
      </c>
      <c r="L261" s="34"/>
      <c r="M261" s="34"/>
      <c r="N261" s="34"/>
      <c r="O261" s="34">
        <f t="shared" ca="1" si="62"/>
        <v>4.0394378799707984E-5</v>
      </c>
      <c r="P261" s="34">
        <f t="shared" si="54"/>
        <v>-1.3271296008101866E-3</v>
      </c>
      <c r="Q261" s="214">
        <f t="shared" si="55"/>
        <v>39402.056700000001</v>
      </c>
      <c r="R261" s="59"/>
      <c r="S261" s="34">
        <f t="shared" si="68"/>
        <v>4.9169496897167877E-6</v>
      </c>
      <c r="T261" s="1">
        <v>1</v>
      </c>
      <c r="U261" s="34">
        <f t="shared" si="66"/>
        <v>4.9169496897167877E-6</v>
      </c>
      <c r="V261" s="34"/>
      <c r="W261" s="1">
        <v>230</v>
      </c>
    </row>
    <row r="262" spans="1:34">
      <c r="A262" s="48" t="s">
        <v>133</v>
      </c>
      <c r="B262" s="55" t="s">
        <v>65</v>
      </c>
      <c r="C262" s="60">
        <v>54650.779900000001</v>
      </c>
      <c r="D262" s="60">
        <v>1E-4</v>
      </c>
      <c r="E262" s="48">
        <f t="shared" si="50"/>
        <v>6191.0053525481335</v>
      </c>
      <c r="F262" s="48">
        <f t="shared" si="51"/>
        <v>6191</v>
      </c>
      <c r="G262" s="48">
        <f t="shared" si="63"/>
        <v>1.5009470080258325E-3</v>
      </c>
      <c r="H262" s="34"/>
      <c r="I262" s="34"/>
      <c r="J262" s="34"/>
      <c r="K262" s="34">
        <f t="shared" si="67"/>
        <v>1.5009470080258325E-3</v>
      </c>
      <c r="L262" s="34"/>
      <c r="M262" s="34"/>
      <c r="N262" s="34"/>
      <c r="O262" s="34">
        <f t="shared" ca="1" si="62"/>
        <v>1.9785073847479592E-4</v>
      </c>
      <c r="P262" s="34">
        <f t="shared" si="54"/>
        <v>-1.4497182395037719E-3</v>
      </c>
      <c r="Q262" s="214">
        <f t="shared" si="55"/>
        <v>39632.279900000001</v>
      </c>
      <c r="R262" s="59"/>
      <c r="S262" s="34">
        <f t="shared" si="68"/>
        <v>8.706425402978942E-6</v>
      </c>
      <c r="T262" s="1">
        <v>1</v>
      </c>
      <c r="U262" s="34">
        <f t="shared" si="66"/>
        <v>8.706425402978942E-6</v>
      </c>
      <c r="V262" s="34"/>
      <c r="W262" s="1">
        <v>231</v>
      </c>
    </row>
    <row r="263" spans="1:34">
      <c r="A263" s="89" t="s">
        <v>125</v>
      </c>
      <c r="B263" s="90" t="s">
        <v>62</v>
      </c>
      <c r="C263" s="158">
        <v>54678.400800000003</v>
      </c>
      <c r="D263" s="158">
        <v>2.0000000000000001E-4</v>
      </c>
      <c r="E263" s="48">
        <f t="shared" si="50"/>
        <v>6289.504630854035</v>
      </c>
      <c r="F263" s="48">
        <f t="shared" si="51"/>
        <v>6289.5</v>
      </c>
      <c r="G263" s="48">
        <f t="shared" si="63"/>
        <v>1.2985715075046755E-3</v>
      </c>
      <c r="H263" s="34"/>
      <c r="I263" s="34"/>
      <c r="J263" s="34"/>
      <c r="K263" s="34">
        <f t="shared" si="67"/>
        <v>1.2985715075046755E-3</v>
      </c>
      <c r="L263" s="34"/>
      <c r="M263" s="34"/>
      <c r="N263" s="34"/>
      <c r="O263" s="34">
        <f t="shared" ca="1" si="62"/>
        <v>2.1674166591449879E-4</v>
      </c>
      <c r="P263" s="34">
        <f t="shared" si="54"/>
        <v>-1.4663251798396725E-3</v>
      </c>
      <c r="Q263" s="214">
        <f t="shared" si="55"/>
        <v>39659.900800000003</v>
      </c>
      <c r="R263" s="59"/>
      <c r="S263" s="34">
        <f t="shared" si="68"/>
        <v>7.6446536916877515E-6</v>
      </c>
      <c r="T263" s="34">
        <v>1</v>
      </c>
      <c r="U263" s="34">
        <f t="shared" si="66"/>
        <v>7.6446536916877515E-6</v>
      </c>
      <c r="V263" s="34"/>
      <c r="W263" s="1">
        <v>232</v>
      </c>
      <c r="X263" s="34"/>
    </row>
    <row r="264" spans="1:34">
      <c r="A264" s="89" t="s">
        <v>125</v>
      </c>
      <c r="B264" s="90" t="s">
        <v>62</v>
      </c>
      <c r="C264" s="158">
        <v>54690.460400000004</v>
      </c>
      <c r="D264" s="158">
        <v>2.0000000000000001E-4</v>
      </c>
      <c r="E264" s="48">
        <f t="shared" si="50"/>
        <v>6332.5105393022686</v>
      </c>
      <c r="F264" s="48">
        <f t="shared" si="51"/>
        <v>6332.5</v>
      </c>
      <c r="G264" s="48">
        <f t="shared" si="63"/>
        <v>2.9554025095421821E-3</v>
      </c>
      <c r="H264" s="34"/>
      <c r="I264" s="34"/>
      <c r="J264" s="34"/>
      <c r="K264" s="34">
        <f t="shared" si="67"/>
        <v>2.9554025095421821E-3</v>
      </c>
      <c r="L264" s="34"/>
      <c r="M264" s="34"/>
      <c r="N264" s="34"/>
      <c r="O264" s="34">
        <f t="shared" ca="1" si="62"/>
        <v>2.2498846672573962E-4</v>
      </c>
      <c r="P264" s="34">
        <f t="shared" si="54"/>
        <v>-1.4737025035405709E-3</v>
      </c>
      <c r="Q264" s="214">
        <f t="shared" si="55"/>
        <v>39671.960400000004</v>
      </c>
      <c r="R264" s="59"/>
      <c r="S264" s="34">
        <f t="shared" si="68"/>
        <v>1.9616971216914773E-5</v>
      </c>
      <c r="T264" s="34">
        <v>1</v>
      </c>
      <c r="U264" s="34">
        <f t="shared" si="66"/>
        <v>1.9616971216914773E-5</v>
      </c>
      <c r="V264" s="34"/>
      <c r="W264" s="1">
        <v>233</v>
      </c>
      <c r="X264" s="34"/>
    </row>
    <row r="265" spans="1:34">
      <c r="A265" s="48" t="s">
        <v>133</v>
      </c>
      <c r="B265" s="55" t="s">
        <v>65</v>
      </c>
      <c r="C265" s="60">
        <v>54702.657899999998</v>
      </c>
      <c r="D265" s="60">
        <v>1E-4</v>
      </c>
      <c r="E265" s="48">
        <f t="shared" si="50"/>
        <v>6376.0082148716983</v>
      </c>
      <c r="F265" s="48">
        <f t="shared" si="51"/>
        <v>6376</v>
      </c>
      <c r="G265" s="48">
        <f t="shared" si="63"/>
        <v>2.3035920021357015E-3</v>
      </c>
      <c r="H265" s="34"/>
      <c r="I265" s="34"/>
      <c r="J265" s="34"/>
      <c r="K265" s="34">
        <f t="shared" si="67"/>
        <v>2.3035920021357015E-3</v>
      </c>
      <c r="L265" s="34"/>
      <c r="M265" s="34"/>
      <c r="N265" s="34"/>
      <c r="O265" s="34">
        <f t="shared" ca="1" si="62"/>
        <v>2.3333116056966936E-4</v>
      </c>
      <c r="P265" s="34">
        <f t="shared" si="54"/>
        <v>-1.4812445158313499E-3</v>
      </c>
      <c r="Q265" s="214">
        <f t="shared" si="55"/>
        <v>39684.157899999998</v>
      </c>
      <c r="R265" s="59"/>
      <c r="S265" s="34">
        <f t="shared" si="68"/>
        <v>1.4324987467736954E-5</v>
      </c>
      <c r="T265" s="1">
        <v>1</v>
      </c>
      <c r="U265" s="34">
        <f t="shared" si="66"/>
        <v>1.4324987467736954E-5</v>
      </c>
      <c r="V265" s="34"/>
      <c r="W265" s="1">
        <v>234</v>
      </c>
    </row>
    <row r="266" spans="1:34">
      <c r="A266" s="48" t="s">
        <v>134</v>
      </c>
      <c r="B266" s="55" t="s">
        <v>65</v>
      </c>
      <c r="C266" s="60">
        <v>54721.7261</v>
      </c>
      <c r="D266" s="60">
        <v>2.9999999999999997E-4</v>
      </c>
      <c r="E266" s="48">
        <f t="shared" si="50"/>
        <v>6444.0075899316207</v>
      </c>
      <c r="F266" s="48">
        <f t="shared" si="51"/>
        <v>6444</v>
      </c>
      <c r="G266" s="48">
        <f t="shared" si="63"/>
        <v>2.1283480018610135E-3</v>
      </c>
      <c r="H266" s="34"/>
      <c r="I266" s="34"/>
      <c r="J266" s="34"/>
      <c r="K266" s="34">
        <f t="shared" si="67"/>
        <v>2.1283480018610135E-3</v>
      </c>
      <c r="L266" s="34"/>
      <c r="M266" s="34"/>
      <c r="N266" s="34"/>
      <c r="O266" s="34">
        <f t="shared" ca="1" si="62"/>
        <v>2.463726130153528E-4</v>
      </c>
      <c r="P266" s="34">
        <f t="shared" si="54"/>
        <v>-1.493193324478612E-3</v>
      </c>
      <c r="Q266" s="214">
        <f t="shared" si="55"/>
        <v>39703.2261</v>
      </c>
      <c r="R266" s="59"/>
      <c r="S266" s="34">
        <f t="shared" si="68"/>
        <v>1.3115561578385772E-5</v>
      </c>
      <c r="T266" s="1">
        <v>1</v>
      </c>
      <c r="U266" s="34">
        <f t="shared" si="66"/>
        <v>1.3115561578385772E-5</v>
      </c>
      <c r="V266" s="34"/>
      <c r="W266" s="1">
        <v>235</v>
      </c>
      <c r="Z266" s="34"/>
      <c r="AA266" s="34"/>
      <c r="AB266" s="34"/>
      <c r="AC266" s="34"/>
      <c r="AD266" s="34"/>
      <c r="AE266" s="34"/>
      <c r="AF266" s="34"/>
    </row>
    <row r="267" spans="1:34">
      <c r="A267" s="92" t="s">
        <v>135</v>
      </c>
      <c r="B267" s="93" t="s">
        <v>62</v>
      </c>
      <c r="C267" s="238">
        <v>54736.728190000002</v>
      </c>
      <c r="D267" s="227"/>
      <c r="E267" s="48">
        <f t="shared" si="50"/>
        <v>6497.5067531768536</v>
      </c>
      <c r="F267" s="48">
        <f t="shared" si="51"/>
        <v>6497.5</v>
      </c>
      <c r="G267" s="48">
        <f t="shared" si="63"/>
        <v>1.8937075074063614E-3</v>
      </c>
      <c r="H267" s="34"/>
      <c r="I267" s="34"/>
      <c r="J267" s="34"/>
      <c r="K267" s="34"/>
      <c r="L267" s="34">
        <f t="shared" ref="L267:L276" si="69">G267</f>
        <v>1.8937075074063614E-3</v>
      </c>
      <c r="M267" s="34"/>
      <c r="N267" s="34"/>
      <c r="O267" s="34">
        <f t="shared" ca="1" si="62"/>
        <v>2.5663316751305945E-4</v>
      </c>
      <c r="P267" s="34">
        <f t="shared" si="54"/>
        <v>-1.5027305371772849E-3</v>
      </c>
      <c r="Q267" s="214">
        <f t="shared" si="55"/>
        <v>39718.228190000002</v>
      </c>
      <c r="R267" s="59"/>
      <c r="S267" s="34">
        <f t="shared" ref="S267:S276" si="70">(P267-L267)^2</f>
        <v>1.1535791390695185E-5</v>
      </c>
      <c r="T267" s="1">
        <v>1</v>
      </c>
      <c r="U267" s="34">
        <f t="shared" si="66"/>
        <v>1.1535791390695185E-5</v>
      </c>
      <c r="W267" s="1">
        <v>236</v>
      </c>
      <c r="AB267" s="34"/>
      <c r="AC267" s="34"/>
      <c r="AD267" s="34"/>
      <c r="AE267" s="34"/>
      <c r="AF267" s="34"/>
    </row>
    <row r="268" spans="1:34">
      <c r="A268" s="92" t="s">
        <v>135</v>
      </c>
      <c r="B268" s="93" t="s">
        <v>65</v>
      </c>
      <c r="C268" s="238">
        <v>54736.868049999997</v>
      </c>
      <c r="D268" s="227"/>
      <c r="E268" s="48">
        <f t="shared" si="50"/>
        <v>6498.0055098815028</v>
      </c>
      <c r="F268" s="48">
        <f t="shared" si="51"/>
        <v>6498</v>
      </c>
      <c r="G268" s="48">
        <f t="shared" si="63"/>
        <v>1.5450659993803129E-3</v>
      </c>
      <c r="H268" s="34"/>
      <c r="I268" s="34"/>
      <c r="J268" s="34"/>
      <c r="K268" s="34"/>
      <c r="L268" s="34">
        <f t="shared" si="69"/>
        <v>1.5450659993803129E-3</v>
      </c>
      <c r="M268" s="34"/>
      <c r="N268" s="34"/>
      <c r="O268" s="34">
        <f t="shared" ca="1" si="62"/>
        <v>2.5672906054574835E-4</v>
      </c>
      <c r="P268" s="34">
        <f t="shared" si="54"/>
        <v>-1.502820236202621E-3</v>
      </c>
      <c r="Q268" s="214">
        <f t="shared" si="55"/>
        <v>39718.368049999997</v>
      </c>
      <c r="R268" s="59"/>
      <c r="S268" s="34">
        <f t="shared" si="70"/>
        <v>9.2896105050559078E-6</v>
      </c>
      <c r="T268" s="1">
        <v>1</v>
      </c>
      <c r="U268" s="34">
        <f t="shared" si="66"/>
        <v>9.2896105050559078E-6</v>
      </c>
      <c r="W268" s="1">
        <v>237</v>
      </c>
      <c r="AB268" s="34"/>
      <c r="AC268" s="34"/>
      <c r="AD268" s="34"/>
      <c r="AE268" s="34"/>
      <c r="AF268" s="34"/>
    </row>
    <row r="269" spans="1:34" s="34" customFormat="1">
      <c r="A269" s="92" t="s">
        <v>135</v>
      </c>
      <c r="B269" s="93" t="s">
        <v>65</v>
      </c>
      <c r="C269" s="238">
        <v>54737.709210000001</v>
      </c>
      <c r="D269" s="227"/>
      <c r="E269" s="48">
        <f t="shared" si="50"/>
        <v>6501.0051823375106</v>
      </c>
      <c r="F269" s="48">
        <f t="shared" si="51"/>
        <v>6501</v>
      </c>
      <c r="G269" s="48">
        <f t="shared" si="63"/>
        <v>1.4532170025631785E-3</v>
      </c>
      <c r="L269" s="34">
        <f t="shared" si="69"/>
        <v>1.4532170025631785E-3</v>
      </c>
      <c r="O269" s="34">
        <f t="shared" ca="1" si="62"/>
        <v>2.5730441874188131E-4</v>
      </c>
      <c r="P269" s="34">
        <f t="shared" si="54"/>
        <v>-1.5033586505421178E-3</v>
      </c>
      <c r="Q269" s="214">
        <f t="shared" si="55"/>
        <v>39719.209210000001</v>
      </c>
      <c r="R269" s="59"/>
      <c r="S269" s="34">
        <f t="shared" si="70"/>
        <v>8.741339592535009E-6</v>
      </c>
      <c r="T269" s="1">
        <v>1</v>
      </c>
      <c r="U269" s="34">
        <f t="shared" si="66"/>
        <v>8.741339592535009E-6</v>
      </c>
      <c r="V269" s="1"/>
      <c r="W269" s="1">
        <v>238</v>
      </c>
      <c r="X269" s="1"/>
      <c r="Y269" s="1"/>
      <c r="Z269" s="1"/>
      <c r="AA269" s="1"/>
      <c r="AG269" s="1"/>
      <c r="AH269" s="1"/>
    </row>
    <row r="270" spans="1:34" s="34" customFormat="1">
      <c r="A270" s="92" t="s">
        <v>135</v>
      </c>
      <c r="B270" s="93" t="s">
        <v>62</v>
      </c>
      <c r="C270" s="238">
        <v>54737.84996</v>
      </c>
      <c r="D270" s="227"/>
      <c r="E270" s="48">
        <f t="shared" si="50"/>
        <v>6501.5071128836344</v>
      </c>
      <c r="F270" s="48">
        <f t="shared" si="51"/>
        <v>6501.5</v>
      </c>
      <c r="G270" s="48">
        <f t="shared" si="63"/>
        <v>1.9945755047956482E-3</v>
      </c>
      <c r="L270" s="34">
        <f t="shared" si="69"/>
        <v>1.9945755047956482E-3</v>
      </c>
      <c r="O270" s="34">
        <f t="shared" ca="1" si="62"/>
        <v>2.5740031177457021E-4</v>
      </c>
      <c r="P270" s="34">
        <f t="shared" si="54"/>
        <v>-1.5034484229632804E-3</v>
      </c>
      <c r="Q270" s="214">
        <f t="shared" si="55"/>
        <v>39719.34996</v>
      </c>
      <c r="R270" s="59"/>
      <c r="S270" s="34">
        <f t="shared" si="70"/>
        <v>1.2236171399174003E-5</v>
      </c>
      <c r="T270" s="1">
        <v>1</v>
      </c>
      <c r="U270" s="34">
        <f t="shared" si="66"/>
        <v>1.2236171399174003E-5</v>
      </c>
      <c r="V270" s="1"/>
      <c r="W270" s="1">
        <v>239</v>
      </c>
      <c r="X270" s="1"/>
      <c r="Y270" s="1"/>
      <c r="Z270" s="1"/>
      <c r="AA270" s="1"/>
      <c r="AG270" s="1"/>
      <c r="AH270" s="1"/>
    </row>
    <row r="271" spans="1:34" s="34" customFormat="1">
      <c r="A271" s="92" t="s">
        <v>135</v>
      </c>
      <c r="B271" s="93" t="s">
        <v>62</v>
      </c>
      <c r="C271" s="238">
        <v>54738.691169999998</v>
      </c>
      <c r="D271" s="227"/>
      <c r="E271" s="48">
        <f t="shared" si="50"/>
        <v>6504.5069636453245</v>
      </c>
      <c r="F271" s="48">
        <f t="shared" si="51"/>
        <v>6504.5</v>
      </c>
      <c r="G271" s="48">
        <f t="shared" si="63"/>
        <v>1.9527265030774288E-3</v>
      </c>
      <c r="L271" s="34">
        <f t="shared" si="69"/>
        <v>1.9527265030774288E-3</v>
      </c>
      <c r="O271" s="34">
        <f t="shared" ca="1" si="62"/>
        <v>2.5797566997070318E-4</v>
      </c>
      <c r="P271" s="34">
        <f t="shared" si="54"/>
        <v>-1.5039872776777367E-3</v>
      </c>
      <c r="Q271" s="214">
        <f t="shared" si="55"/>
        <v>39720.191169999998</v>
      </c>
      <c r="R271" s="59"/>
      <c r="S271" s="34">
        <f t="shared" si="70"/>
        <v>1.1948870162062671E-5</v>
      </c>
      <c r="T271" s="1">
        <v>1</v>
      </c>
      <c r="U271" s="34">
        <f t="shared" si="66"/>
        <v>1.1948870162062671E-5</v>
      </c>
      <c r="V271" s="1"/>
      <c r="W271" s="1">
        <v>240</v>
      </c>
      <c r="X271" s="1"/>
      <c r="Y271" s="1"/>
      <c r="Z271" s="1"/>
      <c r="AA271" s="1"/>
      <c r="AG271" s="1"/>
      <c r="AH271" s="1"/>
    </row>
    <row r="272" spans="1:34" s="34" customFormat="1">
      <c r="A272" s="92" t="s">
        <v>135</v>
      </c>
      <c r="B272" s="93" t="s">
        <v>62</v>
      </c>
      <c r="C272" s="238">
        <v>54759.722540000002</v>
      </c>
      <c r="D272" s="227"/>
      <c r="E272" s="48">
        <f t="shared" si="50"/>
        <v>6579.5072267353999</v>
      </c>
      <c r="F272" s="48">
        <f t="shared" si="51"/>
        <v>6579.5</v>
      </c>
      <c r="G272" s="48">
        <f t="shared" si="63"/>
        <v>2.0265015045879409E-3</v>
      </c>
      <c r="L272" s="34">
        <f t="shared" si="69"/>
        <v>2.0265015045879409E-3</v>
      </c>
      <c r="O272" s="34">
        <f t="shared" ca="1" si="62"/>
        <v>2.7235962487403035E-4</v>
      </c>
      <c r="P272" s="34">
        <f t="shared" si="54"/>
        <v>-1.517581321420739E-3</v>
      </c>
      <c r="Q272" s="214">
        <f t="shared" si="55"/>
        <v>39741.222540000002</v>
      </c>
      <c r="R272" s="59"/>
      <c r="S272" s="34">
        <f t="shared" si="70"/>
        <v>1.2560523077609671E-5</v>
      </c>
      <c r="T272" s="1">
        <v>1</v>
      </c>
      <c r="U272" s="34">
        <f t="shared" si="66"/>
        <v>1.2560523077609671E-5</v>
      </c>
      <c r="V272" s="1"/>
      <c r="W272" s="1">
        <v>241</v>
      </c>
      <c r="X272" s="1"/>
      <c r="Y272" s="1"/>
      <c r="AG272" s="1"/>
      <c r="AH272" s="1"/>
    </row>
    <row r="273" spans="1:34" s="34" customFormat="1">
      <c r="A273" s="92" t="s">
        <v>135</v>
      </c>
      <c r="B273" s="93" t="s">
        <v>65</v>
      </c>
      <c r="C273" s="238">
        <v>54760.703249999999</v>
      </c>
      <c r="D273" s="227"/>
      <c r="E273" s="48">
        <f t="shared" si="50"/>
        <v>6583.0045504007039</v>
      </c>
      <c r="F273" s="48">
        <f t="shared" si="51"/>
        <v>6583</v>
      </c>
      <c r="G273" s="48">
        <f t="shared" si="63"/>
        <v>1.2760110039380379E-3</v>
      </c>
      <c r="L273" s="34">
        <f t="shared" si="69"/>
        <v>1.2760110039380379E-3</v>
      </c>
      <c r="O273" s="34">
        <f t="shared" ca="1" si="62"/>
        <v>2.7303087610285244E-4</v>
      </c>
      <c r="P273" s="34">
        <f t="shared" si="54"/>
        <v>-1.5182214717011336E-3</v>
      </c>
      <c r="Q273" s="214">
        <f t="shared" si="55"/>
        <v>39742.203249999999</v>
      </c>
      <c r="R273" s="59"/>
      <c r="S273" s="34">
        <f t="shared" si="70"/>
        <v>7.807735127916614E-6</v>
      </c>
      <c r="T273" s="1">
        <v>1</v>
      </c>
      <c r="U273" s="34">
        <f t="shared" si="66"/>
        <v>7.807735127916614E-6</v>
      </c>
      <c r="V273" s="1"/>
      <c r="W273" s="1">
        <v>242</v>
      </c>
      <c r="X273" s="1"/>
      <c r="Y273" s="1"/>
      <c r="Z273" s="1"/>
      <c r="AA273" s="1"/>
      <c r="AG273" s="1"/>
      <c r="AH273" s="1"/>
    </row>
    <row r="274" spans="1:34" s="34" customFormat="1">
      <c r="A274" s="92" t="s">
        <v>135</v>
      </c>
      <c r="B274" s="93" t="s">
        <v>62</v>
      </c>
      <c r="C274" s="238">
        <v>54761.685559999998</v>
      </c>
      <c r="D274" s="227"/>
      <c r="E274" s="48">
        <f t="shared" si="50"/>
        <v>6586.5075798484268</v>
      </c>
      <c r="F274" s="48">
        <f t="shared" si="51"/>
        <v>6586.5</v>
      </c>
      <c r="G274" s="48">
        <f t="shared" si="63"/>
        <v>2.1255204992485233E-3</v>
      </c>
      <c r="L274" s="34">
        <f t="shared" si="69"/>
        <v>2.1255204992485233E-3</v>
      </c>
      <c r="O274" s="34">
        <f t="shared" ca="1" si="62"/>
        <v>2.737021273316743E-4</v>
      </c>
      <c r="P274" s="34">
        <f t="shared" si="54"/>
        <v>-1.5188621357523145E-3</v>
      </c>
      <c r="Q274" s="214">
        <f t="shared" si="55"/>
        <v>39743.185559999998</v>
      </c>
      <c r="R274" s="59"/>
      <c r="S274" s="34">
        <f t="shared" si="70"/>
        <v>1.328152479029565E-5</v>
      </c>
      <c r="T274" s="1">
        <v>1</v>
      </c>
      <c r="U274" s="34">
        <f t="shared" si="66"/>
        <v>1.328152479029565E-5</v>
      </c>
      <c r="V274" s="1"/>
      <c r="W274" s="1">
        <v>243</v>
      </c>
      <c r="X274" s="1"/>
      <c r="Y274" s="1"/>
      <c r="Z274" s="1"/>
      <c r="AA274" s="1"/>
      <c r="AG274" s="1"/>
      <c r="AH274" s="1"/>
    </row>
    <row r="275" spans="1:34">
      <c r="A275" s="92" t="s">
        <v>135</v>
      </c>
      <c r="B275" s="93" t="s">
        <v>65</v>
      </c>
      <c r="C275" s="238">
        <v>54785.660830000001</v>
      </c>
      <c r="D275" s="227"/>
      <c r="E275" s="48">
        <f t="shared" si="50"/>
        <v>6672.0061259562381</v>
      </c>
      <c r="F275" s="48">
        <f t="shared" si="51"/>
        <v>6672</v>
      </c>
      <c r="G275" s="48">
        <f t="shared" si="63"/>
        <v>1.71782400138909E-3</v>
      </c>
      <c r="H275" s="34"/>
      <c r="I275" s="34"/>
      <c r="J275" s="34"/>
      <c r="K275" s="34"/>
      <c r="L275" s="34">
        <f t="shared" si="69"/>
        <v>1.71782400138909E-3</v>
      </c>
      <c r="M275" s="34"/>
      <c r="N275" s="34"/>
      <c r="O275" s="34">
        <f t="shared" ca="1" si="62"/>
        <v>2.9009983592146729E-4</v>
      </c>
      <c r="P275" s="34">
        <f t="shared" si="54"/>
        <v>-1.5346722163004367E-3</v>
      </c>
      <c r="Q275" s="214">
        <f t="shared" si="55"/>
        <v>39767.160830000001</v>
      </c>
      <c r="R275" s="59"/>
      <c r="S275" s="34">
        <f t="shared" si="70"/>
        <v>1.0578731646084678E-5</v>
      </c>
      <c r="T275" s="1">
        <v>1</v>
      </c>
      <c r="U275" s="34">
        <f t="shared" si="66"/>
        <v>1.0578731646084678E-5</v>
      </c>
      <c r="W275" s="1">
        <v>244</v>
      </c>
      <c r="Z275" s="34"/>
      <c r="AA275" s="34"/>
      <c r="AB275" s="34"/>
      <c r="AC275" s="34"/>
      <c r="AD275" s="34"/>
      <c r="AE275" s="34"/>
      <c r="AF275" s="34"/>
    </row>
    <row r="276" spans="1:34">
      <c r="A276" s="92" t="s">
        <v>135</v>
      </c>
      <c r="B276" s="93" t="s">
        <v>62</v>
      </c>
      <c r="C276" s="238">
        <v>54786.64256</v>
      </c>
      <c r="D276" s="227"/>
      <c r="E276" s="48">
        <f t="shared" si="50"/>
        <v>6675.5070870578384</v>
      </c>
      <c r="F276" s="48">
        <f t="shared" si="51"/>
        <v>6675.5</v>
      </c>
      <c r="G276" s="48">
        <f t="shared" si="63"/>
        <v>1.9873335040756501E-3</v>
      </c>
      <c r="H276" s="34"/>
      <c r="I276" s="34"/>
      <c r="J276" s="34"/>
      <c r="K276" s="34"/>
      <c r="L276" s="34">
        <f t="shared" si="69"/>
        <v>1.9873335040756501E-3</v>
      </c>
      <c r="M276" s="34"/>
      <c r="N276" s="34"/>
      <c r="O276" s="34">
        <f t="shared" ca="1" si="62"/>
        <v>2.9077108715028915E-4</v>
      </c>
      <c r="P276" s="34">
        <f t="shared" si="54"/>
        <v>-1.5353259448087513E-3</v>
      </c>
      <c r="Q276" s="214">
        <f t="shared" si="55"/>
        <v>39768.14256</v>
      </c>
      <c r="R276" s="59"/>
      <c r="S276" s="34">
        <f t="shared" si="70"/>
        <v>1.2409129592814555E-5</v>
      </c>
      <c r="T276" s="1">
        <v>1</v>
      </c>
      <c r="U276" s="34">
        <f t="shared" si="66"/>
        <v>1.2409129592814555E-5</v>
      </c>
      <c r="W276" s="1">
        <v>245</v>
      </c>
      <c r="Z276" s="34"/>
      <c r="AA276" s="34"/>
      <c r="AB276" s="34"/>
      <c r="AC276" s="34"/>
      <c r="AD276" s="34"/>
      <c r="AE276" s="34"/>
      <c r="AF276" s="34"/>
    </row>
    <row r="277" spans="1:34">
      <c r="A277" s="48" t="s">
        <v>136</v>
      </c>
      <c r="B277" s="55" t="s">
        <v>62</v>
      </c>
      <c r="C277" s="60">
        <v>55000.458700000003</v>
      </c>
      <c r="D277" s="60">
        <v>1E-4</v>
      </c>
      <c r="E277" s="48">
        <f t="shared" ref="E277:E340" si="71">+(C277-C$7)/C$8</f>
        <v>7437.9998182922491</v>
      </c>
      <c r="F277" s="48">
        <f t="shared" ref="F277:F340" si="72">ROUND(2*E277,0)/2</f>
        <v>7438</v>
      </c>
      <c r="G277" s="48">
        <f t="shared" si="63"/>
        <v>-5.0953996833413839E-5</v>
      </c>
      <c r="H277" s="34"/>
      <c r="I277" s="34"/>
      <c r="J277" s="34"/>
      <c r="K277" s="34">
        <f t="shared" ref="K277:K308" si="73">G277</f>
        <v>-5.0953996833413839E-5</v>
      </c>
      <c r="L277" s="34"/>
      <c r="O277" s="34">
        <f t="shared" ref="O277:O308" ca="1" si="74">+C$11+C$12*F277</f>
        <v>4.3700796200078166E-4</v>
      </c>
      <c r="P277" s="34">
        <f t="shared" ref="P277:P340" si="75">E$11*F$11+E$12*F$12*F277+E$13*F$13*F277^2</f>
        <v>-1.689993560525538E-3</v>
      </c>
      <c r="Q277" s="214">
        <f t="shared" ref="Q277:Q340" si="76">C277-15018.5</f>
        <v>39981.958700000003</v>
      </c>
      <c r="R277" s="59"/>
      <c r="S277" s="34">
        <f t="shared" ref="S277:S285" si="77">(P277-G277)^2</f>
        <v>2.6864506913480687E-6</v>
      </c>
      <c r="T277" s="34">
        <v>1</v>
      </c>
      <c r="U277" s="34">
        <f t="shared" si="66"/>
        <v>2.6864506913480687E-6</v>
      </c>
      <c r="V277" s="34"/>
      <c r="W277" s="1">
        <v>246</v>
      </c>
      <c r="Z277" s="34"/>
      <c r="AA277" s="34"/>
      <c r="AB277" s="34"/>
      <c r="AC277" s="34"/>
      <c r="AD277" s="34"/>
      <c r="AE277" s="34"/>
      <c r="AF277" s="34"/>
    </row>
    <row r="278" spans="1:34">
      <c r="A278" s="48" t="s">
        <v>136</v>
      </c>
      <c r="B278" s="55" t="s">
        <v>62</v>
      </c>
      <c r="C278" s="60">
        <v>55000.458700000003</v>
      </c>
      <c r="D278" s="60">
        <v>2.0000000000000001E-4</v>
      </c>
      <c r="E278" s="48">
        <f t="shared" si="71"/>
        <v>7437.9998182922491</v>
      </c>
      <c r="F278" s="48">
        <f t="shared" si="72"/>
        <v>7438</v>
      </c>
      <c r="G278" s="48">
        <f t="shared" si="63"/>
        <v>-5.0953996833413839E-5</v>
      </c>
      <c r="H278" s="34"/>
      <c r="I278" s="34"/>
      <c r="J278" s="34"/>
      <c r="K278" s="34">
        <f t="shared" si="73"/>
        <v>-5.0953996833413839E-5</v>
      </c>
      <c r="L278" s="34"/>
      <c r="O278" s="34">
        <f t="shared" ca="1" si="74"/>
        <v>4.3700796200078166E-4</v>
      </c>
      <c r="P278" s="34">
        <f t="shared" si="75"/>
        <v>-1.689993560525538E-3</v>
      </c>
      <c r="Q278" s="214">
        <f t="shared" si="76"/>
        <v>39981.958700000003</v>
      </c>
      <c r="R278" s="59"/>
      <c r="S278" s="34">
        <f t="shared" si="77"/>
        <v>2.6864506913480687E-6</v>
      </c>
      <c r="T278" s="34">
        <v>1</v>
      </c>
      <c r="U278" s="34">
        <f t="shared" si="66"/>
        <v>2.6864506913480687E-6</v>
      </c>
      <c r="V278" s="34"/>
      <c r="W278" s="1">
        <v>247</v>
      </c>
      <c r="AB278" s="34"/>
      <c r="AC278" s="34"/>
      <c r="AD278" s="34"/>
      <c r="AE278" s="34"/>
      <c r="AF278" s="34"/>
    </row>
    <row r="279" spans="1:34" s="34" customFormat="1">
      <c r="A279" s="48" t="s">
        <v>136</v>
      </c>
      <c r="B279" s="55" t="s">
        <v>62</v>
      </c>
      <c r="C279" s="60">
        <v>55000.459000000003</v>
      </c>
      <c r="D279" s="60">
        <v>2.0000000000000001E-4</v>
      </c>
      <c r="E279" s="48">
        <f t="shared" si="71"/>
        <v>7438.0008881264494</v>
      </c>
      <c r="F279" s="48">
        <f t="shared" si="72"/>
        <v>7438</v>
      </c>
      <c r="G279" s="48">
        <f t="shared" ref="G279:G310" si="78">+C279-(C$7+F279*C$8)</f>
        <v>2.4904600286390632E-4</v>
      </c>
      <c r="K279" s="34">
        <f t="shared" si="73"/>
        <v>2.4904600286390632E-4</v>
      </c>
      <c r="M279" s="1"/>
      <c r="N279" s="1"/>
      <c r="O279" s="34">
        <f t="shared" ca="1" si="74"/>
        <v>4.3700796200078166E-4</v>
      </c>
      <c r="P279" s="34">
        <f t="shared" si="75"/>
        <v>-1.689993560525538E-3</v>
      </c>
      <c r="Q279" s="214">
        <f t="shared" si="76"/>
        <v>39981.959000000003</v>
      </c>
      <c r="R279" s="59"/>
      <c r="S279" s="34">
        <f t="shared" si="77"/>
        <v>3.7598744283895269E-6</v>
      </c>
      <c r="T279" s="34">
        <v>1</v>
      </c>
      <c r="U279" s="34">
        <f t="shared" ref="U279:U310" si="79">S279*T279</f>
        <v>3.7598744283895269E-6</v>
      </c>
      <c r="W279" s="1">
        <v>248</v>
      </c>
      <c r="X279" s="1"/>
      <c r="Y279" s="1"/>
      <c r="Z279" s="1"/>
      <c r="AA279" s="1"/>
      <c r="AG279" s="1"/>
      <c r="AH279" s="1"/>
    </row>
    <row r="280" spans="1:34" s="34" customFormat="1">
      <c r="A280" s="48" t="s">
        <v>137</v>
      </c>
      <c r="B280" s="55" t="s">
        <v>65</v>
      </c>
      <c r="C280" s="60">
        <v>55087.668400000002</v>
      </c>
      <c r="D280" s="60">
        <v>1E-4</v>
      </c>
      <c r="E280" s="48">
        <f t="shared" si="71"/>
        <v>7748.9995507873373</v>
      </c>
      <c r="F280" s="48">
        <f t="shared" si="72"/>
        <v>7749</v>
      </c>
      <c r="G280" s="48">
        <f t="shared" si="78"/>
        <v>-1.2596699525602162E-4</v>
      </c>
      <c r="K280" s="34">
        <f t="shared" si="73"/>
        <v>-1.2596699525602162E-4</v>
      </c>
      <c r="O280" s="34">
        <f t="shared" ca="1" si="74"/>
        <v>4.9665342833324507E-4</v>
      </c>
      <c r="P280" s="34">
        <f t="shared" si="75"/>
        <v>-1.7600787550529295E-3</v>
      </c>
      <c r="Q280" s="214">
        <f t="shared" si="76"/>
        <v>40069.168400000002</v>
      </c>
      <c r="R280" s="59"/>
      <c r="S280" s="34">
        <f t="shared" si="77"/>
        <v>2.670321243506547E-6</v>
      </c>
      <c r="T280" s="1">
        <v>1</v>
      </c>
      <c r="U280" s="34">
        <f t="shared" si="79"/>
        <v>2.670321243506547E-6</v>
      </c>
      <c r="V280" s="1"/>
      <c r="W280" s="1">
        <v>249</v>
      </c>
      <c r="X280" s="1"/>
      <c r="Y280" s="1"/>
      <c r="Z280" s="1"/>
      <c r="AA280" s="1"/>
      <c r="AG280" s="1"/>
      <c r="AH280" s="1"/>
    </row>
    <row r="281" spans="1:34" s="34" customFormat="1">
      <c r="A281" s="48" t="s">
        <v>137</v>
      </c>
      <c r="B281" s="55" t="s">
        <v>65</v>
      </c>
      <c r="C281" s="60">
        <v>55107.295899999997</v>
      </c>
      <c r="D281" s="60">
        <v>1E-4</v>
      </c>
      <c r="E281" s="48">
        <f t="shared" si="71"/>
        <v>7818.9934534099339</v>
      </c>
      <c r="F281" s="48">
        <f t="shared" si="72"/>
        <v>7819</v>
      </c>
      <c r="G281" s="48">
        <f t="shared" si="78"/>
        <v>-1.8357770022703335E-3</v>
      </c>
      <c r="K281" s="34">
        <f t="shared" si="73"/>
        <v>-1.8357770022703335E-3</v>
      </c>
      <c r="O281" s="34">
        <f t="shared" ca="1" si="74"/>
        <v>5.1007845290968368E-4</v>
      </c>
      <c r="P281" s="34">
        <f t="shared" si="75"/>
        <v>-1.7764128338783318E-3</v>
      </c>
      <c r="Q281" s="214">
        <f t="shared" si="76"/>
        <v>40088.795899999997</v>
      </c>
      <c r="R281" s="59"/>
      <c r="S281" s="34">
        <f t="shared" si="77"/>
        <v>3.5241044888739257E-9</v>
      </c>
      <c r="T281" s="1">
        <v>1</v>
      </c>
      <c r="U281" s="34">
        <f t="shared" si="79"/>
        <v>3.5241044888739257E-9</v>
      </c>
      <c r="V281" s="1"/>
      <c r="W281" s="1">
        <v>250</v>
      </c>
      <c r="X281" s="1"/>
      <c r="Y281" s="1"/>
      <c r="Z281" s="1"/>
      <c r="AA281" s="1"/>
      <c r="AG281" s="1"/>
      <c r="AH281" s="1"/>
    </row>
    <row r="282" spans="1:34" s="34" customFormat="1">
      <c r="A282" s="60" t="s">
        <v>138</v>
      </c>
      <c r="B282" s="61" t="s">
        <v>65</v>
      </c>
      <c r="C282" s="60">
        <v>55121.602500000001</v>
      </c>
      <c r="D282" s="60">
        <v>6.9999999999999999E-4</v>
      </c>
      <c r="E282" s="48">
        <f t="shared" si="71"/>
        <v>7870.0124200262089</v>
      </c>
      <c r="F282" s="48">
        <f t="shared" si="72"/>
        <v>7870</v>
      </c>
      <c r="G282" s="48">
        <f t="shared" si="78"/>
        <v>3.4827900017262436E-3</v>
      </c>
      <c r="K282" s="34">
        <f t="shared" si="73"/>
        <v>3.4827900017262436E-3</v>
      </c>
      <c r="O282" s="34">
        <f t="shared" ca="1" si="74"/>
        <v>5.1985954224394604E-4</v>
      </c>
      <c r="P282" s="34">
        <f t="shared" si="75"/>
        <v>-1.7884427843499594E-3</v>
      </c>
      <c r="Q282" s="214">
        <f t="shared" si="76"/>
        <v>40103.102500000001</v>
      </c>
      <c r="R282" s="59"/>
      <c r="S282" s="34">
        <f t="shared" si="77"/>
        <v>2.778589508500469E-5</v>
      </c>
      <c r="T282" s="34">
        <v>1</v>
      </c>
      <c r="U282" s="34">
        <f t="shared" si="79"/>
        <v>2.778589508500469E-5</v>
      </c>
      <c r="W282" s="1">
        <v>251</v>
      </c>
      <c r="X282" s="1"/>
      <c r="Y282" s="1"/>
      <c r="Z282" s="1"/>
      <c r="AA282" s="1"/>
      <c r="AG282" s="1"/>
      <c r="AH282" s="1"/>
    </row>
    <row r="283" spans="1:34" s="34" customFormat="1">
      <c r="A283" s="60" t="s">
        <v>138</v>
      </c>
      <c r="B283" s="61" t="s">
        <v>62</v>
      </c>
      <c r="C283" s="60">
        <v>55121.739000000001</v>
      </c>
      <c r="D283" s="60">
        <v>4.0000000000000002E-4</v>
      </c>
      <c r="E283" s="48">
        <f t="shared" si="71"/>
        <v>7870.4991945878201</v>
      </c>
      <c r="F283" s="48">
        <f t="shared" si="72"/>
        <v>7870.5</v>
      </c>
      <c r="G283" s="48">
        <f t="shared" si="78"/>
        <v>-2.2585149417864159E-4</v>
      </c>
      <c r="K283" s="34">
        <f t="shared" si="73"/>
        <v>-2.2585149417864159E-4</v>
      </c>
      <c r="O283" s="34">
        <f t="shared" ca="1" si="74"/>
        <v>5.1995543527663494E-4</v>
      </c>
      <c r="P283" s="34">
        <f t="shared" si="75"/>
        <v>-1.7885612650244392E-3</v>
      </c>
      <c r="Q283" s="214">
        <f t="shared" si="76"/>
        <v>40103.239000000001</v>
      </c>
      <c r="R283" s="59"/>
      <c r="S283" s="34">
        <f t="shared" si="77"/>
        <v>2.4420618278969253E-6</v>
      </c>
      <c r="T283" s="34">
        <v>1</v>
      </c>
      <c r="U283" s="34">
        <f t="shared" si="79"/>
        <v>2.4420618278969253E-6</v>
      </c>
      <c r="W283" s="1">
        <v>252</v>
      </c>
      <c r="X283" s="1"/>
      <c r="Y283" s="1"/>
      <c r="AB283" s="1"/>
      <c r="AC283" s="1"/>
      <c r="AG283" s="1"/>
      <c r="AH283" s="1"/>
    </row>
    <row r="284" spans="1:34" s="34" customFormat="1">
      <c r="A284" s="48" t="s">
        <v>137</v>
      </c>
      <c r="B284" s="55" t="s">
        <v>65</v>
      </c>
      <c r="C284" s="60">
        <v>55146.557200000003</v>
      </c>
      <c r="D284" s="60">
        <v>2.0000000000000001E-4</v>
      </c>
      <c r="E284" s="48">
        <f t="shared" si="71"/>
        <v>7959.0037251734102</v>
      </c>
      <c r="F284" s="48">
        <f t="shared" si="72"/>
        <v>7959</v>
      </c>
      <c r="G284" s="48">
        <f t="shared" si="78"/>
        <v>1.0446030064485967E-3</v>
      </c>
      <c r="K284" s="34">
        <f t="shared" si="73"/>
        <v>1.0446030064485967E-3</v>
      </c>
      <c r="O284" s="34">
        <f t="shared" ca="1" si="74"/>
        <v>5.369285020625609E-4</v>
      </c>
      <c r="P284" s="34">
        <f t="shared" si="75"/>
        <v>-1.8096975164725384E-3</v>
      </c>
      <c r="Q284" s="214">
        <f t="shared" si="76"/>
        <v>40128.057200000003</v>
      </c>
      <c r="R284" s="59"/>
      <c r="S284" s="34">
        <f t="shared" si="77"/>
        <v>8.1470314751478649E-6</v>
      </c>
      <c r="T284" s="1">
        <v>1</v>
      </c>
      <c r="U284" s="34">
        <f t="shared" si="79"/>
        <v>8.1470314751478649E-6</v>
      </c>
      <c r="V284" s="1"/>
      <c r="W284" s="1">
        <v>253</v>
      </c>
      <c r="X284" s="1"/>
      <c r="Y284" s="1"/>
      <c r="AB284" s="1"/>
      <c r="AC284" s="1"/>
      <c r="AG284" s="1"/>
      <c r="AH284" s="1"/>
    </row>
    <row r="285" spans="1:34" s="34" customFormat="1">
      <c r="A285" s="48" t="s">
        <v>139</v>
      </c>
      <c r="B285" s="55" t="s">
        <v>65</v>
      </c>
      <c r="C285" s="60">
        <v>55383.790399999998</v>
      </c>
      <c r="D285" s="60">
        <v>6.9999999999999999E-4</v>
      </c>
      <c r="E285" s="48">
        <f t="shared" si="71"/>
        <v>8805.0043620171637</v>
      </c>
      <c r="F285" s="48">
        <f t="shared" si="72"/>
        <v>8805</v>
      </c>
      <c r="G285" s="48">
        <f t="shared" si="78"/>
        <v>1.2231849977979437E-3</v>
      </c>
      <c r="K285" s="34">
        <f t="shared" si="73"/>
        <v>1.2231849977979437E-3</v>
      </c>
      <c r="O285" s="34">
        <f t="shared" ca="1" si="74"/>
        <v>6.9917951337209122E-4</v>
      </c>
      <c r="P285" s="34">
        <f t="shared" si="75"/>
        <v>-2.0283245467574264E-3</v>
      </c>
      <c r="Q285" s="214">
        <f t="shared" si="76"/>
        <v>40365.290399999998</v>
      </c>
      <c r="R285" s="59"/>
      <c r="S285" s="34">
        <f t="shared" si="77"/>
        <v>1.057231431833467E-5</v>
      </c>
      <c r="T285" s="34">
        <v>1</v>
      </c>
      <c r="U285" s="34">
        <f t="shared" si="79"/>
        <v>1.057231431833467E-5</v>
      </c>
      <c r="W285" s="1">
        <v>254</v>
      </c>
      <c r="X285" s="1"/>
      <c r="Y285" s="1"/>
      <c r="AB285" s="1"/>
      <c r="AC285" s="1"/>
      <c r="AG285" s="1"/>
      <c r="AH285" s="1"/>
    </row>
    <row r="286" spans="1:34" s="34" customFormat="1">
      <c r="A286" s="99" t="s">
        <v>140</v>
      </c>
      <c r="B286" s="100" t="s">
        <v>62</v>
      </c>
      <c r="C286" s="240">
        <v>55834.416790000003</v>
      </c>
      <c r="D286" s="240">
        <v>2.0000000000000001E-4</v>
      </c>
      <c r="E286" s="48">
        <f t="shared" si="71"/>
        <v>10411.989442177166</v>
      </c>
      <c r="F286" s="48">
        <f t="shared" si="72"/>
        <v>10412</v>
      </c>
      <c r="G286" s="48">
        <f t="shared" si="78"/>
        <v>-2.9605959934997372E-3</v>
      </c>
      <c r="J286" s="48"/>
      <c r="K286" s="34">
        <f t="shared" si="73"/>
        <v>-2.9605959934997372E-3</v>
      </c>
      <c r="M286" s="1"/>
      <c r="N286" s="1"/>
      <c r="O286" s="34">
        <f t="shared" ca="1" si="74"/>
        <v>1.0073797204340471E-3</v>
      </c>
      <c r="P286" s="34">
        <f t="shared" si="75"/>
        <v>-2.5262765973903438E-3</v>
      </c>
      <c r="Q286" s="214">
        <f t="shared" si="76"/>
        <v>40815.916790000003</v>
      </c>
      <c r="R286" s="59"/>
      <c r="S286" s="34">
        <f>(P286-J286)^2</f>
        <v>6.382073446522133E-6</v>
      </c>
      <c r="T286" s="1">
        <v>1</v>
      </c>
      <c r="U286" s="34">
        <f t="shared" si="79"/>
        <v>6.382073446522133E-6</v>
      </c>
      <c r="V286" s="1"/>
      <c r="W286" s="1">
        <v>255</v>
      </c>
      <c r="X286" s="1"/>
      <c r="Y286" s="1"/>
      <c r="AB286" s="1"/>
      <c r="AC286" s="1"/>
      <c r="AG286" s="1"/>
      <c r="AH286" s="1"/>
    </row>
    <row r="287" spans="1:34" s="34" customFormat="1">
      <c r="A287" s="99" t="s">
        <v>140</v>
      </c>
      <c r="B287" s="100" t="s">
        <v>62</v>
      </c>
      <c r="C287" s="240">
        <v>55834.417390000002</v>
      </c>
      <c r="D287" s="240">
        <v>2.0000000000000001E-4</v>
      </c>
      <c r="E287" s="48">
        <f t="shared" si="71"/>
        <v>10411.991581845567</v>
      </c>
      <c r="F287" s="48">
        <f t="shared" si="72"/>
        <v>10412</v>
      </c>
      <c r="G287" s="48">
        <f t="shared" si="78"/>
        <v>-2.3605959941050969E-3</v>
      </c>
      <c r="J287" s="48"/>
      <c r="K287" s="34">
        <f t="shared" si="73"/>
        <v>-2.3605959941050969E-3</v>
      </c>
      <c r="M287" s="1"/>
      <c r="N287" s="1"/>
      <c r="O287" s="34">
        <f t="shared" ca="1" si="74"/>
        <v>1.0073797204340471E-3</v>
      </c>
      <c r="P287" s="34">
        <f t="shared" si="75"/>
        <v>-2.5262765973903438E-3</v>
      </c>
      <c r="Q287" s="214">
        <f t="shared" si="76"/>
        <v>40815.917390000002</v>
      </c>
      <c r="R287" s="59"/>
      <c r="S287" s="34">
        <f>(P287-J287)^2</f>
        <v>6.382073446522133E-6</v>
      </c>
      <c r="T287" s="1">
        <v>1</v>
      </c>
      <c r="U287" s="34">
        <f t="shared" si="79"/>
        <v>6.382073446522133E-6</v>
      </c>
      <c r="V287" s="1"/>
      <c r="W287" s="1">
        <v>256</v>
      </c>
      <c r="X287" s="1"/>
      <c r="Y287" s="1"/>
      <c r="AG287" s="1"/>
      <c r="AH287" s="1"/>
    </row>
    <row r="288" spans="1:34" s="34" customFormat="1">
      <c r="A288" s="99" t="s">
        <v>140</v>
      </c>
      <c r="B288" s="100" t="s">
        <v>62</v>
      </c>
      <c r="C288" s="240">
        <v>55834.41749</v>
      </c>
      <c r="D288" s="240">
        <v>2.0000000000000001E-4</v>
      </c>
      <c r="E288" s="48">
        <f t="shared" si="71"/>
        <v>10411.991938456957</v>
      </c>
      <c r="F288" s="48">
        <f t="shared" si="72"/>
        <v>10412</v>
      </c>
      <c r="G288" s="48">
        <f t="shared" si="78"/>
        <v>-2.2605959966313094E-3</v>
      </c>
      <c r="J288" s="48"/>
      <c r="K288" s="34">
        <f t="shared" si="73"/>
        <v>-2.2605959966313094E-3</v>
      </c>
      <c r="M288" s="1"/>
      <c r="N288" s="1"/>
      <c r="O288" s="34">
        <f t="shared" ca="1" si="74"/>
        <v>1.0073797204340471E-3</v>
      </c>
      <c r="P288" s="34">
        <f t="shared" si="75"/>
        <v>-2.5262765973903438E-3</v>
      </c>
      <c r="Q288" s="214">
        <f t="shared" si="76"/>
        <v>40815.91749</v>
      </c>
      <c r="R288" s="59"/>
      <c r="S288" s="34">
        <f>(P288-J288)^2</f>
        <v>6.382073446522133E-6</v>
      </c>
      <c r="T288" s="1">
        <v>1</v>
      </c>
      <c r="U288" s="34">
        <f t="shared" si="79"/>
        <v>6.382073446522133E-6</v>
      </c>
      <c r="V288" s="1"/>
      <c r="W288" s="1">
        <v>257</v>
      </c>
      <c r="X288" s="1"/>
      <c r="Y288" s="1"/>
      <c r="AB288" s="1"/>
      <c r="AC288" s="1"/>
      <c r="AG288" s="1"/>
      <c r="AH288" s="1"/>
    </row>
    <row r="289" spans="1:34" s="34" customFormat="1">
      <c r="A289" s="99" t="s">
        <v>141</v>
      </c>
      <c r="B289" s="100" t="s">
        <v>65</v>
      </c>
      <c r="C289" s="240">
        <v>55838.623299999999</v>
      </c>
      <c r="D289" s="240">
        <v>1E-4</v>
      </c>
      <c r="E289" s="48">
        <f t="shared" si="71"/>
        <v>10426.99033639807</v>
      </c>
      <c r="F289" s="48">
        <f t="shared" si="72"/>
        <v>10427</v>
      </c>
      <c r="G289" s="48">
        <f t="shared" si="78"/>
        <v>-2.7098409991594963E-3</v>
      </c>
      <c r="I289" s="1"/>
      <c r="K289" s="34">
        <f t="shared" si="73"/>
        <v>-2.7098409991594963E-3</v>
      </c>
      <c r="L289" s="48"/>
      <c r="M289" s="1"/>
      <c r="O289" s="34">
        <f t="shared" ca="1" si="74"/>
        <v>1.0102565114147128E-3</v>
      </c>
      <c r="P289" s="34">
        <f t="shared" si="75"/>
        <v>-2.5314347688614376E-3</v>
      </c>
      <c r="Q289" s="214">
        <f t="shared" si="76"/>
        <v>40820.123299999999</v>
      </c>
      <c r="R289" s="59"/>
      <c r="S289" s="34">
        <f>(P289-L289)^2</f>
        <v>6.4081619890005599E-6</v>
      </c>
      <c r="T289" s="1">
        <v>1</v>
      </c>
      <c r="U289" s="34">
        <f t="shared" si="79"/>
        <v>6.4081619890005599E-6</v>
      </c>
      <c r="V289" s="1"/>
      <c r="W289" s="1">
        <v>258</v>
      </c>
      <c r="X289" s="1"/>
      <c r="Y289" s="1"/>
      <c r="AB289" s="1"/>
      <c r="AC289" s="1"/>
      <c r="AG289" s="1"/>
      <c r="AH289" s="1"/>
    </row>
    <row r="290" spans="1:34" s="34" customFormat="1">
      <c r="A290" s="48" t="s">
        <v>142</v>
      </c>
      <c r="B290" s="55" t="s">
        <v>65</v>
      </c>
      <c r="C290" s="60">
        <v>55838.623299999999</v>
      </c>
      <c r="D290" s="60">
        <v>1E-4</v>
      </c>
      <c r="E290" s="48">
        <f t="shared" si="71"/>
        <v>10426.99033639807</v>
      </c>
      <c r="F290" s="48">
        <f t="shared" si="72"/>
        <v>10427</v>
      </c>
      <c r="G290" s="48">
        <f t="shared" si="78"/>
        <v>-2.7098409991594963E-3</v>
      </c>
      <c r="K290" s="34">
        <f t="shared" si="73"/>
        <v>-2.7098409991594963E-3</v>
      </c>
      <c r="O290" s="34">
        <f t="shared" ca="1" si="74"/>
        <v>1.0102565114147128E-3</v>
      </c>
      <c r="P290" s="34">
        <f t="shared" si="75"/>
        <v>-2.5314347688614376E-3</v>
      </c>
      <c r="Q290" s="214">
        <f t="shared" si="76"/>
        <v>40820.123299999999</v>
      </c>
      <c r="R290" s="59"/>
      <c r="S290" s="34">
        <f>(P290-G290)^2</f>
        <v>3.1828783009163964E-8</v>
      </c>
      <c r="T290" s="1">
        <v>1</v>
      </c>
      <c r="U290" s="34">
        <f t="shared" si="79"/>
        <v>3.1828783009163964E-8</v>
      </c>
      <c r="V290" s="1"/>
      <c r="W290" s="1">
        <v>259</v>
      </c>
      <c r="X290" s="1"/>
      <c r="Y290" s="1"/>
      <c r="Z290" s="1"/>
      <c r="AA290" s="1"/>
      <c r="AB290" s="1"/>
      <c r="AC290" s="1"/>
      <c r="AG290" s="1"/>
      <c r="AH290" s="1"/>
    </row>
    <row r="291" spans="1:34" s="34" customFormat="1">
      <c r="A291" s="99" t="s">
        <v>141</v>
      </c>
      <c r="B291" s="100" t="s">
        <v>65</v>
      </c>
      <c r="C291" s="240">
        <v>55845.6342</v>
      </c>
      <c r="D291" s="240">
        <v>1E-4</v>
      </c>
      <c r="E291" s="48">
        <f t="shared" si="71"/>
        <v>10451.992005071968</v>
      </c>
      <c r="F291" s="48">
        <f t="shared" si="72"/>
        <v>10452</v>
      </c>
      <c r="G291" s="48">
        <f t="shared" si="78"/>
        <v>-2.2419159940909594E-3</v>
      </c>
      <c r="K291" s="34">
        <f t="shared" si="73"/>
        <v>-2.2419159940909594E-3</v>
      </c>
      <c r="L291" s="48"/>
      <c r="O291" s="34">
        <f t="shared" ca="1" si="74"/>
        <v>1.0150511630491552E-3</v>
      </c>
      <c r="P291" s="34">
        <f t="shared" si="75"/>
        <v>-2.5400526915494307E-3</v>
      </c>
      <c r="Q291" s="214">
        <f t="shared" si="76"/>
        <v>40827.1342</v>
      </c>
      <c r="R291" s="59"/>
      <c r="S291" s="34">
        <f>(P291-L291)^2</f>
        <v>6.451867675847507E-6</v>
      </c>
      <c r="T291" s="1">
        <v>1</v>
      </c>
      <c r="U291" s="34">
        <f t="shared" si="79"/>
        <v>6.451867675847507E-6</v>
      </c>
      <c r="V291" s="1"/>
      <c r="W291" s="1">
        <v>260</v>
      </c>
      <c r="X291" s="1"/>
      <c r="Y291" s="1"/>
      <c r="Z291" s="1"/>
      <c r="AA291" s="1"/>
      <c r="AD291" s="1"/>
      <c r="AE291" s="1"/>
      <c r="AF291" s="1"/>
      <c r="AG291" s="1"/>
      <c r="AH291" s="1"/>
    </row>
    <row r="292" spans="1:34" s="34" customFormat="1">
      <c r="A292" s="48" t="s">
        <v>142</v>
      </c>
      <c r="B292" s="55" t="s">
        <v>65</v>
      </c>
      <c r="C292" s="60">
        <v>55845.6342</v>
      </c>
      <c r="D292" s="60">
        <v>1E-4</v>
      </c>
      <c r="E292" s="48">
        <f t="shared" si="71"/>
        <v>10451.992005071968</v>
      </c>
      <c r="F292" s="48">
        <f t="shared" si="72"/>
        <v>10452</v>
      </c>
      <c r="G292" s="48">
        <f t="shared" si="78"/>
        <v>-2.2419159940909594E-3</v>
      </c>
      <c r="K292" s="34">
        <f t="shared" si="73"/>
        <v>-2.2419159940909594E-3</v>
      </c>
      <c r="O292" s="34">
        <f t="shared" ca="1" si="74"/>
        <v>1.0150511630491552E-3</v>
      </c>
      <c r="P292" s="34">
        <f t="shared" si="75"/>
        <v>-2.5400526915494307E-3</v>
      </c>
      <c r="Q292" s="214">
        <f t="shared" si="76"/>
        <v>40827.1342</v>
      </c>
      <c r="R292" s="59"/>
      <c r="S292" s="34">
        <f t="shared" ref="S292:S302" si="80">(P292-G292)^2</f>
        <v>8.888549037144402E-8</v>
      </c>
      <c r="T292" s="1">
        <v>1</v>
      </c>
      <c r="U292" s="34">
        <f t="shared" si="79"/>
        <v>8.888549037144402E-8</v>
      </c>
      <c r="V292" s="1"/>
      <c r="W292" s="1">
        <v>261</v>
      </c>
      <c r="X292" s="1"/>
      <c r="Y292" s="1"/>
      <c r="Z292" s="1"/>
      <c r="AA292" s="1"/>
      <c r="AG292" s="1"/>
      <c r="AH292" s="1"/>
    </row>
    <row r="293" spans="1:34">
      <c r="A293" s="60" t="s">
        <v>143</v>
      </c>
      <c r="B293" s="61" t="s">
        <v>62</v>
      </c>
      <c r="C293" s="60">
        <v>55849.702100000002</v>
      </c>
      <c r="D293" s="60">
        <v>4.0000000000000002E-4</v>
      </c>
      <c r="E293" s="48">
        <f t="shared" si="71"/>
        <v>10466.498600230734</v>
      </c>
      <c r="F293" s="48">
        <f t="shared" si="72"/>
        <v>10466.5</v>
      </c>
      <c r="G293" s="48">
        <f t="shared" si="78"/>
        <v>-3.9251949783647433E-4</v>
      </c>
      <c r="H293" s="34"/>
      <c r="I293" s="34"/>
      <c r="J293" s="34"/>
      <c r="K293" s="34">
        <f t="shared" si="73"/>
        <v>-3.9251949783647433E-4</v>
      </c>
      <c r="L293" s="34"/>
      <c r="M293" s="34"/>
      <c r="N293" s="34"/>
      <c r="O293" s="34">
        <f t="shared" ca="1" si="74"/>
        <v>1.0178320609971316E-3</v>
      </c>
      <c r="P293" s="34">
        <f t="shared" si="75"/>
        <v>-2.5450630974112333E-3</v>
      </c>
      <c r="Q293" s="214">
        <f t="shared" si="76"/>
        <v>40831.202100000002</v>
      </c>
      <c r="R293" s="59"/>
      <c r="S293" s="34">
        <f t="shared" si="80"/>
        <v>4.6334439480702607E-6</v>
      </c>
      <c r="T293" s="1">
        <v>1</v>
      </c>
      <c r="U293" s="34">
        <f t="shared" si="79"/>
        <v>4.6334439480702607E-6</v>
      </c>
      <c r="V293" s="34"/>
      <c r="W293" s="1">
        <v>262</v>
      </c>
      <c r="Z293" s="34"/>
      <c r="AA293" s="34"/>
      <c r="AB293" s="34"/>
      <c r="AC293" s="34"/>
      <c r="AD293" s="34"/>
      <c r="AE293" s="34"/>
      <c r="AF293" s="34"/>
    </row>
    <row r="294" spans="1:34">
      <c r="A294" s="60" t="s">
        <v>143</v>
      </c>
      <c r="B294" s="61" t="s">
        <v>65</v>
      </c>
      <c r="C294" s="60">
        <v>55850.680899999999</v>
      </c>
      <c r="D294" s="60">
        <v>2.9999999999999997E-4</v>
      </c>
      <c r="E294" s="48">
        <f t="shared" si="71"/>
        <v>10469.989112618292</v>
      </c>
      <c r="F294" s="48">
        <f t="shared" si="72"/>
        <v>10470</v>
      </c>
      <c r="G294" s="48">
        <f t="shared" si="78"/>
        <v>-3.0530099975294434E-3</v>
      </c>
      <c r="H294" s="34"/>
      <c r="I294" s="34"/>
      <c r="J294" s="34"/>
      <c r="K294" s="34">
        <f t="shared" si="73"/>
        <v>-3.0530099975294434E-3</v>
      </c>
      <c r="L294" s="34"/>
      <c r="M294" s="34"/>
      <c r="N294" s="34"/>
      <c r="O294" s="34">
        <f t="shared" ca="1" si="74"/>
        <v>1.0185033122259535E-3</v>
      </c>
      <c r="P294" s="34">
        <f t="shared" si="75"/>
        <v>-2.5462738268475817E-3</v>
      </c>
      <c r="Q294" s="214">
        <f t="shared" si="76"/>
        <v>40832.180899999999</v>
      </c>
      <c r="R294" s="59"/>
      <c r="S294" s="34">
        <f t="shared" si="80"/>
        <v>2.5678154667731687E-7</v>
      </c>
      <c r="T294" s="1">
        <v>1</v>
      </c>
      <c r="U294" s="34">
        <f t="shared" si="79"/>
        <v>2.5678154667731687E-7</v>
      </c>
      <c r="V294" s="34"/>
      <c r="W294" s="1">
        <v>263</v>
      </c>
      <c r="AB294" s="34"/>
      <c r="AC294" s="34"/>
      <c r="AD294" s="34"/>
      <c r="AE294" s="34"/>
      <c r="AF294" s="34"/>
    </row>
    <row r="295" spans="1:34" s="34" customFormat="1">
      <c r="A295" s="101" t="s">
        <v>144</v>
      </c>
      <c r="B295" s="100" t="s">
        <v>65</v>
      </c>
      <c r="C295" s="240">
        <v>56141.4758</v>
      </c>
      <c r="D295" s="240">
        <v>2.0000000000000001E-4</v>
      </c>
      <c r="E295" s="48">
        <f t="shared" si="71"/>
        <v>11506.996877934958</v>
      </c>
      <c r="F295" s="48">
        <f t="shared" si="72"/>
        <v>11507</v>
      </c>
      <c r="G295" s="48">
        <f t="shared" si="78"/>
        <v>-8.7548099691048265E-4</v>
      </c>
      <c r="K295" s="34">
        <f t="shared" si="73"/>
        <v>-8.7548099691048265E-4</v>
      </c>
      <c r="O295" s="34">
        <f t="shared" ca="1" si="74"/>
        <v>1.2173854620226234E-3</v>
      </c>
      <c r="P295" s="34">
        <f t="shared" si="75"/>
        <v>-2.9276225160750156E-3</v>
      </c>
      <c r="Q295" s="214">
        <f t="shared" si="76"/>
        <v>41122.9758</v>
      </c>
      <c r="R295" s="59"/>
      <c r="S295" s="34">
        <f t="shared" si="80"/>
        <v>4.2112848146789172E-6</v>
      </c>
      <c r="T295" s="1">
        <v>1</v>
      </c>
      <c r="U295" s="34">
        <f t="shared" si="79"/>
        <v>4.2112848146789172E-6</v>
      </c>
      <c r="V295" s="1"/>
      <c r="W295" s="1">
        <v>264</v>
      </c>
      <c r="X295" s="1"/>
      <c r="Y295" s="1"/>
      <c r="Z295" s="1"/>
      <c r="AA295" s="1"/>
      <c r="AG295" s="1"/>
      <c r="AH295" s="1"/>
    </row>
    <row r="296" spans="1:34">
      <c r="A296" s="101" t="s">
        <v>144</v>
      </c>
      <c r="B296" s="100" t="s">
        <v>65</v>
      </c>
      <c r="C296" s="240">
        <v>56178.351000000002</v>
      </c>
      <c r="D296" s="240">
        <v>2.0000000000000001E-4</v>
      </c>
      <c r="E296" s="48">
        <f t="shared" si="71"/>
        <v>11638.498045072371</v>
      </c>
      <c r="F296" s="48">
        <f t="shared" si="72"/>
        <v>11638.5</v>
      </c>
      <c r="G296" s="48">
        <f t="shared" si="78"/>
        <v>-5.4819549404783174E-4</v>
      </c>
      <c r="H296" s="34"/>
      <c r="I296" s="34"/>
      <c r="J296" s="34"/>
      <c r="K296" s="34">
        <f t="shared" si="73"/>
        <v>-5.4819549404783174E-4</v>
      </c>
      <c r="L296" s="34"/>
      <c r="M296" s="34"/>
      <c r="N296" s="34"/>
      <c r="O296" s="34">
        <f t="shared" ca="1" si="74"/>
        <v>1.2426053296197906E-3</v>
      </c>
      <c r="P296" s="34">
        <f t="shared" si="75"/>
        <v>-2.9792028582106339E-3</v>
      </c>
      <c r="Q296" s="214">
        <f t="shared" si="76"/>
        <v>41159.851000000002</v>
      </c>
      <c r="R296" s="59"/>
      <c r="S296" s="34">
        <f t="shared" si="80"/>
        <v>5.9097968046137749E-6</v>
      </c>
      <c r="T296" s="1">
        <v>1</v>
      </c>
      <c r="U296" s="34">
        <f t="shared" si="79"/>
        <v>5.9097968046137749E-6</v>
      </c>
      <c r="W296" s="1">
        <v>265</v>
      </c>
      <c r="AB296" s="34"/>
      <c r="AC296" s="34"/>
      <c r="AD296" s="34"/>
      <c r="AE296" s="34"/>
      <c r="AF296" s="34"/>
    </row>
    <row r="297" spans="1:34">
      <c r="A297" s="48" t="s">
        <v>145</v>
      </c>
      <c r="B297" s="90" t="s">
        <v>62</v>
      </c>
      <c r="C297" s="158">
        <v>56181.294999999998</v>
      </c>
      <c r="D297" s="158">
        <v>2.0000000000000001E-4</v>
      </c>
      <c r="E297" s="48">
        <f t="shared" si="71"/>
        <v>11648.996684701497</v>
      </c>
      <c r="F297" s="48">
        <f t="shared" si="72"/>
        <v>11649</v>
      </c>
      <c r="G297" s="48">
        <f t="shared" si="78"/>
        <v>-9.296669959439896E-4</v>
      </c>
      <c r="H297" s="34"/>
      <c r="I297" s="34"/>
      <c r="J297" s="34"/>
      <c r="K297" s="34">
        <f t="shared" si="73"/>
        <v>-9.296669959439896E-4</v>
      </c>
      <c r="L297" s="34"/>
      <c r="M297" s="34"/>
      <c r="N297" s="34"/>
      <c r="O297" s="34">
        <f t="shared" ca="1" si="74"/>
        <v>1.2446190833062562E-3</v>
      </c>
      <c r="P297" s="34">
        <f t="shared" si="75"/>
        <v>-2.9833527072846574E-3</v>
      </c>
      <c r="Q297" s="214">
        <f t="shared" si="76"/>
        <v>41162.794999999998</v>
      </c>
      <c r="R297" s="59"/>
      <c r="S297" s="34">
        <f t="shared" si="80"/>
        <v>4.2176250009648249E-6</v>
      </c>
      <c r="T297" s="1">
        <v>1</v>
      </c>
      <c r="U297" s="34">
        <f t="shared" si="79"/>
        <v>4.2176250009648249E-6</v>
      </c>
      <c r="W297" s="1">
        <v>266</v>
      </c>
      <c r="AD297" s="34"/>
      <c r="AE297" s="34"/>
      <c r="AF297" s="34"/>
    </row>
    <row r="298" spans="1:34" s="34" customFormat="1">
      <c r="A298" s="101" t="s">
        <v>144</v>
      </c>
      <c r="B298" s="100" t="s">
        <v>65</v>
      </c>
      <c r="C298" s="240">
        <v>56187.3246</v>
      </c>
      <c r="D298" s="240">
        <v>5.9999999999999995E-4</v>
      </c>
      <c r="E298" s="48">
        <f t="shared" si="71"/>
        <v>11670.498925702819</v>
      </c>
      <c r="F298" s="48">
        <f t="shared" si="72"/>
        <v>11670.5</v>
      </c>
      <c r="G298" s="48">
        <f t="shared" si="78"/>
        <v>-3.0125149351079017E-4</v>
      </c>
      <c r="K298" s="34">
        <f t="shared" si="73"/>
        <v>-3.0125149351079017E-4</v>
      </c>
      <c r="O298" s="34">
        <f t="shared" ca="1" si="74"/>
        <v>1.2487424837118767E-3</v>
      </c>
      <c r="P298" s="34">
        <f t="shared" si="75"/>
        <v>-2.9918644448158568E-3</v>
      </c>
      <c r="Q298" s="214">
        <f t="shared" si="76"/>
        <v>41168.8246</v>
      </c>
      <c r="R298" s="59"/>
      <c r="S298" s="34">
        <f t="shared" si="80"/>
        <v>7.239398053730561E-6</v>
      </c>
      <c r="T298" s="1">
        <v>1</v>
      </c>
      <c r="U298" s="34">
        <f t="shared" si="79"/>
        <v>7.239398053730561E-6</v>
      </c>
      <c r="V298" s="1"/>
      <c r="W298" s="1">
        <v>267</v>
      </c>
      <c r="X298" s="1"/>
      <c r="Y298" s="1"/>
      <c r="Z298" s="1"/>
      <c r="AA298" s="1"/>
      <c r="AG298" s="1"/>
      <c r="AH298" s="1"/>
    </row>
    <row r="299" spans="1:34">
      <c r="A299" s="99" t="s">
        <v>146</v>
      </c>
      <c r="B299" s="100" t="s">
        <v>65</v>
      </c>
      <c r="C299" s="240">
        <v>56196.719100000002</v>
      </c>
      <c r="D299" s="240">
        <v>2.0000000000000001E-4</v>
      </c>
      <c r="E299" s="48">
        <f t="shared" si="71"/>
        <v>11704.000783717762</v>
      </c>
      <c r="F299" s="48">
        <f t="shared" si="72"/>
        <v>11704</v>
      </c>
      <c r="G299" s="48">
        <f t="shared" si="78"/>
        <v>2.1976800780976191E-4</v>
      </c>
      <c r="H299" s="34"/>
      <c r="I299" s="34"/>
      <c r="J299" s="34"/>
      <c r="K299" s="34">
        <f t="shared" si="73"/>
        <v>2.1976800780976191E-4</v>
      </c>
      <c r="L299" s="48"/>
      <c r="M299" s="34"/>
      <c r="N299" s="34"/>
      <c r="O299" s="34">
        <f t="shared" ca="1" si="74"/>
        <v>1.2551673169020295E-3</v>
      </c>
      <c r="P299" s="34">
        <f t="shared" si="75"/>
        <v>-3.005165557233915E-3</v>
      </c>
      <c r="Q299" s="214">
        <f t="shared" si="76"/>
        <v>41178.219100000002</v>
      </c>
      <c r="R299" s="59"/>
      <c r="S299" s="34">
        <f t="shared" si="80"/>
        <v>1.040019649894532E-5</v>
      </c>
      <c r="T299" s="1">
        <v>1</v>
      </c>
      <c r="U299" s="34">
        <f t="shared" si="79"/>
        <v>1.040019649894532E-5</v>
      </c>
      <c r="W299" s="1">
        <v>268</v>
      </c>
      <c r="Y299" s="50"/>
    </row>
    <row r="300" spans="1:34">
      <c r="A300" s="48" t="s">
        <v>147</v>
      </c>
      <c r="B300" s="55" t="s">
        <v>65</v>
      </c>
      <c r="C300" s="60">
        <v>56214.663800000002</v>
      </c>
      <c r="D300" s="60">
        <v>4.0000000000000002E-4</v>
      </c>
      <c r="E300" s="48">
        <f t="shared" si="71"/>
        <v>11767.993629693665</v>
      </c>
      <c r="F300" s="48">
        <f t="shared" si="72"/>
        <v>11768</v>
      </c>
      <c r="G300" s="48">
        <f t="shared" si="78"/>
        <v>-1.7863439934444614E-3</v>
      </c>
      <c r="H300" s="34"/>
      <c r="I300" s="34"/>
      <c r="J300" s="34"/>
      <c r="K300" s="34">
        <f t="shared" si="73"/>
        <v>-1.7863439934444614E-3</v>
      </c>
      <c r="L300" s="34"/>
      <c r="M300" s="34"/>
      <c r="N300" s="34"/>
      <c r="O300" s="34">
        <f t="shared" ca="1" si="74"/>
        <v>1.2674416250862022E-3</v>
      </c>
      <c r="P300" s="34">
        <f t="shared" si="75"/>
        <v>-3.030707491948087E-3</v>
      </c>
      <c r="Q300" s="214">
        <f t="shared" si="76"/>
        <v>41196.163800000002</v>
      </c>
      <c r="R300" s="59"/>
      <c r="S300" s="34">
        <f t="shared" si="80"/>
        <v>1.5484405164081827E-6</v>
      </c>
      <c r="T300" s="1">
        <v>1</v>
      </c>
      <c r="U300" s="34">
        <f t="shared" si="79"/>
        <v>1.5484405164081827E-6</v>
      </c>
      <c r="W300" s="1">
        <v>269</v>
      </c>
      <c r="Y300" s="50"/>
    </row>
    <row r="301" spans="1:34">
      <c r="A301" s="48" t="s">
        <v>147</v>
      </c>
      <c r="B301" s="55" t="s">
        <v>65</v>
      </c>
      <c r="C301" s="60">
        <v>56219.711600000002</v>
      </c>
      <c r="D301" s="60">
        <v>3.0000000000000003E-4</v>
      </c>
      <c r="E301" s="48">
        <f t="shared" si="71"/>
        <v>11785.994659965398</v>
      </c>
      <c r="F301" s="48">
        <f t="shared" si="72"/>
        <v>11786</v>
      </c>
      <c r="G301" s="48">
        <f t="shared" si="78"/>
        <v>-1.4974379955674522E-3</v>
      </c>
      <c r="H301" s="34"/>
      <c r="I301" s="34"/>
      <c r="J301" s="34"/>
      <c r="K301" s="34">
        <f t="shared" si="73"/>
        <v>-1.4974379955674522E-3</v>
      </c>
      <c r="L301" s="34"/>
      <c r="M301" s="34"/>
      <c r="N301" s="34"/>
      <c r="O301" s="34">
        <f t="shared" ca="1" si="74"/>
        <v>1.2708937742630004E-3</v>
      </c>
      <c r="P301" s="34">
        <f t="shared" si="75"/>
        <v>-3.037922113155035E-3</v>
      </c>
      <c r="Q301" s="214">
        <f t="shared" si="76"/>
        <v>41201.211600000002</v>
      </c>
      <c r="R301" s="59"/>
      <c r="S301" s="34">
        <f t="shared" si="80"/>
        <v>2.3730913165395939E-6</v>
      </c>
      <c r="T301" s="1">
        <v>1</v>
      </c>
      <c r="U301" s="34">
        <f t="shared" si="79"/>
        <v>2.3730913165395939E-6</v>
      </c>
      <c r="W301" s="1">
        <v>270</v>
      </c>
      <c r="Y301" s="50"/>
    </row>
    <row r="302" spans="1:34">
      <c r="A302" s="99" t="s">
        <v>148</v>
      </c>
      <c r="B302" s="100" t="s">
        <v>65</v>
      </c>
      <c r="C302" s="240">
        <v>56487.794099999999</v>
      </c>
      <c r="D302" s="240">
        <v>1E-4</v>
      </c>
      <c r="E302" s="48">
        <f t="shared" si="71"/>
        <v>12742.007417567063</v>
      </c>
      <c r="F302" s="48">
        <f t="shared" si="72"/>
        <v>12742</v>
      </c>
      <c r="G302" s="48">
        <f t="shared" si="78"/>
        <v>2.0800140046048909E-3</v>
      </c>
      <c r="H302" s="34"/>
      <c r="I302" s="34"/>
      <c r="J302" s="34"/>
      <c r="K302" s="34">
        <f t="shared" si="73"/>
        <v>2.0800140046048909E-3</v>
      </c>
      <c r="L302" s="48"/>
      <c r="M302" s="34"/>
      <c r="N302" s="34"/>
      <c r="O302" s="34">
        <f t="shared" ca="1" si="74"/>
        <v>1.4542412527640772E-3</v>
      </c>
      <c r="P302" s="34">
        <f t="shared" si="75"/>
        <v>-3.4406249712902537E-3</v>
      </c>
      <c r="Q302" s="214">
        <f t="shared" si="76"/>
        <v>41469.294099999999</v>
      </c>
      <c r="R302" s="48"/>
      <c r="S302" s="34">
        <f t="shared" si="80"/>
        <v>3.0477454702172592E-5</v>
      </c>
      <c r="T302" s="1">
        <v>1</v>
      </c>
      <c r="U302" s="34">
        <f t="shared" si="79"/>
        <v>3.0477454702172592E-5</v>
      </c>
      <c r="W302" s="1">
        <v>271</v>
      </c>
      <c r="Y302" s="50"/>
    </row>
    <row r="303" spans="1:34">
      <c r="A303" s="99" t="s">
        <v>140</v>
      </c>
      <c r="B303" s="100" t="s">
        <v>62</v>
      </c>
      <c r="C303" s="240">
        <v>56541.351569999999</v>
      </c>
      <c r="D303" s="240">
        <v>2.0000000000000001E-4</v>
      </c>
      <c r="E303" s="48">
        <f t="shared" si="71"/>
        <v>12932.999461377714</v>
      </c>
      <c r="F303" s="48">
        <f t="shared" si="72"/>
        <v>12933</v>
      </c>
      <c r="G303" s="48">
        <f t="shared" si="78"/>
        <v>-1.5103899932000786E-4</v>
      </c>
      <c r="H303" s="34"/>
      <c r="I303" s="34"/>
      <c r="J303" s="48"/>
      <c r="K303" s="34">
        <f t="shared" si="73"/>
        <v>-1.5103899932000786E-4</v>
      </c>
      <c r="L303" s="34"/>
      <c r="M303" s="34"/>
      <c r="N303" s="34"/>
      <c r="O303" s="34">
        <f t="shared" ca="1" si="74"/>
        <v>1.490872391251217E-3</v>
      </c>
      <c r="P303" s="34">
        <f t="shared" si="75"/>
        <v>-3.5256753918868852E-3</v>
      </c>
      <c r="Q303" s="214">
        <f t="shared" si="76"/>
        <v>41522.851569999999</v>
      </c>
      <c r="R303" s="59"/>
      <c r="S303" s="34">
        <f t="shared" ref="S303:S308" si="81">(P303-J303)^2</f>
        <v>1.2430386968956742E-5</v>
      </c>
      <c r="T303" s="1">
        <v>1</v>
      </c>
      <c r="U303" s="34">
        <f t="shared" si="79"/>
        <v>1.2430386968956742E-5</v>
      </c>
      <c r="W303" s="1">
        <v>272</v>
      </c>
      <c r="Y303" s="50"/>
    </row>
    <row r="304" spans="1:34">
      <c r="A304" s="99" t="s">
        <v>140</v>
      </c>
      <c r="B304" s="100" t="s">
        <v>62</v>
      </c>
      <c r="C304" s="240">
        <v>56541.354890000002</v>
      </c>
      <c r="D304" s="240">
        <v>2.9999999999999997E-4</v>
      </c>
      <c r="E304" s="48">
        <f t="shared" si="71"/>
        <v>12933.011300876222</v>
      </c>
      <c r="F304" s="48">
        <f t="shared" si="72"/>
        <v>12933</v>
      </c>
      <c r="G304" s="48">
        <f t="shared" si="78"/>
        <v>3.1689610041212291E-3</v>
      </c>
      <c r="H304" s="34"/>
      <c r="I304" s="34"/>
      <c r="J304" s="48"/>
      <c r="K304" s="34">
        <f t="shared" si="73"/>
        <v>3.1689610041212291E-3</v>
      </c>
      <c r="L304" s="34"/>
      <c r="O304" s="34">
        <f t="shared" ca="1" si="74"/>
        <v>1.490872391251217E-3</v>
      </c>
      <c r="P304" s="34">
        <f t="shared" si="75"/>
        <v>-3.5256753918868852E-3</v>
      </c>
      <c r="Q304" s="214">
        <f t="shared" si="76"/>
        <v>41522.854890000002</v>
      </c>
      <c r="R304" s="59"/>
      <c r="S304" s="34">
        <f t="shared" si="81"/>
        <v>1.2430386968956742E-5</v>
      </c>
      <c r="T304" s="1">
        <v>1</v>
      </c>
      <c r="U304" s="34">
        <f t="shared" si="79"/>
        <v>1.2430386968956742E-5</v>
      </c>
      <c r="W304" s="1">
        <v>273</v>
      </c>
      <c r="Y304" s="50"/>
    </row>
    <row r="305" spans="1:25">
      <c r="A305" s="99" t="s">
        <v>140</v>
      </c>
      <c r="B305" s="100" t="s">
        <v>62</v>
      </c>
      <c r="C305" s="240">
        <v>56541.355040000002</v>
      </c>
      <c r="D305" s="240">
        <v>1E-4</v>
      </c>
      <c r="E305" s="48">
        <f t="shared" si="71"/>
        <v>12933.011835793322</v>
      </c>
      <c r="F305" s="48">
        <f t="shared" si="72"/>
        <v>12933</v>
      </c>
      <c r="G305" s="48">
        <f t="shared" si="78"/>
        <v>3.3189610039698891E-3</v>
      </c>
      <c r="H305" s="34"/>
      <c r="I305" s="34"/>
      <c r="J305" s="48"/>
      <c r="K305" s="34">
        <f t="shared" si="73"/>
        <v>3.3189610039698891E-3</v>
      </c>
      <c r="L305" s="34"/>
      <c r="O305" s="34">
        <f t="shared" ca="1" si="74"/>
        <v>1.490872391251217E-3</v>
      </c>
      <c r="P305" s="34">
        <f t="shared" si="75"/>
        <v>-3.5256753918868852E-3</v>
      </c>
      <c r="Q305" s="214">
        <f t="shared" si="76"/>
        <v>41522.855040000002</v>
      </c>
      <c r="R305" s="59"/>
      <c r="S305" s="34">
        <f t="shared" si="81"/>
        <v>1.2430386968956742E-5</v>
      </c>
      <c r="T305" s="1">
        <v>1</v>
      </c>
      <c r="U305" s="34">
        <f t="shared" si="79"/>
        <v>1.2430386968956742E-5</v>
      </c>
      <c r="W305" s="1">
        <v>274</v>
      </c>
      <c r="Y305" s="50"/>
    </row>
    <row r="306" spans="1:25">
      <c r="A306" s="99" t="s">
        <v>140</v>
      </c>
      <c r="B306" s="100" t="s">
        <v>65</v>
      </c>
      <c r="C306" s="240">
        <v>56541.496220000001</v>
      </c>
      <c r="D306" s="240">
        <v>1E-4</v>
      </c>
      <c r="E306" s="48">
        <f t="shared" si="71"/>
        <v>12933.515299768467</v>
      </c>
      <c r="F306" s="48">
        <f t="shared" si="72"/>
        <v>12933.5</v>
      </c>
      <c r="G306" s="48">
        <f t="shared" si="78"/>
        <v>4.2903195062535815E-3</v>
      </c>
      <c r="H306" s="34"/>
      <c r="I306" s="34"/>
      <c r="J306" s="48"/>
      <c r="K306" s="34">
        <f t="shared" si="73"/>
        <v>4.2903195062535815E-3</v>
      </c>
      <c r="L306" s="34"/>
      <c r="M306" s="34"/>
      <c r="N306" s="34"/>
      <c r="O306" s="34">
        <f t="shared" ca="1" si="74"/>
        <v>1.4909682842839059E-3</v>
      </c>
      <c r="P306" s="34">
        <f t="shared" si="75"/>
        <v>-3.5259000448670946E-3</v>
      </c>
      <c r="Q306" s="214">
        <f t="shared" si="76"/>
        <v>41522.996220000001</v>
      </c>
      <c r="R306" s="59"/>
      <c r="S306" s="34">
        <f t="shared" si="81"/>
        <v>1.243197112639378E-5</v>
      </c>
      <c r="T306" s="1">
        <v>1</v>
      </c>
      <c r="U306" s="34">
        <f t="shared" si="79"/>
        <v>1.243197112639378E-5</v>
      </c>
      <c r="W306" s="1">
        <v>275</v>
      </c>
      <c r="Y306" s="50"/>
    </row>
    <row r="307" spans="1:25">
      <c r="A307" s="99" t="s">
        <v>140</v>
      </c>
      <c r="B307" s="100" t="s">
        <v>65</v>
      </c>
      <c r="C307" s="240">
        <v>56541.496290000003</v>
      </c>
      <c r="D307" s="240">
        <v>1E-4</v>
      </c>
      <c r="E307" s="48">
        <f t="shared" si="71"/>
        <v>12933.515549396454</v>
      </c>
      <c r="F307" s="48">
        <f t="shared" si="72"/>
        <v>12933.5</v>
      </c>
      <c r="G307" s="48">
        <f t="shared" si="78"/>
        <v>4.3603195081232116E-3</v>
      </c>
      <c r="H307" s="34"/>
      <c r="I307" s="34"/>
      <c r="J307" s="48"/>
      <c r="K307" s="34">
        <f t="shared" si="73"/>
        <v>4.3603195081232116E-3</v>
      </c>
      <c r="L307" s="34"/>
      <c r="O307" s="34">
        <f t="shared" ca="1" si="74"/>
        <v>1.4909682842839059E-3</v>
      </c>
      <c r="P307" s="34">
        <f t="shared" si="75"/>
        <v>-3.5259000448670946E-3</v>
      </c>
      <c r="Q307" s="214">
        <f t="shared" si="76"/>
        <v>41522.996290000003</v>
      </c>
      <c r="R307" s="59"/>
      <c r="S307" s="34">
        <f t="shared" si="81"/>
        <v>1.243197112639378E-5</v>
      </c>
      <c r="T307" s="1">
        <v>1</v>
      </c>
      <c r="U307" s="34">
        <f t="shared" si="79"/>
        <v>1.243197112639378E-5</v>
      </c>
      <c r="W307" s="1">
        <v>276</v>
      </c>
      <c r="Y307" s="50"/>
    </row>
    <row r="308" spans="1:25">
      <c r="A308" s="99" t="s">
        <v>140</v>
      </c>
      <c r="B308" s="100" t="s">
        <v>65</v>
      </c>
      <c r="C308" s="240">
        <v>56541.496420000003</v>
      </c>
      <c r="D308" s="240">
        <v>2.0000000000000001E-4</v>
      </c>
      <c r="E308" s="48">
        <f t="shared" si="71"/>
        <v>12933.516012991277</v>
      </c>
      <c r="F308" s="48">
        <f t="shared" si="72"/>
        <v>12933.5</v>
      </c>
      <c r="G308" s="48">
        <f t="shared" si="78"/>
        <v>4.4903195084771141E-3</v>
      </c>
      <c r="H308" s="34"/>
      <c r="I308" s="34"/>
      <c r="J308" s="48"/>
      <c r="K308" s="34">
        <f t="shared" si="73"/>
        <v>4.4903195084771141E-3</v>
      </c>
      <c r="L308" s="34"/>
      <c r="O308" s="34">
        <f t="shared" ca="1" si="74"/>
        <v>1.4909682842839059E-3</v>
      </c>
      <c r="P308" s="34">
        <f t="shared" si="75"/>
        <v>-3.5259000448670946E-3</v>
      </c>
      <c r="Q308" s="214">
        <f t="shared" si="76"/>
        <v>41522.996420000003</v>
      </c>
      <c r="R308" s="59"/>
      <c r="S308" s="34">
        <f t="shared" si="81"/>
        <v>1.243197112639378E-5</v>
      </c>
      <c r="T308" s="1">
        <v>1</v>
      </c>
      <c r="U308" s="34">
        <f t="shared" si="79"/>
        <v>1.243197112639378E-5</v>
      </c>
      <c r="W308" s="1">
        <v>277</v>
      </c>
      <c r="Y308" s="50"/>
    </row>
    <row r="309" spans="1:25">
      <c r="A309" s="99" t="s">
        <v>148</v>
      </c>
      <c r="B309" s="100" t="s">
        <v>65</v>
      </c>
      <c r="C309" s="240">
        <v>56554.535000000003</v>
      </c>
      <c r="D309" s="240">
        <v>1E-4</v>
      </c>
      <c r="E309" s="48">
        <f t="shared" si="71"/>
        <v>12980.0130757276</v>
      </c>
      <c r="F309" s="48">
        <f t="shared" si="72"/>
        <v>12980</v>
      </c>
      <c r="G309" s="48">
        <f t="shared" si="78"/>
        <v>3.6666600062744692E-3</v>
      </c>
      <c r="H309" s="34"/>
      <c r="I309" s="34"/>
      <c r="J309" s="34"/>
      <c r="K309" s="34">
        <f t="shared" ref="K309:K340" si="82">G309</f>
        <v>3.6666600062744692E-3</v>
      </c>
      <c r="L309" s="48"/>
      <c r="M309" s="34"/>
      <c r="N309" s="34"/>
      <c r="O309" s="34">
        <f t="shared" ref="O309:O340" ca="1" si="83">+C$11+C$12*F309</f>
        <v>1.4998863363239684E-3</v>
      </c>
      <c r="P309" s="34">
        <f t="shared" si="75"/>
        <v>-3.5468386024776989E-3</v>
      </c>
      <c r="Q309" s="214">
        <f t="shared" si="76"/>
        <v>41536.035000000003</v>
      </c>
      <c r="R309" s="59"/>
      <c r="S309" s="34">
        <f t="shared" ref="S309:S340" si="84">(P309-L309)^2</f>
        <v>1.2580064072025956E-5</v>
      </c>
      <c r="T309" s="1">
        <v>1</v>
      </c>
      <c r="U309" s="34">
        <f t="shared" si="79"/>
        <v>1.2580064072025956E-5</v>
      </c>
      <c r="W309" s="1">
        <v>278</v>
      </c>
      <c r="Y309" s="50"/>
    </row>
    <row r="310" spans="1:25">
      <c r="A310" s="41" t="s">
        <v>206</v>
      </c>
      <c r="B310" s="73" t="s">
        <v>65</v>
      </c>
      <c r="C310" s="78">
        <v>56619.593500000003</v>
      </c>
      <c r="D310" s="78">
        <v>1E-4</v>
      </c>
      <c r="E310" s="48">
        <f t="shared" si="71"/>
        <v>13212.019103687007</v>
      </c>
      <c r="F310" s="48">
        <f t="shared" si="72"/>
        <v>13212</v>
      </c>
      <c r="G310" s="48">
        <f t="shared" si="78"/>
        <v>5.3570040035992861E-3</v>
      </c>
      <c r="H310" s="34"/>
      <c r="I310" s="34"/>
      <c r="J310" s="34"/>
      <c r="K310" s="34">
        <f t="shared" si="82"/>
        <v>5.3570040035992861E-3</v>
      </c>
      <c r="L310" s="48"/>
      <c r="M310" s="34"/>
      <c r="N310" s="34"/>
      <c r="O310" s="34">
        <f t="shared" ca="1" si="83"/>
        <v>1.5443807034915941E-3</v>
      </c>
      <c r="P310" s="34">
        <f t="shared" si="75"/>
        <v>-3.6526611736493872E-3</v>
      </c>
      <c r="Q310" s="214">
        <f t="shared" si="76"/>
        <v>41601.093500000003</v>
      </c>
      <c r="R310" s="59"/>
      <c r="S310" s="34">
        <f t="shared" si="84"/>
        <v>1.3341933649485718E-5</v>
      </c>
      <c r="T310" s="1">
        <v>1</v>
      </c>
      <c r="U310" s="34">
        <f t="shared" si="79"/>
        <v>1.3341933649485718E-5</v>
      </c>
      <c r="W310" s="1">
        <v>278</v>
      </c>
      <c r="Y310" s="50"/>
    </row>
    <row r="311" spans="1:25">
      <c r="A311" s="86" t="s">
        <v>207</v>
      </c>
      <c r="B311" s="73" t="s">
        <v>65</v>
      </c>
      <c r="C311" s="241">
        <v>56888.377059999999</v>
      </c>
      <c r="D311" s="78">
        <v>1E-4</v>
      </c>
      <c r="E311" s="48">
        <f t="shared" si="71"/>
        <v>14170.53192117264</v>
      </c>
      <c r="F311" s="48">
        <f t="shared" si="72"/>
        <v>14170.5</v>
      </c>
      <c r="G311" s="48">
        <f t="shared" ref="G311:G342" si="85">+C311-(C$7+F311*C$8)</f>
        <v>8.9512484992155805E-3</v>
      </c>
      <c r="H311" s="34"/>
      <c r="I311" s="34"/>
      <c r="J311" s="34"/>
      <c r="K311" s="34">
        <f t="shared" si="82"/>
        <v>8.9512484992155805E-3</v>
      </c>
      <c r="L311" s="48"/>
      <c r="M311" s="34"/>
      <c r="N311" s="34"/>
      <c r="O311" s="34">
        <f t="shared" ca="1" si="83"/>
        <v>1.728207647156115E-3</v>
      </c>
      <c r="P311" s="34">
        <f t="shared" si="75"/>
        <v>-4.1137924933059445E-3</v>
      </c>
      <c r="Q311" s="214">
        <f t="shared" si="76"/>
        <v>41869.877059999999</v>
      </c>
      <c r="R311" s="59"/>
      <c r="S311" s="34">
        <f t="shared" si="84"/>
        <v>1.6923288677980338E-5</v>
      </c>
      <c r="T311" s="1">
        <v>1</v>
      </c>
      <c r="U311" s="34">
        <f t="shared" ref="U311:U342" si="86">S311*T311</f>
        <v>1.6923288677980338E-5</v>
      </c>
      <c r="W311" s="1">
        <v>278</v>
      </c>
      <c r="Y311" s="50"/>
    </row>
    <row r="312" spans="1:25">
      <c r="A312" s="171" t="s">
        <v>208</v>
      </c>
      <c r="B312" s="172" t="s">
        <v>65</v>
      </c>
      <c r="C312" s="171">
        <v>56922.723299999998</v>
      </c>
      <c r="D312" s="171">
        <v>1E-4</v>
      </c>
      <c r="E312" s="48">
        <f t="shared" si="71"/>
        <v>14293.014528637314</v>
      </c>
      <c r="F312" s="48">
        <f t="shared" si="72"/>
        <v>14293</v>
      </c>
      <c r="G312" s="48">
        <f t="shared" si="85"/>
        <v>4.0740809999988414E-3</v>
      </c>
      <c r="H312" s="34"/>
      <c r="I312" s="34"/>
      <c r="J312" s="34"/>
      <c r="K312" s="34">
        <f t="shared" si="82"/>
        <v>4.0740809999988414E-3</v>
      </c>
      <c r="L312" s="48"/>
      <c r="M312" s="34"/>
      <c r="N312" s="34"/>
      <c r="O312" s="34">
        <f t="shared" ca="1" si="83"/>
        <v>1.7517014401648824E-3</v>
      </c>
      <c r="P312" s="34">
        <f t="shared" si="75"/>
        <v>-4.1755037871155972E-3</v>
      </c>
      <c r="Q312" s="214">
        <f t="shared" si="76"/>
        <v>41904.223299999998</v>
      </c>
      <c r="R312" s="59"/>
      <c r="S312" s="34">
        <f t="shared" si="84"/>
        <v>1.7434831876216694E-5</v>
      </c>
      <c r="T312" s="1">
        <v>1</v>
      </c>
      <c r="U312" s="34">
        <f t="shared" si="86"/>
        <v>1.7434831876216694E-5</v>
      </c>
      <c r="W312" s="1">
        <v>278</v>
      </c>
      <c r="Y312" s="50"/>
    </row>
    <row r="313" spans="1:25">
      <c r="A313" s="86" t="s">
        <v>209</v>
      </c>
      <c r="B313" s="73" t="s">
        <v>65</v>
      </c>
      <c r="C313" s="78">
        <v>56943.334699999999</v>
      </c>
      <c r="D313" s="78">
        <v>2.0000000000000001E-4</v>
      </c>
      <c r="E313" s="48">
        <f t="shared" si="71"/>
        <v>14366.517130828925</v>
      </c>
      <c r="F313" s="48">
        <f t="shared" si="72"/>
        <v>14366.5</v>
      </c>
      <c r="G313" s="48">
        <f t="shared" si="85"/>
        <v>4.8037805026979186E-3</v>
      </c>
      <c r="H313" s="34"/>
      <c r="I313" s="34"/>
      <c r="J313" s="34"/>
      <c r="K313" s="34">
        <f t="shared" si="82"/>
        <v>4.8037805026979186E-3</v>
      </c>
      <c r="L313" s="48"/>
      <c r="M313" s="34"/>
      <c r="N313" s="34"/>
      <c r="O313" s="34">
        <f t="shared" ca="1" si="83"/>
        <v>1.7657977159701429E-3</v>
      </c>
      <c r="P313" s="34">
        <f t="shared" si="75"/>
        <v>-4.2128326606236562E-3</v>
      </c>
      <c r="Q313" s="214">
        <f t="shared" si="76"/>
        <v>41924.834699999999</v>
      </c>
      <c r="R313" s="59"/>
      <c r="S313" s="34">
        <f t="shared" si="84"/>
        <v>1.7747959026417394E-5</v>
      </c>
      <c r="T313" s="1">
        <v>1</v>
      </c>
      <c r="U313" s="34">
        <f t="shared" si="86"/>
        <v>1.7747959026417394E-5</v>
      </c>
      <c r="W313" s="1">
        <v>278</v>
      </c>
      <c r="Y313" s="50"/>
    </row>
    <row r="314" spans="1:25">
      <c r="A314" s="174" t="s">
        <v>210</v>
      </c>
      <c r="B314" s="175" t="s">
        <v>62</v>
      </c>
      <c r="C314" s="242">
        <v>56944.31551</v>
      </c>
      <c r="D314" s="242">
        <v>1E-4</v>
      </c>
      <c r="E314" s="48">
        <f t="shared" si="71"/>
        <v>14370.014811105646</v>
      </c>
      <c r="F314" s="48">
        <f t="shared" si="72"/>
        <v>14370</v>
      </c>
      <c r="G314" s="48">
        <f t="shared" si="85"/>
        <v>4.1532900067977607E-3</v>
      </c>
      <c r="H314" s="34"/>
      <c r="I314" s="34"/>
      <c r="J314" s="34"/>
      <c r="K314" s="34">
        <f t="shared" si="82"/>
        <v>4.1532900067977607E-3</v>
      </c>
      <c r="L314" s="48"/>
      <c r="M314" s="34"/>
      <c r="N314" s="34"/>
      <c r="O314" s="34">
        <f t="shared" ca="1" si="83"/>
        <v>1.7664689671989648E-3</v>
      </c>
      <c r="P314" s="34">
        <f t="shared" si="75"/>
        <v>-4.2146158775074501E-3</v>
      </c>
      <c r="Q314" s="214">
        <f t="shared" si="76"/>
        <v>41925.81551</v>
      </c>
      <c r="R314" s="59"/>
      <c r="S314" s="34">
        <f t="shared" si="84"/>
        <v>1.7762986994937894E-5</v>
      </c>
      <c r="T314" s="1">
        <v>1</v>
      </c>
      <c r="U314" s="34">
        <f t="shared" si="86"/>
        <v>1.7762986994937894E-5</v>
      </c>
      <c r="W314" s="1">
        <v>278</v>
      </c>
      <c r="Y314" s="50"/>
    </row>
    <row r="315" spans="1:25">
      <c r="A315" s="86" t="s">
        <v>209</v>
      </c>
      <c r="B315" s="73" t="s">
        <v>65</v>
      </c>
      <c r="C315" s="78">
        <v>57214.498299999999</v>
      </c>
      <c r="D315" s="78">
        <v>1E-4</v>
      </c>
      <c r="E315" s="48">
        <f t="shared" si="71"/>
        <v>15333.517442289756</v>
      </c>
      <c r="F315" s="48">
        <f t="shared" si="72"/>
        <v>15333.5</v>
      </c>
      <c r="G315" s="48">
        <f t="shared" si="85"/>
        <v>4.8911195044638589E-3</v>
      </c>
      <c r="H315" s="34"/>
      <c r="I315" s="34"/>
      <c r="J315" s="34"/>
      <c r="K315" s="34">
        <f t="shared" si="82"/>
        <v>4.8911195044638589E-3</v>
      </c>
      <c r="L315" s="48"/>
      <c r="M315" s="34"/>
      <c r="N315" s="34"/>
      <c r="O315" s="34">
        <f t="shared" ca="1" si="83"/>
        <v>1.9512548411903742E-3</v>
      </c>
      <c r="P315" s="34">
        <f t="shared" si="75"/>
        <v>-4.7250480744946907E-3</v>
      </c>
      <c r="Q315" s="214">
        <f t="shared" si="76"/>
        <v>42195.998299999999</v>
      </c>
      <c r="R315" s="59"/>
      <c r="S315" s="34">
        <f t="shared" si="84"/>
        <v>2.2326079306285984E-5</v>
      </c>
      <c r="T315" s="1">
        <v>1</v>
      </c>
      <c r="U315" s="34">
        <f t="shared" si="86"/>
        <v>2.2326079306285984E-5</v>
      </c>
      <c r="W315" s="1">
        <v>278</v>
      </c>
      <c r="Y315" s="50"/>
    </row>
    <row r="316" spans="1:25">
      <c r="A316" s="177" t="s">
        <v>211</v>
      </c>
      <c r="B316" s="178" t="s">
        <v>65</v>
      </c>
      <c r="C316" s="243">
        <v>57214.498299999999</v>
      </c>
      <c r="D316" s="243">
        <v>9.0000000000000006E-5</v>
      </c>
      <c r="E316" s="48">
        <f t="shared" si="71"/>
        <v>15333.517442289756</v>
      </c>
      <c r="F316" s="48">
        <f t="shared" si="72"/>
        <v>15333.5</v>
      </c>
      <c r="G316" s="48">
        <f t="shared" si="85"/>
        <v>4.8911195044638589E-3</v>
      </c>
      <c r="H316" s="34"/>
      <c r="I316" s="34"/>
      <c r="J316" s="34"/>
      <c r="K316" s="34">
        <f t="shared" si="82"/>
        <v>4.8911195044638589E-3</v>
      </c>
      <c r="L316" s="48"/>
      <c r="M316" s="34"/>
      <c r="N316" s="34"/>
      <c r="O316" s="34">
        <f t="shared" ca="1" si="83"/>
        <v>1.9512548411903742E-3</v>
      </c>
      <c r="P316" s="34">
        <f t="shared" si="75"/>
        <v>-4.7250480744946907E-3</v>
      </c>
      <c r="Q316" s="214">
        <f t="shared" si="76"/>
        <v>42195.998299999999</v>
      </c>
      <c r="R316" s="59"/>
      <c r="S316" s="34">
        <f t="shared" si="84"/>
        <v>2.2326079306285984E-5</v>
      </c>
      <c r="T316" s="1">
        <v>1</v>
      </c>
      <c r="U316" s="34">
        <f t="shared" si="86"/>
        <v>2.2326079306285984E-5</v>
      </c>
      <c r="W316" s="1">
        <v>278</v>
      </c>
      <c r="Y316" s="50"/>
    </row>
    <row r="317" spans="1:25">
      <c r="A317" s="171" t="s">
        <v>208</v>
      </c>
      <c r="B317" s="172" t="s">
        <v>65</v>
      </c>
      <c r="C317" s="171">
        <v>57227.816299999999</v>
      </c>
      <c r="D317" s="171">
        <v>1E-4</v>
      </c>
      <c r="E317" s="48">
        <f t="shared" si="71"/>
        <v>15381.010948601202</v>
      </c>
      <c r="F317" s="48">
        <f t="shared" si="72"/>
        <v>15381</v>
      </c>
      <c r="G317" s="48">
        <f t="shared" si="85"/>
        <v>3.0701770010637119E-3</v>
      </c>
      <c r="H317" s="34"/>
      <c r="I317" s="34"/>
      <c r="J317" s="34"/>
      <c r="K317" s="34">
        <f t="shared" si="82"/>
        <v>3.0701770010637119E-3</v>
      </c>
      <c r="L317" s="48"/>
      <c r="M317" s="34"/>
      <c r="N317" s="34"/>
      <c r="O317" s="34">
        <f t="shared" ca="1" si="83"/>
        <v>1.9603646792958149E-3</v>
      </c>
      <c r="P317" s="34">
        <f t="shared" si="75"/>
        <v>-4.7512191335998266E-3</v>
      </c>
      <c r="Q317" s="214">
        <f t="shared" si="76"/>
        <v>42209.316299999999</v>
      </c>
      <c r="R317" s="59"/>
      <c r="S317" s="34">
        <f t="shared" si="84"/>
        <v>2.2574083255485088E-5</v>
      </c>
      <c r="T317" s="1">
        <v>1</v>
      </c>
      <c r="U317" s="34">
        <f t="shared" si="86"/>
        <v>2.2574083255485088E-5</v>
      </c>
      <c r="W317" s="1">
        <v>278</v>
      </c>
      <c r="Y317" s="50"/>
    </row>
    <row r="318" spans="1:25">
      <c r="A318" s="171" t="s">
        <v>212</v>
      </c>
      <c r="B318" s="172" t="s">
        <v>65</v>
      </c>
      <c r="C318" s="171">
        <v>57234.826200000003</v>
      </c>
      <c r="D318" s="171">
        <v>1E-4</v>
      </c>
      <c r="E318" s="48">
        <f t="shared" si="71"/>
        <v>15406.009051161111</v>
      </c>
      <c r="F318" s="48">
        <f t="shared" si="72"/>
        <v>15406</v>
      </c>
      <c r="G318" s="48">
        <f t="shared" si="85"/>
        <v>2.5381020022905432E-3</v>
      </c>
      <c r="H318" s="34"/>
      <c r="I318" s="34"/>
      <c r="J318" s="34"/>
      <c r="K318" s="34">
        <f t="shared" si="82"/>
        <v>2.5381020022905432E-3</v>
      </c>
      <c r="L318" s="48"/>
      <c r="M318" s="34"/>
      <c r="N318" s="34"/>
      <c r="O318" s="34">
        <f t="shared" ca="1" si="83"/>
        <v>1.9651593309302573E-3</v>
      </c>
      <c r="P318" s="34">
        <f t="shared" si="75"/>
        <v>-4.7650313837871673E-3</v>
      </c>
      <c r="Q318" s="214">
        <f t="shared" si="76"/>
        <v>42216.326200000003</v>
      </c>
      <c r="R318" s="59"/>
      <c r="S318" s="34">
        <f t="shared" si="84"/>
        <v>2.2705524088476647E-5</v>
      </c>
      <c r="T318" s="1">
        <v>1</v>
      </c>
      <c r="U318" s="34">
        <f t="shared" si="86"/>
        <v>2.2705524088476647E-5</v>
      </c>
      <c r="W318" s="1">
        <v>278</v>
      </c>
      <c r="Y318" s="50"/>
    </row>
    <row r="319" spans="1:25">
      <c r="A319" s="181" t="s">
        <v>213</v>
      </c>
      <c r="B319" s="178" t="s">
        <v>65</v>
      </c>
      <c r="C319" s="243">
        <v>57252.426899999999</v>
      </c>
      <c r="D319" s="243">
        <v>1E-4</v>
      </c>
      <c r="E319" s="48">
        <f t="shared" si="71"/>
        <v>15468.77515391946</v>
      </c>
      <c r="F319" s="48">
        <f t="shared" si="72"/>
        <v>15469</v>
      </c>
      <c r="G319" s="48">
        <f t="shared" si="85"/>
        <v>-6.3050726996152662E-2</v>
      </c>
      <c r="H319" s="34"/>
      <c r="I319" s="34"/>
      <c r="J319" s="34"/>
      <c r="K319" s="34">
        <f t="shared" si="82"/>
        <v>-6.3050726996152662E-2</v>
      </c>
      <c r="L319" s="48"/>
      <c r="M319" s="34"/>
      <c r="N319" s="34"/>
      <c r="O319" s="34">
        <f t="shared" ca="1" si="83"/>
        <v>1.9772418530490522E-3</v>
      </c>
      <c r="P319" s="34">
        <f t="shared" si="75"/>
        <v>-4.7999545132485933E-3</v>
      </c>
      <c r="Q319" s="214">
        <f t="shared" si="76"/>
        <v>42233.926899999999</v>
      </c>
      <c r="R319" s="59"/>
      <c r="S319" s="34">
        <f t="shared" si="84"/>
        <v>2.3039563329255541E-5</v>
      </c>
      <c r="T319" s="1">
        <v>1</v>
      </c>
      <c r="U319" s="34">
        <f t="shared" si="86"/>
        <v>2.3039563329255541E-5</v>
      </c>
      <c r="W319" s="1">
        <v>278</v>
      </c>
      <c r="Y319" s="50"/>
    </row>
    <row r="320" spans="1:25">
      <c r="A320" s="177" t="s">
        <v>214</v>
      </c>
      <c r="B320" s="178" t="s">
        <v>62</v>
      </c>
      <c r="C320" s="243">
        <v>57260.4856</v>
      </c>
      <c r="D320" s="243">
        <v>2.0000000000000001E-4</v>
      </c>
      <c r="E320" s="48">
        <f t="shared" si="71"/>
        <v>15497.513396847238</v>
      </c>
      <c r="F320" s="48">
        <f t="shared" si="72"/>
        <v>15497.5</v>
      </c>
      <c r="G320" s="48">
        <f t="shared" si="85"/>
        <v>3.7567075050901622E-3</v>
      </c>
      <c r="H320" s="34"/>
      <c r="I320" s="34"/>
      <c r="J320" s="34"/>
      <c r="K320" s="34">
        <f t="shared" si="82"/>
        <v>3.7567075050901622E-3</v>
      </c>
      <c r="L320" s="48"/>
      <c r="M320" s="34"/>
      <c r="N320" s="34"/>
      <c r="O320" s="34">
        <f t="shared" ca="1" si="83"/>
        <v>1.9827077559123165E-3</v>
      </c>
      <c r="P320" s="34">
        <f t="shared" si="75"/>
        <v>-4.8158077569478491E-3</v>
      </c>
      <c r="Q320" s="214">
        <f t="shared" si="76"/>
        <v>42241.9856</v>
      </c>
      <c r="R320" s="59"/>
      <c r="S320" s="34">
        <f t="shared" si="84"/>
        <v>2.3192004351879074E-5</v>
      </c>
      <c r="T320" s="1">
        <v>1</v>
      </c>
      <c r="U320" s="34">
        <f t="shared" si="86"/>
        <v>2.3192004351879074E-5</v>
      </c>
      <c r="W320" s="1">
        <v>278</v>
      </c>
      <c r="Y320" s="50"/>
    </row>
    <row r="321" spans="1:25">
      <c r="A321" s="177" t="s">
        <v>214</v>
      </c>
      <c r="B321" s="178" t="s">
        <v>65</v>
      </c>
      <c r="C321" s="243">
        <v>57260.624400000001</v>
      </c>
      <c r="D321" s="243">
        <v>1E-4</v>
      </c>
      <c r="E321" s="48">
        <f t="shared" si="71"/>
        <v>15498.008373471059</v>
      </c>
      <c r="F321" s="48">
        <f t="shared" si="72"/>
        <v>15498</v>
      </c>
      <c r="G321" s="48">
        <f t="shared" si="85"/>
        <v>2.3480660020140931E-3</v>
      </c>
      <c r="H321" s="34"/>
      <c r="I321" s="34"/>
      <c r="J321" s="34"/>
      <c r="K321" s="34">
        <f t="shared" si="82"/>
        <v>2.3480660020140931E-3</v>
      </c>
      <c r="L321" s="48"/>
      <c r="M321" s="34"/>
      <c r="N321" s="34"/>
      <c r="O321" s="34">
        <f t="shared" ca="1" si="83"/>
        <v>1.9828036489450054E-3</v>
      </c>
      <c r="P321" s="34">
        <f t="shared" si="75"/>
        <v>-4.8160861880987161E-3</v>
      </c>
      <c r="Q321" s="214">
        <f t="shared" si="76"/>
        <v>42242.124400000001</v>
      </c>
      <c r="R321" s="59"/>
      <c r="S321" s="34">
        <f t="shared" si="84"/>
        <v>2.3194686171195223E-5</v>
      </c>
      <c r="T321" s="1">
        <v>1</v>
      </c>
      <c r="U321" s="34">
        <f t="shared" si="86"/>
        <v>2.3194686171195223E-5</v>
      </c>
      <c r="W321" s="1">
        <v>278</v>
      </c>
      <c r="Y321" s="50"/>
    </row>
    <row r="322" spans="1:25">
      <c r="A322" s="177" t="s">
        <v>214</v>
      </c>
      <c r="B322" s="178" t="s">
        <v>65</v>
      </c>
      <c r="C322" s="243">
        <v>57299.323299999996</v>
      </c>
      <c r="D322" s="243">
        <v>1E-3</v>
      </c>
      <c r="E322" s="48">
        <f t="shared" si="71"/>
        <v>15636.01306271839</v>
      </c>
      <c r="F322" s="48">
        <f t="shared" si="72"/>
        <v>15636</v>
      </c>
      <c r="G322" s="48">
        <f t="shared" si="85"/>
        <v>3.6630120011977851E-3</v>
      </c>
      <c r="H322" s="34"/>
      <c r="I322" s="34"/>
      <c r="J322" s="34"/>
      <c r="K322" s="34">
        <f t="shared" si="82"/>
        <v>3.6630120011977851E-3</v>
      </c>
      <c r="L322" s="48"/>
      <c r="M322" s="34"/>
      <c r="N322" s="34"/>
      <c r="O322" s="34">
        <f t="shared" ca="1" si="83"/>
        <v>2.009270125967127E-3</v>
      </c>
      <c r="P322" s="34">
        <f t="shared" si="75"/>
        <v>-4.8933339898620809E-3</v>
      </c>
      <c r="Q322" s="214">
        <f t="shared" si="76"/>
        <v>42280.823299999996</v>
      </c>
      <c r="R322" s="59"/>
      <c r="S322" s="34">
        <f t="shared" si="84"/>
        <v>2.3944717536339552E-5</v>
      </c>
      <c r="T322" s="1">
        <v>1</v>
      </c>
      <c r="U322" s="34">
        <f t="shared" si="86"/>
        <v>2.3944717536339552E-5</v>
      </c>
      <c r="W322" s="1">
        <v>278</v>
      </c>
      <c r="Y322" s="50"/>
    </row>
    <row r="323" spans="1:25">
      <c r="A323" s="171" t="s">
        <v>212</v>
      </c>
      <c r="B323" s="172" t="s">
        <v>65</v>
      </c>
      <c r="C323" s="171">
        <v>57326.523000000001</v>
      </c>
      <c r="D323" s="171">
        <v>1E-4</v>
      </c>
      <c r="E323" s="48">
        <f t="shared" si="71"/>
        <v>15733.010293805622</v>
      </c>
      <c r="F323" s="48">
        <f t="shared" si="72"/>
        <v>15733</v>
      </c>
      <c r="G323" s="48">
        <f t="shared" si="85"/>
        <v>2.8865610074717551E-3</v>
      </c>
      <c r="H323" s="34"/>
      <c r="I323" s="34"/>
      <c r="J323" s="34"/>
      <c r="K323" s="34">
        <f t="shared" si="82"/>
        <v>2.8865610074717551E-3</v>
      </c>
      <c r="L323" s="48"/>
      <c r="M323" s="34"/>
      <c r="N323" s="34"/>
      <c r="O323" s="34">
        <f t="shared" ca="1" si="83"/>
        <v>2.0278733743087636E-3</v>
      </c>
      <c r="P323" s="34">
        <f t="shared" si="75"/>
        <v>-4.948109374301712E-3</v>
      </c>
      <c r="Q323" s="214">
        <f t="shared" si="76"/>
        <v>42308.023000000001</v>
      </c>
      <c r="R323" s="59"/>
      <c r="S323" s="34">
        <f t="shared" si="84"/>
        <v>2.4483786380052482E-5</v>
      </c>
      <c r="T323" s="1">
        <v>1</v>
      </c>
      <c r="U323" s="34">
        <f t="shared" si="86"/>
        <v>2.4483786380052482E-5</v>
      </c>
      <c r="W323" s="1">
        <v>278</v>
      </c>
      <c r="Y323" s="50"/>
    </row>
    <row r="324" spans="1:25">
      <c r="A324" s="171" t="s">
        <v>215</v>
      </c>
      <c r="B324" s="172" t="s">
        <v>65</v>
      </c>
      <c r="C324" s="171">
        <v>57351.480100000001</v>
      </c>
      <c r="D324" s="171">
        <v>1E-4</v>
      </c>
      <c r="E324" s="48">
        <f t="shared" si="71"/>
        <v>15822.010157626426</v>
      </c>
      <c r="F324" s="48">
        <f t="shared" si="72"/>
        <v>15822</v>
      </c>
      <c r="G324" s="48">
        <f t="shared" si="85"/>
        <v>2.8483740024967119E-3</v>
      </c>
      <c r="H324" s="34"/>
      <c r="I324" s="34"/>
      <c r="J324" s="34"/>
      <c r="K324" s="34">
        <f t="shared" si="82"/>
        <v>2.8483740024967119E-3</v>
      </c>
      <c r="L324" s="48"/>
      <c r="M324" s="34"/>
      <c r="N324" s="34"/>
      <c r="O324" s="34">
        <f t="shared" ca="1" si="83"/>
        <v>2.0449423341273782E-3</v>
      </c>
      <c r="P324" s="34">
        <f t="shared" si="75"/>
        <v>-4.9987143425513471E-3</v>
      </c>
      <c r="Q324" s="214">
        <f t="shared" si="76"/>
        <v>42332.980100000001</v>
      </c>
      <c r="R324" s="59"/>
      <c r="S324" s="34">
        <f t="shared" si="84"/>
        <v>2.4987145078428546E-5</v>
      </c>
      <c r="T324" s="1">
        <v>1</v>
      </c>
      <c r="U324" s="34">
        <f t="shared" si="86"/>
        <v>2.4987145078428546E-5</v>
      </c>
      <c r="W324" s="1">
        <v>278</v>
      </c>
      <c r="Y324" s="50"/>
    </row>
    <row r="325" spans="1:25">
      <c r="A325" s="181" t="s">
        <v>213</v>
      </c>
      <c r="B325" s="178" t="s">
        <v>65</v>
      </c>
      <c r="C325" s="243">
        <v>57495.541799999999</v>
      </c>
      <c r="D325" s="243">
        <v>2.9999999999999997E-4</v>
      </c>
      <c r="E325" s="48">
        <f t="shared" si="71"/>
        <v>16335.750603503287</v>
      </c>
      <c r="F325" s="48">
        <f t="shared" si="72"/>
        <v>16336</v>
      </c>
      <c r="G325" s="48">
        <f t="shared" si="85"/>
        <v>-6.9935087994963396E-2</v>
      </c>
      <c r="H325" s="34"/>
      <c r="I325" s="34"/>
      <c r="J325" s="34"/>
      <c r="K325" s="34">
        <f t="shared" si="82"/>
        <v>-6.9935087994963396E-2</v>
      </c>
      <c r="L325" s="48"/>
      <c r="M325" s="34"/>
      <c r="N325" s="34"/>
      <c r="O325" s="34">
        <f t="shared" ca="1" si="83"/>
        <v>2.1435203717315139E-3</v>
      </c>
      <c r="P325" s="34">
        <f t="shared" si="75"/>
        <v>-5.2974718060107605E-3</v>
      </c>
      <c r="Q325" s="214">
        <f t="shared" si="76"/>
        <v>42477.041799999999</v>
      </c>
      <c r="R325" s="59"/>
      <c r="S325" s="34">
        <f t="shared" si="84"/>
        <v>2.806320753547891E-5</v>
      </c>
      <c r="T325" s="1">
        <v>1</v>
      </c>
      <c r="U325" s="34">
        <f t="shared" si="86"/>
        <v>2.806320753547891E-5</v>
      </c>
      <c r="W325" s="1">
        <v>278</v>
      </c>
      <c r="Y325" s="50"/>
    </row>
    <row r="326" spans="1:25">
      <c r="A326" s="181" t="s">
        <v>213</v>
      </c>
      <c r="B326" s="178" t="s">
        <v>65</v>
      </c>
      <c r="C326" s="243">
        <v>57498.544199999997</v>
      </c>
      <c r="D326" s="243">
        <v>2.9999999999999997E-4</v>
      </c>
      <c r="E326" s="48">
        <f t="shared" si="71"/>
        <v>16346.457504190281</v>
      </c>
      <c r="F326" s="48">
        <f t="shared" si="72"/>
        <v>16346.5</v>
      </c>
      <c r="G326" s="48">
        <f t="shared" si="85"/>
        <v>-1.1916559502424207E-2</v>
      </c>
      <c r="H326" s="34"/>
      <c r="I326" s="34"/>
      <c r="J326" s="34"/>
      <c r="K326" s="34">
        <f t="shared" si="82"/>
        <v>-1.1916559502424207E-2</v>
      </c>
      <c r="L326" s="48"/>
      <c r="M326" s="34"/>
      <c r="N326" s="34"/>
      <c r="O326" s="34">
        <f t="shared" ca="1" si="83"/>
        <v>2.1455341254179795E-3</v>
      </c>
      <c r="P326" s="34">
        <f t="shared" si="75"/>
        <v>-5.3036903164573792E-3</v>
      </c>
      <c r="Q326" s="214">
        <f t="shared" si="76"/>
        <v>42480.044199999997</v>
      </c>
      <c r="R326" s="59"/>
      <c r="S326" s="34">
        <f t="shared" si="84"/>
        <v>2.8129130972883775E-5</v>
      </c>
      <c r="T326" s="1">
        <v>1</v>
      </c>
      <c r="U326" s="34">
        <f t="shared" si="86"/>
        <v>2.8129130972883775E-5</v>
      </c>
      <c r="W326" s="1">
        <v>278</v>
      </c>
      <c r="Y326" s="50"/>
    </row>
    <row r="327" spans="1:25">
      <c r="A327" s="181" t="s">
        <v>213</v>
      </c>
      <c r="B327" s="178" t="s">
        <v>65</v>
      </c>
      <c r="C327" s="243">
        <v>57509.387499999997</v>
      </c>
      <c r="D327" s="243">
        <v>2.9999999999999997E-4</v>
      </c>
      <c r="E327" s="48">
        <f t="shared" si="71"/>
        <v>16385.125948174886</v>
      </c>
      <c r="F327" s="48">
        <f t="shared" si="72"/>
        <v>16385</v>
      </c>
      <c r="G327" s="48">
        <f t="shared" si="85"/>
        <v>3.531804500380531E-2</v>
      </c>
      <c r="H327" s="34"/>
      <c r="I327" s="34"/>
      <c r="J327" s="34"/>
      <c r="K327" s="34">
        <f t="shared" si="82"/>
        <v>3.531804500380531E-2</v>
      </c>
      <c r="L327" s="48"/>
      <c r="M327" s="34"/>
      <c r="N327" s="34"/>
      <c r="O327" s="34">
        <f t="shared" ca="1" si="83"/>
        <v>2.1529178889350209E-3</v>
      </c>
      <c r="P327" s="34">
        <f t="shared" si="75"/>
        <v>-5.3265310817788491E-3</v>
      </c>
      <c r="Q327" s="214">
        <f t="shared" si="76"/>
        <v>42490.887499999997</v>
      </c>
      <c r="R327" s="59"/>
      <c r="S327" s="34">
        <f t="shared" si="84"/>
        <v>2.8371933365156156E-5</v>
      </c>
      <c r="T327" s="1">
        <v>1</v>
      </c>
      <c r="U327" s="34">
        <f t="shared" si="86"/>
        <v>2.8371933365156156E-5</v>
      </c>
      <c r="W327" s="1">
        <v>278</v>
      </c>
      <c r="Y327" s="50"/>
    </row>
    <row r="328" spans="1:25">
      <c r="A328" s="171" t="s">
        <v>208</v>
      </c>
      <c r="B328" s="172" t="s">
        <v>65</v>
      </c>
      <c r="C328" s="171">
        <v>57596.847099999999</v>
      </c>
      <c r="D328" s="171">
        <v>2.0000000000000001E-4</v>
      </c>
      <c r="E328" s="48">
        <f t="shared" si="71"/>
        <v>16697.0168525597</v>
      </c>
      <c r="F328" s="48">
        <f t="shared" si="72"/>
        <v>16697</v>
      </c>
      <c r="G328" s="48">
        <f t="shared" si="85"/>
        <v>4.7257490004994906E-3</v>
      </c>
      <c r="H328" s="34"/>
      <c r="I328" s="34"/>
      <c r="J328" s="34"/>
      <c r="K328" s="34">
        <f t="shared" si="82"/>
        <v>4.7257490004994906E-3</v>
      </c>
      <c r="L328" s="48"/>
      <c r="M328" s="34"/>
      <c r="N328" s="34"/>
      <c r="O328" s="34">
        <f t="shared" ca="1" si="83"/>
        <v>2.2127551413328619E-3</v>
      </c>
      <c r="P328" s="34">
        <f t="shared" si="75"/>
        <v>-5.513923492024138E-3</v>
      </c>
      <c r="Q328" s="214">
        <f t="shared" si="76"/>
        <v>42578.347099999999</v>
      </c>
      <c r="R328" s="59"/>
      <c r="S328" s="34">
        <f t="shared" si="84"/>
        <v>3.0403352275895663E-5</v>
      </c>
      <c r="T328" s="1">
        <v>1</v>
      </c>
      <c r="U328" s="34">
        <f t="shared" si="86"/>
        <v>3.0403352275895663E-5</v>
      </c>
      <c r="W328" s="1">
        <v>278</v>
      </c>
      <c r="Y328" s="50"/>
    </row>
    <row r="329" spans="1:25">
      <c r="A329" s="177" t="s">
        <v>211</v>
      </c>
      <c r="B329" s="178" t="s">
        <v>62</v>
      </c>
      <c r="C329" s="243">
        <v>57602.455220000003</v>
      </c>
      <c r="D329" s="243">
        <v>8.0000000000000007E-5</v>
      </c>
      <c r="E329" s="48">
        <f t="shared" si="71"/>
        <v>16717.016047830428</v>
      </c>
      <c r="F329" s="48">
        <f t="shared" si="72"/>
        <v>16717</v>
      </c>
      <c r="G329" s="48">
        <f t="shared" si="85"/>
        <v>4.5000890095252544E-3</v>
      </c>
      <c r="H329" s="34"/>
      <c r="I329" s="34"/>
      <c r="J329" s="34"/>
      <c r="K329" s="34">
        <f t="shared" si="82"/>
        <v>4.5000890095252544E-3</v>
      </c>
      <c r="L329" s="48"/>
      <c r="M329" s="34"/>
      <c r="N329" s="34"/>
      <c r="O329" s="34">
        <f t="shared" ca="1" si="83"/>
        <v>2.2165908626404158E-3</v>
      </c>
      <c r="P329" s="34">
        <f t="shared" si="75"/>
        <v>-5.5260750683823892E-3</v>
      </c>
      <c r="Q329" s="214">
        <f t="shared" si="76"/>
        <v>42583.955220000003</v>
      </c>
      <c r="R329" s="59"/>
      <c r="S329" s="34">
        <f t="shared" si="84"/>
        <v>3.0537505661397427E-5</v>
      </c>
      <c r="T329" s="1">
        <v>1</v>
      </c>
      <c r="U329" s="34">
        <f t="shared" si="86"/>
        <v>3.0537505661397427E-5</v>
      </c>
      <c r="W329" s="1">
        <v>278</v>
      </c>
      <c r="Y329" s="50"/>
    </row>
    <row r="330" spans="1:25">
      <c r="A330" s="171" t="s">
        <v>216</v>
      </c>
      <c r="B330" s="172" t="s">
        <v>62</v>
      </c>
      <c r="C330" s="171">
        <v>57622.786699999997</v>
      </c>
      <c r="D330" s="171">
        <v>1E-4</v>
      </c>
      <c r="E330" s="48">
        <f t="shared" si="71"/>
        <v>16789.52042338988</v>
      </c>
      <c r="F330" s="48">
        <f t="shared" si="72"/>
        <v>16789.5</v>
      </c>
      <c r="G330" s="48">
        <f t="shared" si="85"/>
        <v>5.7270714969490655E-3</v>
      </c>
      <c r="H330" s="34"/>
      <c r="I330" s="34"/>
      <c r="J330" s="34"/>
      <c r="K330" s="34">
        <f t="shared" si="82"/>
        <v>5.7270714969490655E-3</v>
      </c>
      <c r="L330" s="48"/>
      <c r="M330" s="34"/>
      <c r="N330" s="34"/>
      <c r="O330" s="34">
        <f t="shared" ca="1" si="83"/>
        <v>2.2304953523802984E-3</v>
      </c>
      <c r="P330" s="34">
        <f t="shared" si="75"/>
        <v>-5.5702651643273707E-3</v>
      </c>
      <c r="Q330" s="214">
        <f t="shared" si="76"/>
        <v>42604.286699999997</v>
      </c>
      <c r="R330" s="59"/>
      <c r="S330" s="34">
        <f t="shared" si="84"/>
        <v>3.1027854000919033E-5</v>
      </c>
      <c r="T330" s="1">
        <v>1</v>
      </c>
      <c r="U330" s="34">
        <f t="shared" si="86"/>
        <v>3.1027854000919033E-5</v>
      </c>
      <c r="W330" s="1">
        <v>278</v>
      </c>
      <c r="Y330" s="50"/>
    </row>
    <row r="331" spans="1:25">
      <c r="A331" s="174" t="s">
        <v>210</v>
      </c>
      <c r="B331" s="175" t="s">
        <v>65</v>
      </c>
      <c r="C331" s="242">
        <v>57654.472860000002</v>
      </c>
      <c r="D331" s="242">
        <v>1E-4</v>
      </c>
      <c r="E331" s="48">
        <f t="shared" si="71"/>
        <v>16902.516882313579</v>
      </c>
      <c r="F331" s="48">
        <f t="shared" si="72"/>
        <v>16902.5</v>
      </c>
      <c r="G331" s="48">
        <f t="shared" si="85"/>
        <v>4.7340925011667423E-3</v>
      </c>
      <c r="H331" s="34"/>
      <c r="I331" s="34"/>
      <c r="J331" s="34"/>
      <c r="K331" s="34">
        <f t="shared" si="82"/>
        <v>4.7340925011667423E-3</v>
      </c>
      <c r="L331" s="48"/>
      <c r="M331" s="34"/>
      <c r="N331" s="34"/>
      <c r="O331" s="34">
        <f t="shared" ca="1" si="83"/>
        <v>2.2521671777679781E-3</v>
      </c>
      <c r="P331" s="34">
        <f t="shared" si="75"/>
        <v>-5.6395803297505463E-3</v>
      </c>
      <c r="Q331" s="214">
        <f t="shared" si="76"/>
        <v>42635.972860000002</v>
      </c>
      <c r="R331" s="59"/>
      <c r="S331" s="34">
        <f t="shared" si="84"/>
        <v>3.1804866295709283E-5</v>
      </c>
      <c r="T331" s="1">
        <v>1</v>
      </c>
      <c r="U331" s="34">
        <f t="shared" si="86"/>
        <v>3.1804866295709283E-5</v>
      </c>
      <c r="W331" s="1">
        <v>278</v>
      </c>
      <c r="Y331" s="50"/>
    </row>
    <row r="332" spans="1:25">
      <c r="A332" s="183" t="s">
        <v>217</v>
      </c>
      <c r="B332" s="184" t="s">
        <v>65</v>
      </c>
      <c r="C332" s="244">
        <v>57672.56</v>
      </c>
      <c r="D332" s="244" t="s">
        <v>48</v>
      </c>
      <c r="E332" s="48">
        <f t="shared" si="71"/>
        <v>16967.017685568262</v>
      </c>
      <c r="F332" s="48">
        <f t="shared" si="72"/>
        <v>16967</v>
      </c>
      <c r="G332" s="48">
        <f t="shared" si="85"/>
        <v>4.9593389994697645E-3</v>
      </c>
      <c r="H332" s="34"/>
      <c r="I332" s="34"/>
      <c r="J332" s="34"/>
      <c r="K332" s="34">
        <f t="shared" si="82"/>
        <v>4.9593389994697645E-3</v>
      </c>
      <c r="L332" s="48"/>
      <c r="M332" s="34"/>
      <c r="N332" s="34"/>
      <c r="O332" s="34">
        <f t="shared" ca="1" si="83"/>
        <v>2.2645373789848392E-3</v>
      </c>
      <c r="P332" s="34">
        <f t="shared" si="75"/>
        <v>-5.6793852638020309E-3</v>
      </c>
      <c r="Q332" s="214">
        <f t="shared" si="76"/>
        <v>42654.06</v>
      </c>
      <c r="R332" s="59"/>
      <c r="S332" s="34">
        <f t="shared" si="84"/>
        <v>3.2255416974691661E-5</v>
      </c>
      <c r="T332" s="1">
        <v>1</v>
      </c>
      <c r="U332" s="34">
        <f t="shared" si="86"/>
        <v>3.2255416974691661E-5</v>
      </c>
      <c r="W332" s="1">
        <v>278</v>
      </c>
      <c r="Y332" s="50"/>
    </row>
    <row r="333" spans="1:25">
      <c r="A333" s="171" t="s">
        <v>216</v>
      </c>
      <c r="B333" s="172" t="s">
        <v>65</v>
      </c>
      <c r="C333" s="171">
        <v>57697.516199999998</v>
      </c>
      <c r="D333" s="171">
        <v>1E-4</v>
      </c>
      <c r="E333" s="48">
        <f t="shared" si="71"/>
        <v>17056.014339886467</v>
      </c>
      <c r="F333" s="48">
        <f t="shared" si="72"/>
        <v>17056</v>
      </c>
      <c r="G333" s="48">
        <f t="shared" si="85"/>
        <v>4.0211520026787184E-3</v>
      </c>
      <c r="H333" s="34"/>
      <c r="I333" s="34"/>
      <c r="J333" s="34"/>
      <c r="K333" s="34">
        <f t="shared" si="82"/>
        <v>4.0211520026787184E-3</v>
      </c>
      <c r="L333" s="48"/>
      <c r="M333" s="34"/>
      <c r="N333" s="34"/>
      <c r="O333" s="34">
        <f t="shared" ca="1" si="83"/>
        <v>2.2816063388034543E-3</v>
      </c>
      <c r="P333" s="34">
        <f t="shared" si="75"/>
        <v>-5.7345963863669122E-3</v>
      </c>
      <c r="Q333" s="214">
        <f t="shared" si="76"/>
        <v>42679.016199999998</v>
      </c>
      <c r="R333" s="59"/>
      <c r="S333" s="34">
        <f t="shared" si="84"/>
        <v>3.2885595714532446E-5</v>
      </c>
      <c r="T333" s="1">
        <v>1</v>
      </c>
      <c r="U333" s="34">
        <f t="shared" si="86"/>
        <v>3.2885595714532446E-5</v>
      </c>
      <c r="W333" s="1">
        <v>278</v>
      </c>
      <c r="Y333" s="50"/>
    </row>
    <row r="334" spans="1:25">
      <c r="A334" s="171" t="s">
        <v>216</v>
      </c>
      <c r="B334" s="172" t="s">
        <v>65</v>
      </c>
      <c r="C334" s="171">
        <v>57698.637900000002</v>
      </c>
      <c r="D334" s="171">
        <v>1E-4</v>
      </c>
      <c r="E334" s="48">
        <f t="shared" si="71"/>
        <v>17060.014449965285</v>
      </c>
      <c r="F334" s="48">
        <f t="shared" si="72"/>
        <v>17060</v>
      </c>
      <c r="G334" s="48">
        <f t="shared" si="85"/>
        <v>4.0520200054743327E-3</v>
      </c>
      <c r="H334" s="34"/>
      <c r="I334" s="34"/>
      <c r="J334" s="34"/>
      <c r="K334" s="34">
        <f t="shared" si="82"/>
        <v>4.0520200054743327E-3</v>
      </c>
      <c r="L334" s="48"/>
      <c r="M334" s="34"/>
      <c r="N334" s="34"/>
      <c r="O334" s="34">
        <f t="shared" ca="1" si="83"/>
        <v>2.2823734830649651E-3</v>
      </c>
      <c r="P334" s="34">
        <f t="shared" si="75"/>
        <v>-5.7370855860617289E-3</v>
      </c>
      <c r="Q334" s="214">
        <f t="shared" si="76"/>
        <v>42680.137900000002</v>
      </c>
      <c r="R334" s="59"/>
      <c r="S334" s="34">
        <f t="shared" si="84"/>
        <v>3.2914151021797251E-5</v>
      </c>
      <c r="T334" s="1">
        <v>1</v>
      </c>
      <c r="U334" s="34">
        <f t="shared" si="86"/>
        <v>3.2914151021797251E-5</v>
      </c>
      <c r="W334" s="1">
        <v>278</v>
      </c>
      <c r="Y334" s="50"/>
    </row>
    <row r="335" spans="1:25">
      <c r="A335" s="185" t="s">
        <v>218</v>
      </c>
      <c r="B335" s="186" t="s">
        <v>62</v>
      </c>
      <c r="C335" s="185">
        <v>57951.715400000001</v>
      </c>
      <c r="D335" s="185">
        <v>2.0000000000000001E-4</v>
      </c>
      <c r="E335" s="48">
        <f t="shared" si="71"/>
        <v>17962.51766692998</v>
      </c>
      <c r="F335" s="48">
        <f t="shared" si="72"/>
        <v>17962.5</v>
      </c>
      <c r="G335" s="48">
        <f t="shared" si="85"/>
        <v>4.9541125044925138E-3</v>
      </c>
      <c r="H335" s="34"/>
      <c r="I335" s="34"/>
      <c r="J335" s="34"/>
      <c r="K335" s="34">
        <f t="shared" si="82"/>
        <v>4.9541125044925138E-3</v>
      </c>
      <c r="L335" s="48"/>
      <c r="M335" s="34"/>
      <c r="N335" s="34"/>
      <c r="O335" s="34">
        <f t="shared" ca="1" si="83"/>
        <v>2.4554604070683352E-3</v>
      </c>
      <c r="P335" s="34">
        <f t="shared" si="75"/>
        <v>-6.3158673581817934E-3</v>
      </c>
      <c r="Q335" s="214">
        <f t="shared" si="76"/>
        <v>42933.215400000001</v>
      </c>
      <c r="R335" s="59"/>
      <c r="S335" s="34">
        <f t="shared" si="84"/>
        <v>3.9890180486146264E-5</v>
      </c>
      <c r="T335" s="1">
        <v>1</v>
      </c>
      <c r="U335" s="34">
        <f t="shared" si="86"/>
        <v>3.9890180486146264E-5</v>
      </c>
      <c r="W335" s="1">
        <v>278</v>
      </c>
      <c r="Y335" s="50"/>
    </row>
    <row r="336" spans="1:25">
      <c r="A336" s="185" t="s">
        <v>218</v>
      </c>
      <c r="B336" s="186" t="s">
        <v>65</v>
      </c>
      <c r="C336" s="185">
        <v>57951.855199999998</v>
      </c>
      <c r="D336" s="185">
        <v>2.0000000000000001E-4</v>
      </c>
      <c r="E336" s="48">
        <f t="shared" si="71"/>
        <v>17963.016209667796</v>
      </c>
      <c r="F336" s="48">
        <f t="shared" si="72"/>
        <v>17963</v>
      </c>
      <c r="G336" s="48">
        <f t="shared" si="85"/>
        <v>4.5454709979821928E-3</v>
      </c>
      <c r="H336" s="34"/>
      <c r="I336" s="34"/>
      <c r="J336" s="34"/>
      <c r="K336" s="34">
        <f t="shared" si="82"/>
        <v>4.5454709979821928E-3</v>
      </c>
      <c r="L336" s="48"/>
      <c r="M336" s="34"/>
      <c r="N336" s="34"/>
      <c r="O336" s="34">
        <f t="shared" ca="1" si="83"/>
        <v>2.4555563001010237E-3</v>
      </c>
      <c r="P336" s="34">
        <f t="shared" si="75"/>
        <v>-6.3161974809648209E-3</v>
      </c>
      <c r="Q336" s="214">
        <f t="shared" si="76"/>
        <v>42933.355199999998</v>
      </c>
      <c r="R336" s="59"/>
      <c r="S336" s="34">
        <f t="shared" si="84"/>
        <v>3.989435061854635E-5</v>
      </c>
      <c r="T336" s="1">
        <v>1</v>
      </c>
      <c r="U336" s="34">
        <f t="shared" si="86"/>
        <v>3.989435061854635E-5</v>
      </c>
      <c r="W336" s="1">
        <v>278</v>
      </c>
      <c r="Y336" s="50"/>
    </row>
    <row r="337" spans="1:25">
      <c r="A337" s="185" t="s">
        <v>218</v>
      </c>
      <c r="B337" s="186" t="s">
        <v>65</v>
      </c>
      <c r="C337" s="185">
        <v>57967.838499999998</v>
      </c>
      <c r="D337" s="185">
        <v>1E-4</v>
      </c>
      <c r="E337" s="48">
        <f t="shared" si="71"/>
        <v>18020.014479635342</v>
      </c>
      <c r="F337" s="48">
        <f t="shared" si="72"/>
        <v>18020</v>
      </c>
      <c r="G337" s="48">
        <f t="shared" si="85"/>
        <v>4.0603399975225329E-3</v>
      </c>
      <c r="H337" s="34"/>
      <c r="I337" s="34"/>
      <c r="J337" s="34"/>
      <c r="K337" s="34">
        <f t="shared" si="82"/>
        <v>4.0603399975225329E-3</v>
      </c>
      <c r="L337" s="48"/>
      <c r="M337" s="34"/>
      <c r="N337" s="34"/>
      <c r="O337" s="34">
        <f t="shared" ca="1" si="83"/>
        <v>2.4664881058275526E-3</v>
      </c>
      <c r="P337" s="34">
        <f t="shared" si="75"/>
        <v>-6.3539002081789437E-3</v>
      </c>
      <c r="Q337" s="214">
        <f t="shared" si="76"/>
        <v>42949.338499999998</v>
      </c>
      <c r="R337" s="59"/>
      <c r="S337" s="34">
        <f t="shared" si="84"/>
        <v>4.0372047855496427E-5</v>
      </c>
      <c r="T337" s="1">
        <v>1</v>
      </c>
      <c r="U337" s="34">
        <f t="shared" si="86"/>
        <v>4.0372047855496427E-5</v>
      </c>
      <c r="W337" s="1">
        <v>278</v>
      </c>
      <c r="Y337" s="50"/>
    </row>
    <row r="338" spans="1:25">
      <c r="A338" s="185" t="s">
        <v>219</v>
      </c>
      <c r="B338" s="188" t="s">
        <v>65</v>
      </c>
      <c r="C338" s="185">
        <v>58020.555899999999</v>
      </c>
      <c r="D338" s="185">
        <v>1E-4</v>
      </c>
      <c r="E338" s="48">
        <f t="shared" si="71"/>
        <v>18208.010738054269</v>
      </c>
      <c r="F338" s="48">
        <f t="shared" si="72"/>
        <v>18208</v>
      </c>
      <c r="G338" s="48">
        <f t="shared" si="85"/>
        <v>3.0111360028968193E-3</v>
      </c>
      <c r="H338" s="34"/>
      <c r="I338" s="34"/>
      <c r="J338" s="34"/>
      <c r="K338" s="34">
        <f t="shared" si="82"/>
        <v>3.0111360028968193E-3</v>
      </c>
      <c r="L338" s="48"/>
      <c r="M338" s="34"/>
      <c r="N338" s="34"/>
      <c r="O338" s="34">
        <f t="shared" ca="1" si="83"/>
        <v>2.502543886118559E-3</v>
      </c>
      <c r="P338" s="34">
        <f t="shared" si="75"/>
        <v>-6.479218951928086E-3</v>
      </c>
      <c r="Q338" s="214">
        <f t="shared" si="76"/>
        <v>43002.055899999999</v>
      </c>
      <c r="R338" s="59"/>
      <c r="S338" s="34">
        <f t="shared" si="84"/>
        <v>4.1980278227024083E-5</v>
      </c>
      <c r="T338" s="1">
        <v>1</v>
      </c>
      <c r="U338" s="34">
        <f t="shared" si="86"/>
        <v>4.1980278227024083E-5</v>
      </c>
      <c r="W338" s="1">
        <v>278</v>
      </c>
      <c r="Y338" s="50"/>
    </row>
    <row r="339" spans="1:25">
      <c r="A339" s="185" t="s">
        <v>219</v>
      </c>
      <c r="B339" s="188" t="s">
        <v>65</v>
      </c>
      <c r="C339" s="185">
        <v>58030.651899999997</v>
      </c>
      <c r="D339" s="185">
        <v>1E-4</v>
      </c>
      <c r="E339" s="48">
        <f t="shared" si="71"/>
        <v>18244.014225043327</v>
      </c>
      <c r="F339" s="48">
        <f t="shared" si="72"/>
        <v>18244</v>
      </c>
      <c r="G339" s="48">
        <f t="shared" si="85"/>
        <v>3.988948003097903E-3</v>
      </c>
      <c r="H339" s="34"/>
      <c r="I339" s="34"/>
      <c r="J339" s="34"/>
      <c r="K339" s="34">
        <f t="shared" si="82"/>
        <v>3.988948003097903E-3</v>
      </c>
      <c r="L339" s="48"/>
      <c r="M339" s="34"/>
      <c r="N339" s="34"/>
      <c r="O339" s="34">
        <f t="shared" ca="1" si="83"/>
        <v>2.5094481844721564E-3</v>
      </c>
      <c r="P339" s="34">
        <f t="shared" si="75"/>
        <v>-6.5033852621623981E-3</v>
      </c>
      <c r="Q339" s="214">
        <f t="shared" si="76"/>
        <v>43012.151899999997</v>
      </c>
      <c r="R339" s="59"/>
      <c r="S339" s="34">
        <f t="shared" si="84"/>
        <v>4.2294019868111082E-5</v>
      </c>
      <c r="T339" s="1">
        <v>1</v>
      </c>
      <c r="U339" s="34">
        <f t="shared" si="86"/>
        <v>4.2294019868111082E-5</v>
      </c>
      <c r="W339" s="1">
        <v>278</v>
      </c>
      <c r="Y339" s="50"/>
    </row>
    <row r="340" spans="1:25">
      <c r="A340" s="155" t="s">
        <v>1623</v>
      </c>
      <c r="B340" s="156" t="s">
        <v>65</v>
      </c>
      <c r="C340" s="245">
        <v>58083.650108000002</v>
      </c>
      <c r="D340" s="245">
        <v>6.7000000000000002E-5</v>
      </c>
      <c r="E340" s="48">
        <f t="shared" si="71"/>
        <v>18433.01187680363</v>
      </c>
      <c r="F340" s="48">
        <f t="shared" si="72"/>
        <v>18433</v>
      </c>
      <c r="G340" s="48">
        <f t="shared" si="85"/>
        <v>3.3304610042250715E-3</v>
      </c>
      <c r="H340" s="34"/>
      <c r="I340" s="34"/>
      <c r="J340" s="34"/>
      <c r="K340" s="34">
        <f t="shared" si="82"/>
        <v>3.3304610042250715E-3</v>
      </c>
      <c r="L340" s="48"/>
      <c r="M340" s="34"/>
      <c r="N340" s="34"/>
      <c r="O340" s="34">
        <f t="shared" ca="1" si="83"/>
        <v>2.5456957508285406E-3</v>
      </c>
      <c r="P340" s="34">
        <f t="shared" si="75"/>
        <v>-6.6311501501856718E-3</v>
      </c>
      <c r="Q340" s="214">
        <f t="shared" si="76"/>
        <v>43065.150108000002</v>
      </c>
      <c r="R340" s="59"/>
      <c r="S340" s="34">
        <f t="shared" si="84"/>
        <v>4.397215231430746E-5</v>
      </c>
      <c r="T340" s="1">
        <v>1</v>
      </c>
      <c r="U340" s="34">
        <f t="shared" si="86"/>
        <v>4.397215231430746E-5</v>
      </c>
      <c r="W340" s="1">
        <v>278</v>
      </c>
      <c r="Y340" s="50"/>
    </row>
    <row r="341" spans="1:25">
      <c r="A341" s="155" t="s">
        <v>221</v>
      </c>
      <c r="B341" s="156" t="s">
        <v>62</v>
      </c>
      <c r="C341" s="245">
        <v>58271.529600000002</v>
      </c>
      <c r="D341" s="245">
        <v>5.0000000000000002E-5</v>
      </c>
      <c r="E341" s="48">
        <f t="shared" ref="E341:E362" si="87">+(C341-C$7)/C$8</f>
        <v>19103.011564376382</v>
      </c>
      <c r="F341" s="48">
        <f t="shared" ref="F341:F362" si="88">ROUND(2*E341,0)/2</f>
        <v>19103</v>
      </c>
      <c r="G341" s="48">
        <f t="shared" si="85"/>
        <v>3.2428510021418333E-3</v>
      </c>
      <c r="H341" s="34"/>
      <c r="I341" s="34"/>
      <c r="J341" s="34"/>
      <c r="K341" s="34">
        <f t="shared" ref="K341:K362" si="89">G341</f>
        <v>3.2428510021418333E-3</v>
      </c>
      <c r="L341" s="48"/>
      <c r="M341" s="34"/>
      <c r="N341" s="34"/>
      <c r="O341" s="34">
        <f t="shared" ref="O341:O362" ca="1" si="90">+C$11+C$12*F341</f>
        <v>2.6741924146315966E-3</v>
      </c>
      <c r="P341" s="34">
        <f t="shared" ref="P341:P362" si="91">E$11*F$11+E$12*F$12*F341+E$13*F$13*F341^2</f>
        <v>-7.0961422982276923E-3</v>
      </c>
      <c r="Q341" s="214">
        <f t="shared" ref="Q341:Q362" si="92">C341-15018.5</f>
        <v>43253.029600000002</v>
      </c>
      <c r="R341" s="59"/>
      <c r="S341" s="34">
        <f t="shared" ref="S341:S362" si="93">(P341-L341)^2</f>
        <v>5.0355235516696194E-5</v>
      </c>
      <c r="T341" s="1">
        <v>1</v>
      </c>
      <c r="U341" s="34">
        <f t="shared" si="86"/>
        <v>5.0355235516696194E-5</v>
      </c>
      <c r="W341" s="1">
        <v>278</v>
      </c>
      <c r="Y341" s="50"/>
    </row>
    <row r="342" spans="1:25">
      <c r="A342" s="189" t="s">
        <v>221</v>
      </c>
      <c r="B342" s="190" t="s">
        <v>62</v>
      </c>
      <c r="C342" s="246">
        <v>58271.529600000002</v>
      </c>
      <c r="D342" s="246">
        <v>5.0000000000000002E-5</v>
      </c>
      <c r="E342" s="48">
        <f t="shared" si="87"/>
        <v>19103.011564376382</v>
      </c>
      <c r="F342" s="48">
        <f t="shared" si="88"/>
        <v>19103</v>
      </c>
      <c r="G342" s="48">
        <f t="shared" si="85"/>
        <v>3.2428510021418333E-3</v>
      </c>
      <c r="H342" s="34"/>
      <c r="I342" s="34"/>
      <c r="J342" s="34"/>
      <c r="K342" s="34">
        <f t="shared" si="89"/>
        <v>3.2428510021418333E-3</v>
      </c>
      <c r="L342" s="48"/>
      <c r="M342" s="34"/>
      <c r="N342" s="34"/>
      <c r="O342" s="34">
        <f t="shared" ca="1" si="90"/>
        <v>2.6741924146315966E-3</v>
      </c>
      <c r="P342" s="34">
        <f t="shared" si="91"/>
        <v>-7.0961422982276923E-3</v>
      </c>
      <c r="Q342" s="214">
        <f t="shared" si="92"/>
        <v>43253.029600000002</v>
      </c>
      <c r="R342" s="59"/>
      <c r="S342" s="34">
        <f t="shared" si="93"/>
        <v>5.0355235516696194E-5</v>
      </c>
      <c r="T342" s="1">
        <v>1</v>
      </c>
      <c r="U342" s="34">
        <f t="shared" si="86"/>
        <v>5.0355235516696194E-5</v>
      </c>
      <c r="W342" s="1">
        <v>278</v>
      </c>
      <c r="Y342" s="50"/>
    </row>
    <row r="343" spans="1:25">
      <c r="A343" s="155" t="s">
        <v>222</v>
      </c>
      <c r="B343" s="156" t="s">
        <v>65</v>
      </c>
      <c r="C343" s="245">
        <v>58319.760699999999</v>
      </c>
      <c r="D343" s="245">
        <v>1E-4</v>
      </c>
      <c r="E343" s="48">
        <f t="shared" si="87"/>
        <v>19275.009165537067</v>
      </c>
      <c r="F343" s="48">
        <f t="shared" si="88"/>
        <v>19275</v>
      </c>
      <c r="G343" s="48">
        <f t="shared" ref="G343:G362" si="94">+C343-(C$7+F343*C$8)</f>
        <v>2.5701749982545152E-3</v>
      </c>
      <c r="H343" s="34"/>
      <c r="I343" s="34"/>
      <c r="J343" s="34"/>
      <c r="K343" s="34">
        <f t="shared" si="89"/>
        <v>2.5701749982545152E-3</v>
      </c>
      <c r="L343" s="48"/>
      <c r="M343" s="34"/>
      <c r="N343" s="34"/>
      <c r="O343" s="34">
        <f t="shared" ca="1" si="90"/>
        <v>2.7071796178765599E-3</v>
      </c>
      <c r="P343" s="34">
        <f t="shared" si="91"/>
        <v>-7.2185504103126309E-3</v>
      </c>
      <c r="Q343" s="214">
        <f t="shared" si="92"/>
        <v>43301.260699999999</v>
      </c>
      <c r="R343" s="59"/>
      <c r="S343" s="34">
        <f t="shared" si="93"/>
        <v>5.2107470026224655E-5</v>
      </c>
      <c r="T343" s="1">
        <v>1</v>
      </c>
      <c r="U343" s="34">
        <f t="shared" ref="U343:U362" si="95">S343*T343</f>
        <v>5.2107470026224655E-5</v>
      </c>
      <c r="W343" s="1">
        <v>278</v>
      </c>
      <c r="Y343" s="50"/>
    </row>
    <row r="344" spans="1:25">
      <c r="A344" s="155" t="s">
        <v>221</v>
      </c>
      <c r="B344" s="156" t="s">
        <v>65</v>
      </c>
      <c r="C344" s="245">
        <v>58340.37255</v>
      </c>
      <c r="D344" s="245">
        <v>3.3E-4</v>
      </c>
      <c r="E344" s="48">
        <f t="shared" si="87"/>
        <v>19348.513372479982</v>
      </c>
      <c r="F344" s="48">
        <f t="shared" si="88"/>
        <v>19348.5</v>
      </c>
      <c r="G344" s="48">
        <f t="shared" si="94"/>
        <v>3.7498745004995726E-3</v>
      </c>
      <c r="H344" s="34"/>
      <c r="I344" s="34"/>
      <c r="J344" s="34"/>
      <c r="K344" s="34">
        <f t="shared" si="89"/>
        <v>3.7498745004995726E-3</v>
      </c>
      <c r="L344" s="48"/>
      <c r="M344" s="34"/>
      <c r="N344" s="34"/>
      <c r="O344" s="34">
        <f t="shared" ca="1" si="90"/>
        <v>2.7212758936818204E-3</v>
      </c>
      <c r="P344" s="34">
        <f t="shared" si="91"/>
        <v>-7.2712369201608472E-3</v>
      </c>
      <c r="Q344" s="214">
        <f t="shared" si="92"/>
        <v>43321.87255</v>
      </c>
      <c r="R344" s="59"/>
      <c r="S344" s="34">
        <f t="shared" si="93"/>
        <v>5.2870886349110203E-5</v>
      </c>
      <c r="T344" s="1">
        <v>1</v>
      </c>
      <c r="U344" s="34">
        <f t="shared" si="95"/>
        <v>5.2870886349110203E-5</v>
      </c>
      <c r="W344" s="1">
        <v>278</v>
      </c>
      <c r="Y344" s="50"/>
    </row>
    <row r="345" spans="1:25">
      <c r="A345" s="189" t="s">
        <v>221</v>
      </c>
      <c r="B345" s="190" t="s">
        <v>65</v>
      </c>
      <c r="C345" s="246">
        <v>58340.37255</v>
      </c>
      <c r="D345" s="246">
        <v>3.3E-4</v>
      </c>
      <c r="E345" s="48">
        <f t="shared" si="87"/>
        <v>19348.513372479982</v>
      </c>
      <c r="F345" s="48">
        <f t="shared" si="88"/>
        <v>19348.5</v>
      </c>
      <c r="G345" s="48">
        <f t="shared" si="94"/>
        <v>3.7498745004995726E-3</v>
      </c>
      <c r="H345" s="34"/>
      <c r="I345" s="34"/>
      <c r="J345" s="34"/>
      <c r="K345" s="34">
        <f t="shared" si="89"/>
        <v>3.7498745004995726E-3</v>
      </c>
      <c r="L345" s="48"/>
      <c r="M345" s="34"/>
      <c r="N345" s="34"/>
      <c r="O345" s="34">
        <f t="shared" ca="1" si="90"/>
        <v>2.7212758936818204E-3</v>
      </c>
      <c r="P345" s="34">
        <f t="shared" si="91"/>
        <v>-7.2712369201608472E-3</v>
      </c>
      <c r="Q345" s="214">
        <f t="shared" si="92"/>
        <v>43321.87255</v>
      </c>
      <c r="R345" s="59"/>
      <c r="S345" s="34">
        <f t="shared" si="93"/>
        <v>5.2870886349110203E-5</v>
      </c>
      <c r="T345" s="1">
        <v>1</v>
      </c>
      <c r="U345" s="34">
        <f t="shared" si="95"/>
        <v>5.2870886349110203E-5</v>
      </c>
      <c r="W345" s="1">
        <v>278</v>
      </c>
      <c r="Y345" s="50"/>
    </row>
    <row r="346" spans="1:25">
      <c r="A346" s="155" t="s">
        <v>222</v>
      </c>
      <c r="B346" s="156" t="s">
        <v>65</v>
      </c>
      <c r="C346" s="245">
        <v>58341.633699999998</v>
      </c>
      <c r="D346" s="245">
        <v>1E-4</v>
      </c>
      <c r="E346" s="48">
        <f t="shared" si="87"/>
        <v>19353.010777156705</v>
      </c>
      <c r="F346" s="48">
        <f t="shared" si="88"/>
        <v>19353</v>
      </c>
      <c r="G346" s="48">
        <f t="shared" si="94"/>
        <v>3.0221010019886307E-3</v>
      </c>
      <c r="H346" s="34"/>
      <c r="I346" s="34"/>
      <c r="J346" s="34"/>
      <c r="K346" s="34">
        <f t="shared" si="89"/>
        <v>3.0221010019886307E-3</v>
      </c>
      <c r="L346" s="48"/>
      <c r="M346" s="34"/>
      <c r="N346" s="34"/>
      <c r="O346" s="34">
        <f t="shared" ca="1" si="90"/>
        <v>2.72213893097602E-3</v>
      </c>
      <c r="P346" s="34">
        <f t="shared" si="91"/>
        <v>-7.2744699853983293E-3</v>
      </c>
      <c r="Q346" s="214">
        <f t="shared" si="92"/>
        <v>43323.133699999998</v>
      </c>
      <c r="R346" s="59"/>
      <c r="S346" s="34">
        <f t="shared" si="93"/>
        <v>5.2917913568461171E-5</v>
      </c>
      <c r="T346" s="1">
        <v>1</v>
      </c>
      <c r="U346" s="34">
        <f t="shared" si="95"/>
        <v>5.2917913568461171E-5</v>
      </c>
      <c r="W346" s="1">
        <v>278</v>
      </c>
      <c r="Y346" s="50"/>
    </row>
    <row r="347" spans="1:25">
      <c r="A347" s="155" t="s">
        <v>221</v>
      </c>
      <c r="B347" s="156" t="s">
        <v>62</v>
      </c>
      <c r="C347" s="245">
        <v>58356.495869999999</v>
      </c>
      <c r="D347" s="245">
        <v>5.0000000000000002E-5</v>
      </c>
      <c r="E347" s="48">
        <f t="shared" si="87"/>
        <v>19406.010969730429</v>
      </c>
      <c r="F347" s="48">
        <f t="shared" si="88"/>
        <v>19406</v>
      </c>
      <c r="G347" s="48">
        <f t="shared" si="94"/>
        <v>3.0761020025238395E-3</v>
      </c>
      <c r="H347" s="34"/>
      <c r="I347" s="34"/>
      <c r="J347" s="34"/>
      <c r="K347" s="34">
        <f t="shared" si="89"/>
        <v>3.0761020025238395E-3</v>
      </c>
      <c r="L347" s="48"/>
      <c r="M347" s="34"/>
      <c r="N347" s="34"/>
      <c r="O347" s="34">
        <f t="shared" ca="1" si="90"/>
        <v>2.7323035924410382E-3</v>
      </c>
      <c r="P347" s="34">
        <f t="shared" si="91"/>
        <v>-7.31261221610116E-3</v>
      </c>
      <c r="Q347" s="214">
        <f t="shared" si="92"/>
        <v>43337.995869999999</v>
      </c>
      <c r="R347" s="59"/>
      <c r="S347" s="34">
        <f t="shared" si="93"/>
        <v>5.3474297423071919E-5</v>
      </c>
      <c r="T347" s="1">
        <v>1</v>
      </c>
      <c r="U347" s="34">
        <f t="shared" si="95"/>
        <v>5.3474297423071919E-5</v>
      </c>
      <c r="W347" s="1">
        <v>278</v>
      </c>
      <c r="Y347" s="50"/>
    </row>
    <row r="348" spans="1:25">
      <c r="A348" s="189" t="s">
        <v>221</v>
      </c>
      <c r="B348" s="190" t="s">
        <v>62</v>
      </c>
      <c r="C348" s="246">
        <v>58356.495869999999</v>
      </c>
      <c r="D348" s="246">
        <v>5.0000000000000002E-5</v>
      </c>
      <c r="E348" s="48">
        <f t="shared" si="87"/>
        <v>19406.010969730429</v>
      </c>
      <c r="F348" s="48">
        <f t="shared" si="88"/>
        <v>19406</v>
      </c>
      <c r="G348" s="48">
        <f t="shared" si="94"/>
        <v>3.0761020025238395E-3</v>
      </c>
      <c r="H348" s="34"/>
      <c r="I348" s="34"/>
      <c r="J348" s="34"/>
      <c r="K348" s="34">
        <f t="shared" si="89"/>
        <v>3.0761020025238395E-3</v>
      </c>
      <c r="L348" s="48"/>
      <c r="M348" s="34"/>
      <c r="N348" s="34"/>
      <c r="O348" s="34">
        <f t="shared" ca="1" si="90"/>
        <v>2.7323035924410382E-3</v>
      </c>
      <c r="P348" s="34">
        <f t="shared" si="91"/>
        <v>-7.31261221610116E-3</v>
      </c>
      <c r="Q348" s="214">
        <f t="shared" si="92"/>
        <v>43337.995869999999</v>
      </c>
      <c r="R348" s="59"/>
      <c r="S348" s="34">
        <f t="shared" si="93"/>
        <v>5.3474297423071919E-5</v>
      </c>
      <c r="T348" s="1">
        <v>1</v>
      </c>
      <c r="U348" s="34">
        <f t="shared" si="95"/>
        <v>5.3474297423071919E-5</v>
      </c>
      <c r="W348" s="1">
        <v>278</v>
      </c>
      <c r="Y348" s="50"/>
    </row>
    <row r="349" spans="1:25">
      <c r="A349" s="183" t="s">
        <v>220</v>
      </c>
      <c r="B349" s="184" t="s">
        <v>65</v>
      </c>
      <c r="C349" s="244">
        <v>58385.659099999997</v>
      </c>
      <c r="D349" s="244">
        <v>1E-4</v>
      </c>
      <c r="E349" s="48">
        <f t="shared" si="87"/>
        <v>19510.010372648823</v>
      </c>
      <c r="F349" s="48">
        <f t="shared" si="88"/>
        <v>19510</v>
      </c>
      <c r="G349" s="48">
        <f t="shared" si="94"/>
        <v>2.9086700014886446E-3</v>
      </c>
      <c r="H349" s="34"/>
      <c r="I349" s="34"/>
      <c r="J349" s="34"/>
      <c r="K349" s="34">
        <f t="shared" si="89"/>
        <v>2.9086700014886446E-3</v>
      </c>
      <c r="L349" s="48"/>
      <c r="M349" s="34"/>
      <c r="N349" s="34"/>
      <c r="O349" s="34">
        <f t="shared" ca="1" si="90"/>
        <v>2.7522493432403186E-3</v>
      </c>
      <c r="P349" s="34">
        <f t="shared" si="91"/>
        <v>-7.3877997500625238E-3</v>
      </c>
      <c r="Q349" s="214">
        <f t="shared" si="92"/>
        <v>43367.159099999997</v>
      </c>
      <c r="R349" s="59"/>
      <c r="S349" s="34">
        <f t="shared" si="93"/>
        <v>5.4579585147023887E-5</v>
      </c>
      <c r="T349" s="1">
        <v>1</v>
      </c>
      <c r="U349" s="34">
        <f t="shared" si="95"/>
        <v>5.4579585147023887E-5</v>
      </c>
      <c r="W349" s="1">
        <v>278</v>
      </c>
      <c r="Y349" s="50"/>
    </row>
    <row r="350" spans="1:25">
      <c r="A350" s="183" t="s">
        <v>220</v>
      </c>
      <c r="B350" s="184" t="s">
        <v>65</v>
      </c>
      <c r="C350" s="244">
        <v>58412.578699999998</v>
      </c>
      <c r="D350" s="244">
        <v>1E-4</v>
      </c>
      <c r="E350" s="48">
        <f t="shared" si="87"/>
        <v>19606.008735203392</v>
      </c>
      <c r="F350" s="48">
        <f t="shared" si="88"/>
        <v>19606</v>
      </c>
      <c r="G350" s="48">
        <f t="shared" si="94"/>
        <v>2.4495020043104887E-3</v>
      </c>
      <c r="H350" s="34"/>
      <c r="I350" s="34"/>
      <c r="J350" s="34"/>
      <c r="K350" s="34">
        <f t="shared" si="89"/>
        <v>2.4495020043104887E-3</v>
      </c>
      <c r="L350" s="48"/>
      <c r="M350" s="34"/>
      <c r="N350" s="34"/>
      <c r="O350" s="34">
        <f t="shared" ca="1" si="90"/>
        <v>2.7706608055165769E-3</v>
      </c>
      <c r="P350" s="34">
        <f t="shared" si="91"/>
        <v>-7.4576062560997892E-3</v>
      </c>
      <c r="Q350" s="214">
        <f t="shared" si="92"/>
        <v>43394.078699999998</v>
      </c>
      <c r="R350" s="59"/>
      <c r="S350" s="34">
        <f t="shared" si="93"/>
        <v>5.5615891071018718E-5</v>
      </c>
      <c r="T350" s="1">
        <v>1</v>
      </c>
      <c r="U350" s="34">
        <f t="shared" si="95"/>
        <v>5.5615891071018718E-5</v>
      </c>
      <c r="W350" s="1">
        <v>278</v>
      </c>
      <c r="Y350" s="50"/>
    </row>
    <row r="351" spans="1:25">
      <c r="A351" s="155" t="s">
        <v>223</v>
      </c>
      <c r="B351" s="156" t="s">
        <v>65</v>
      </c>
      <c r="C351" s="245">
        <v>58687.6682</v>
      </c>
      <c r="D351" s="245">
        <v>1E-4</v>
      </c>
      <c r="E351" s="48">
        <f t="shared" si="87"/>
        <v>20587.009253634355</v>
      </c>
      <c r="F351" s="48">
        <f t="shared" si="88"/>
        <v>20587</v>
      </c>
      <c r="G351" s="48">
        <f t="shared" si="94"/>
        <v>2.5948790062102489E-3</v>
      </c>
      <c r="H351" s="34"/>
      <c r="I351" s="34"/>
      <c r="J351" s="34"/>
      <c r="K351" s="34">
        <f t="shared" si="89"/>
        <v>2.5948790062102489E-3</v>
      </c>
      <c r="L351" s="48"/>
      <c r="M351" s="34"/>
      <c r="N351" s="34"/>
      <c r="O351" s="34">
        <f t="shared" ca="1" si="90"/>
        <v>2.9588029356520961E-3</v>
      </c>
      <c r="P351" s="34">
        <f t="shared" si="91"/>
        <v>-8.1930973200806008E-3</v>
      </c>
      <c r="Q351" s="214">
        <f t="shared" si="92"/>
        <v>43669.1682</v>
      </c>
      <c r="R351" s="59"/>
      <c r="S351" s="34">
        <f t="shared" si="93"/>
        <v>6.7126843696311918E-5</v>
      </c>
      <c r="T351" s="1">
        <v>1</v>
      </c>
      <c r="U351" s="34">
        <f t="shared" si="95"/>
        <v>6.7126843696311918E-5</v>
      </c>
      <c r="W351" s="1">
        <v>278</v>
      </c>
      <c r="Y351" s="50"/>
    </row>
    <row r="352" spans="1:25">
      <c r="A352" s="155" t="s">
        <v>1623</v>
      </c>
      <c r="B352" s="156" t="s">
        <v>62</v>
      </c>
      <c r="C352" s="245">
        <v>58721.740381000003</v>
      </c>
      <c r="D352" s="245">
        <v>1.08E-4</v>
      </c>
      <c r="E352" s="48">
        <f t="shared" si="87"/>
        <v>20708.51453546109</v>
      </c>
      <c r="F352" s="48">
        <f t="shared" si="88"/>
        <v>20708.5</v>
      </c>
      <c r="G352" s="48">
        <f t="shared" si="94"/>
        <v>4.0759945040917955E-3</v>
      </c>
      <c r="H352" s="34"/>
      <c r="I352" s="34"/>
      <c r="J352" s="34"/>
      <c r="K352" s="34">
        <f t="shared" si="89"/>
        <v>4.0759945040917955E-3</v>
      </c>
      <c r="L352" s="48"/>
      <c r="M352" s="34"/>
      <c r="N352" s="34"/>
      <c r="O352" s="34">
        <f t="shared" ca="1" si="90"/>
        <v>2.9821049425954858E-3</v>
      </c>
      <c r="P352" s="34">
        <f t="shared" si="91"/>
        <v>-8.2869992917965572E-3</v>
      </c>
      <c r="Q352" s="214">
        <f t="shared" si="92"/>
        <v>43703.240381000003</v>
      </c>
      <c r="R352" s="59"/>
      <c r="S352" s="34">
        <f t="shared" si="93"/>
        <v>6.867435726223664E-5</v>
      </c>
      <c r="T352" s="1">
        <v>1</v>
      </c>
      <c r="U352" s="34">
        <f t="shared" si="95"/>
        <v>6.867435726223664E-5</v>
      </c>
      <c r="W352" s="1">
        <v>278</v>
      </c>
      <c r="Y352" s="50"/>
    </row>
    <row r="353" spans="1:25">
      <c r="A353" s="155" t="s">
        <v>225</v>
      </c>
      <c r="B353" s="156" t="s">
        <v>65</v>
      </c>
      <c r="C353" s="245">
        <v>58774.605000000003</v>
      </c>
      <c r="D353" s="245" t="s">
        <v>48</v>
      </c>
      <c r="E353" s="48">
        <f t="shared" si="87"/>
        <v>20897.035793617637</v>
      </c>
      <c r="F353" s="48">
        <f t="shared" si="88"/>
        <v>20897</v>
      </c>
      <c r="G353" s="48">
        <f t="shared" si="94"/>
        <v>1.0037149004347157E-2</v>
      </c>
      <c r="H353" s="34"/>
      <c r="I353" s="34">
        <f>G353</f>
        <v>1.0037149004347157E-2</v>
      </c>
      <c r="J353" s="34"/>
      <c r="L353" s="48"/>
      <c r="M353" s="34"/>
      <c r="N353" s="34"/>
      <c r="O353" s="34">
        <f t="shared" ca="1" si="90"/>
        <v>3.018256615919182E-3</v>
      </c>
      <c r="P353" s="34">
        <f t="shared" si="91"/>
        <v>-8.4339079934603912E-3</v>
      </c>
      <c r="Q353" s="214">
        <f t="shared" si="92"/>
        <v>43756.105000000003</v>
      </c>
      <c r="R353" s="59"/>
      <c r="S353" s="34">
        <f t="shared" si="93"/>
        <v>7.1130804042155086E-5</v>
      </c>
      <c r="T353" s="1">
        <v>1</v>
      </c>
      <c r="U353" s="34">
        <f t="shared" si="95"/>
        <v>7.1130804042155086E-5</v>
      </c>
      <c r="W353" s="1">
        <v>278</v>
      </c>
      <c r="Y353" s="50"/>
    </row>
    <row r="354" spans="1:25">
      <c r="A354" s="192" t="s">
        <v>224</v>
      </c>
      <c r="B354" s="184" t="s">
        <v>65</v>
      </c>
      <c r="C354" s="244">
        <v>59013.796000000002</v>
      </c>
      <c r="D354" s="244">
        <v>5.9999999999999995E-4</v>
      </c>
      <c r="E354" s="48">
        <f t="shared" si="87"/>
        <v>21750.018168459344</v>
      </c>
      <c r="F354" s="48">
        <f t="shared" si="88"/>
        <v>21750</v>
      </c>
      <c r="G354" s="48">
        <f t="shared" si="94"/>
        <v>5.0947500058100559E-3</v>
      </c>
      <c r="H354" s="34"/>
      <c r="I354" s="34"/>
      <c r="J354" s="34"/>
      <c r="K354" s="34">
        <f t="shared" si="89"/>
        <v>5.0947500058100559E-3</v>
      </c>
      <c r="L354" s="48"/>
      <c r="M354" s="34"/>
      <c r="N354" s="34"/>
      <c r="O354" s="34">
        <f t="shared" ca="1" si="90"/>
        <v>3.1818501296863558E-3</v>
      </c>
      <c r="P354" s="34">
        <f t="shared" si="91"/>
        <v>-9.1173290416867205E-3</v>
      </c>
      <c r="Q354" s="214">
        <f t="shared" si="92"/>
        <v>43995.296000000002</v>
      </c>
      <c r="R354" s="59"/>
      <c r="S354" s="34">
        <f t="shared" si="93"/>
        <v>8.3125688854384099E-5</v>
      </c>
      <c r="T354" s="1">
        <v>1</v>
      </c>
      <c r="U354" s="34">
        <f t="shared" si="95"/>
        <v>8.3125688854384099E-5</v>
      </c>
      <c r="W354" s="1">
        <v>278</v>
      </c>
      <c r="Y354" s="50"/>
    </row>
    <row r="355" spans="1:25">
      <c r="A355" s="192" t="s">
        <v>226</v>
      </c>
      <c r="B355" s="184" t="s">
        <v>65</v>
      </c>
      <c r="C355" s="244">
        <v>59113.622000000003</v>
      </c>
      <c r="D355" s="244" t="s">
        <v>48</v>
      </c>
      <c r="E355" s="48">
        <f t="shared" si="87"/>
        <v>22106.009065068953</v>
      </c>
      <c r="F355" s="48">
        <f t="shared" si="88"/>
        <v>22106</v>
      </c>
      <c r="G355" s="48">
        <f t="shared" si="94"/>
        <v>2.5420020101591945E-3</v>
      </c>
      <c r="H355" s="34"/>
      <c r="I355" s="34">
        <f>G355</f>
        <v>2.5420020101591945E-3</v>
      </c>
      <c r="J355" s="34"/>
      <c r="L355" s="48"/>
      <c r="M355" s="34"/>
      <c r="N355" s="34"/>
      <c r="O355" s="34">
        <f t="shared" ca="1" si="90"/>
        <v>3.2501259689608152E-3</v>
      </c>
      <c r="P355" s="34">
        <f t="shared" si="91"/>
        <v>-9.4115808502312128E-3</v>
      </c>
      <c r="Q355" s="214">
        <f t="shared" si="92"/>
        <v>44095.122000000003</v>
      </c>
      <c r="R355" s="59"/>
      <c r="S355" s="34">
        <f t="shared" si="93"/>
        <v>8.8577854100438882E-5</v>
      </c>
      <c r="T355" s="1">
        <v>1</v>
      </c>
      <c r="U355" s="34">
        <f t="shared" si="95"/>
        <v>8.8577854100438882E-5</v>
      </c>
      <c r="W355" s="1">
        <v>278</v>
      </c>
      <c r="Y355" s="50"/>
    </row>
    <row r="356" spans="1:25" ht="12" customHeight="1">
      <c r="A356" s="155" t="s">
        <v>1622</v>
      </c>
      <c r="B356" s="156" t="s">
        <v>65</v>
      </c>
      <c r="C356" s="245">
        <v>59118.671199999997</v>
      </c>
      <c r="D356" s="245">
        <v>1E-4</v>
      </c>
      <c r="E356" s="48">
        <f t="shared" si="87"/>
        <v>22124.015087900272</v>
      </c>
      <c r="F356" s="48">
        <f t="shared" si="88"/>
        <v>22124</v>
      </c>
      <c r="G356" s="48">
        <f t="shared" si="94"/>
        <v>4.2309080017730594E-3</v>
      </c>
      <c r="H356" s="34"/>
      <c r="I356" s="34"/>
      <c r="J356" s="34"/>
      <c r="K356" s="34">
        <f t="shared" si="89"/>
        <v>4.2309080017730594E-3</v>
      </c>
      <c r="L356" s="48"/>
      <c r="M356" s="34"/>
      <c r="N356" s="34"/>
      <c r="O356" s="34">
        <f t="shared" ca="1" si="90"/>
        <v>3.2535781181376139E-3</v>
      </c>
      <c r="P356" s="34">
        <f t="shared" si="91"/>
        <v>-9.426599922293135E-3</v>
      </c>
      <c r="Q356" s="214">
        <f t="shared" si="92"/>
        <v>44100.171199999997</v>
      </c>
      <c r="R356" s="59"/>
      <c r="S356" s="34">
        <f t="shared" si="93"/>
        <v>8.886078609497694E-5</v>
      </c>
      <c r="T356" s="1">
        <v>1</v>
      </c>
      <c r="U356" s="34">
        <f t="shared" si="95"/>
        <v>8.886078609497694E-5</v>
      </c>
      <c r="W356" s="1">
        <v>278</v>
      </c>
      <c r="Y356" s="50"/>
    </row>
    <row r="357" spans="1:25" ht="12" customHeight="1">
      <c r="A357" s="155" t="s">
        <v>1622</v>
      </c>
      <c r="B357" s="156" t="s">
        <v>65</v>
      </c>
      <c r="C357" s="245">
        <v>59159.611400000002</v>
      </c>
      <c r="D357" s="245">
        <v>1E-4</v>
      </c>
      <c r="E357" s="48">
        <f t="shared" si="87"/>
        <v>22270.012508465839</v>
      </c>
      <c r="F357" s="48">
        <f t="shared" si="88"/>
        <v>22270</v>
      </c>
      <c r="G357" s="48">
        <f t="shared" si="94"/>
        <v>3.5075900013907813E-3</v>
      </c>
      <c r="H357" s="34"/>
      <c r="I357" s="34"/>
      <c r="J357" s="34"/>
      <c r="K357" s="34">
        <f t="shared" si="89"/>
        <v>3.5075900013907813E-3</v>
      </c>
      <c r="L357" s="48"/>
      <c r="M357" s="34"/>
      <c r="N357" s="34"/>
      <c r="O357" s="34">
        <f t="shared" ca="1" si="90"/>
        <v>3.281578883682757E-3</v>
      </c>
      <c r="P357" s="34">
        <f t="shared" si="91"/>
        <v>-9.5489233959080294E-3</v>
      </c>
      <c r="Q357" s="214">
        <f t="shared" si="92"/>
        <v>44141.111400000002</v>
      </c>
      <c r="R357" s="59"/>
      <c r="S357" s="34">
        <f t="shared" si="93"/>
        <v>9.1181938020919734E-5</v>
      </c>
      <c r="T357" s="1">
        <v>1</v>
      </c>
      <c r="U357" s="34">
        <f t="shared" si="95"/>
        <v>9.1181938020919734E-5</v>
      </c>
      <c r="W357" s="1">
        <v>278</v>
      </c>
      <c r="Y357" s="50"/>
    </row>
    <row r="358" spans="1:25" ht="12" customHeight="1">
      <c r="A358" s="215" t="s">
        <v>1624</v>
      </c>
      <c r="B358" s="216" t="s">
        <v>65</v>
      </c>
      <c r="C358" s="221">
        <v>59452.229999999981</v>
      </c>
      <c r="D358" s="217" t="s">
        <v>1626</v>
      </c>
      <c r="E358" s="48">
        <f t="shared" si="87"/>
        <v>23313.523795892368</v>
      </c>
      <c r="F358" s="48">
        <f t="shared" si="88"/>
        <v>23313.5</v>
      </c>
      <c r="G358" s="48">
        <f t="shared" si="94"/>
        <v>6.6727794837788679E-3</v>
      </c>
      <c r="H358" s="34"/>
      <c r="I358" s="34"/>
      <c r="J358" s="34"/>
      <c r="K358" s="34">
        <f t="shared" si="89"/>
        <v>6.6727794837788679E-3</v>
      </c>
      <c r="L358" s="48"/>
      <c r="M358" s="34"/>
      <c r="N358" s="34"/>
      <c r="O358" s="34">
        <f t="shared" ca="1" si="90"/>
        <v>3.4817076429043818E-3</v>
      </c>
      <c r="P358" s="34">
        <f t="shared" si="91"/>
        <v>-1.0449230263547216E-2</v>
      </c>
      <c r="Q358" s="214">
        <f t="shared" si="92"/>
        <v>44433.729999999981</v>
      </c>
      <c r="R358" s="59"/>
      <c r="S358" s="34">
        <f t="shared" si="93"/>
        <v>1.0918641310063101E-4</v>
      </c>
      <c r="T358" s="1">
        <v>1</v>
      </c>
      <c r="U358" s="34">
        <f t="shared" si="95"/>
        <v>1.0918641310063101E-4</v>
      </c>
      <c r="W358" s="1">
        <v>278</v>
      </c>
      <c r="Y358" s="50"/>
    </row>
    <row r="359" spans="1:25" ht="12" customHeight="1">
      <c r="A359" s="217" t="s">
        <v>1625</v>
      </c>
      <c r="B359" s="216" t="s">
        <v>65</v>
      </c>
      <c r="C359" s="221">
        <v>59498.355799999998</v>
      </c>
      <c r="D359" s="217">
        <v>1E-4</v>
      </c>
      <c r="E359" s="48">
        <f t="shared" si="87"/>
        <v>23478.013657239524</v>
      </c>
      <c r="F359" s="48">
        <f t="shared" si="88"/>
        <v>23478</v>
      </c>
      <c r="G359" s="48">
        <f t="shared" si="94"/>
        <v>3.8297260034596547E-3</v>
      </c>
      <c r="H359" s="34"/>
      <c r="I359" s="34"/>
      <c r="J359" s="34"/>
      <c r="K359" s="34">
        <f t="shared" si="89"/>
        <v>3.8297260034596547E-3</v>
      </c>
      <c r="L359" s="48"/>
      <c r="M359" s="34"/>
      <c r="N359" s="34"/>
      <c r="O359" s="34">
        <f t="shared" ca="1" si="90"/>
        <v>3.5132564506590133E-3</v>
      </c>
      <c r="P359" s="34">
        <f t="shared" si="91"/>
        <v>-1.0595324054597092E-2</v>
      </c>
      <c r="Q359" s="214">
        <f t="shared" si="92"/>
        <v>44479.855799999998</v>
      </c>
      <c r="R359" s="59"/>
      <c r="S359" s="34">
        <f t="shared" si="93"/>
        <v>1.1226089182192376E-4</v>
      </c>
      <c r="T359" s="1">
        <v>1</v>
      </c>
      <c r="U359" s="34">
        <f t="shared" si="95"/>
        <v>1.1226089182192376E-4</v>
      </c>
      <c r="W359" s="1">
        <v>278</v>
      </c>
      <c r="Y359" s="50"/>
    </row>
    <row r="360" spans="1:25" ht="12" customHeight="1">
      <c r="A360" s="217" t="s">
        <v>1625</v>
      </c>
      <c r="B360" s="216" t="s">
        <v>62</v>
      </c>
      <c r="C360" s="221">
        <v>59498.497100000001</v>
      </c>
      <c r="D360" s="217">
        <v>2.0000000000000001E-4</v>
      </c>
      <c r="E360" s="48">
        <f t="shared" si="87"/>
        <v>23478.517549148364</v>
      </c>
      <c r="F360" s="48">
        <f t="shared" si="88"/>
        <v>23478.5</v>
      </c>
      <c r="G360" s="48">
        <f t="shared" si="94"/>
        <v>4.9210845027118921E-3</v>
      </c>
      <c r="H360" s="34"/>
      <c r="I360" s="34"/>
      <c r="J360" s="34"/>
      <c r="K360" s="34">
        <f t="shared" si="89"/>
        <v>4.9210845027118921E-3</v>
      </c>
      <c r="L360" s="48"/>
      <c r="M360" s="34"/>
      <c r="N360" s="34"/>
      <c r="O360" s="34">
        <f t="shared" ca="1" si="90"/>
        <v>3.5133523436917022E-3</v>
      </c>
      <c r="P360" s="34">
        <f t="shared" si="91"/>
        <v>-1.0595769838717715E-2</v>
      </c>
      <c r="Q360" s="214">
        <f t="shared" si="92"/>
        <v>44479.997100000001</v>
      </c>
      <c r="R360" s="59"/>
      <c r="S360" s="34">
        <f t="shared" si="93"/>
        <v>1.1227033847508003E-4</v>
      </c>
      <c r="T360" s="1">
        <v>1</v>
      </c>
      <c r="U360" s="34">
        <f t="shared" si="95"/>
        <v>1.1227033847508003E-4</v>
      </c>
      <c r="W360" s="1">
        <v>278</v>
      </c>
      <c r="Y360" s="50"/>
    </row>
    <row r="361" spans="1:25" ht="12" customHeight="1">
      <c r="A361" s="217" t="s">
        <v>1625</v>
      </c>
      <c r="B361" s="216" t="s">
        <v>65</v>
      </c>
      <c r="C361" s="221">
        <v>59507.329299999998</v>
      </c>
      <c r="D361" s="217">
        <v>1E-4</v>
      </c>
      <c r="E361" s="48">
        <f t="shared" si="87"/>
        <v>23510.014181258579</v>
      </c>
      <c r="F361" s="48">
        <f t="shared" si="88"/>
        <v>23510</v>
      </c>
      <c r="G361" s="48">
        <f t="shared" si="94"/>
        <v>3.9766699992469512E-3</v>
      </c>
      <c r="H361" s="34"/>
      <c r="I361" s="34"/>
      <c r="J361" s="34"/>
      <c r="K361" s="34">
        <f t="shared" si="89"/>
        <v>3.9766699992469512E-3</v>
      </c>
      <c r="L361" s="48"/>
      <c r="M361" s="34"/>
      <c r="N361" s="34"/>
      <c r="O361" s="34">
        <f t="shared" ca="1" si="90"/>
        <v>3.5193936047510995E-3</v>
      </c>
      <c r="P361" s="34">
        <f t="shared" si="91"/>
        <v>-1.0623875376315053E-2</v>
      </c>
      <c r="Q361" s="214">
        <f t="shared" si="92"/>
        <v>44488.829299999998</v>
      </c>
      <c r="R361" s="59"/>
      <c r="S361" s="34">
        <f t="shared" si="93"/>
        <v>1.1286672801147332E-4</v>
      </c>
      <c r="T361" s="1">
        <v>1</v>
      </c>
      <c r="U361" s="34">
        <f t="shared" si="95"/>
        <v>1.1286672801147332E-4</v>
      </c>
      <c r="W361" s="1">
        <v>278</v>
      </c>
      <c r="Y361" s="50"/>
    </row>
    <row r="362" spans="1:25" ht="12" customHeight="1">
      <c r="A362" s="217" t="s">
        <v>1625</v>
      </c>
      <c r="B362" s="216" t="s">
        <v>65</v>
      </c>
      <c r="C362" s="221">
        <v>59512.377</v>
      </c>
      <c r="D362" s="217">
        <v>2.0000000000000001E-4</v>
      </c>
      <c r="E362" s="48">
        <f t="shared" si="87"/>
        <v>23528.014854918922</v>
      </c>
      <c r="F362" s="48">
        <f t="shared" si="88"/>
        <v>23528</v>
      </c>
      <c r="G362" s="48">
        <f t="shared" si="94"/>
        <v>4.1655760069261305E-3</v>
      </c>
      <c r="H362" s="34"/>
      <c r="I362" s="34"/>
      <c r="J362" s="34"/>
      <c r="K362" s="34">
        <f t="shared" si="89"/>
        <v>4.1655760069261305E-3</v>
      </c>
      <c r="L362" s="48"/>
      <c r="M362" s="34"/>
      <c r="N362" s="34"/>
      <c r="O362" s="34">
        <f t="shared" ca="1" si="90"/>
        <v>3.5228457539278981E-3</v>
      </c>
      <c r="P362" s="34">
        <f t="shared" si="91"/>
        <v>-1.0639954367993958E-2</v>
      </c>
      <c r="Q362" s="214">
        <f t="shared" si="92"/>
        <v>44493.877</v>
      </c>
      <c r="R362" s="59"/>
      <c r="S362" s="34">
        <f t="shared" si="93"/>
        <v>1.1320862895299371E-4</v>
      </c>
      <c r="T362" s="1">
        <v>1</v>
      </c>
      <c r="U362" s="34">
        <f t="shared" si="95"/>
        <v>1.1320862895299371E-4</v>
      </c>
      <c r="W362" s="1">
        <v>278</v>
      </c>
      <c r="Y362" s="50"/>
    </row>
    <row r="363" spans="1:25" ht="12" customHeight="1">
      <c r="A363" s="218" t="s">
        <v>1627</v>
      </c>
      <c r="B363" s="219" t="s">
        <v>62</v>
      </c>
      <c r="C363" s="221">
        <v>59801.629000000001</v>
      </c>
      <c r="D363" s="217">
        <v>2.0000000000000001E-4</v>
      </c>
      <c r="E363" s="48">
        <f t="shared" ref="E363:E367" si="96">+(C363-C$7)/C$8</f>
        <v>24559.520462938101</v>
      </c>
      <c r="F363" s="48">
        <f t="shared" ref="F363:F367" si="97">ROUND(2*E363,0)/2</f>
        <v>24559.5</v>
      </c>
      <c r="G363" s="48">
        <f t="shared" ref="G363:G367" si="98">+C363-(C$7+F363*C$8)</f>
        <v>5.7381615042686462E-3</v>
      </c>
      <c r="H363" s="34"/>
      <c r="I363" s="34"/>
      <c r="J363" s="34"/>
      <c r="K363" s="34">
        <f t="shared" ref="K363:K367" si="99">G363</f>
        <v>5.7381615042686462E-3</v>
      </c>
      <c r="L363" s="48"/>
      <c r="M363" s="34"/>
      <c r="N363" s="34"/>
      <c r="O363" s="34">
        <f t="shared" ref="O363:O367" ca="1" si="100">+C$11+C$12*F363</f>
        <v>3.7206730803649901E-3</v>
      </c>
      <c r="P363" s="34">
        <f t="shared" ref="P363:P367" si="101">E$11*F$11+E$12*F$12*F363+E$13*F$13*F363^2</f>
        <v>-1.1584071442067549E-2</v>
      </c>
      <c r="Q363" s="214">
        <f t="shared" ref="Q363:Q367" si="102">C363-15018.5</f>
        <v>44783.129000000001</v>
      </c>
      <c r="R363" s="59"/>
      <c r="S363" s="34">
        <f t="shared" ref="S363:S367" si="103">(P363-L363)^2</f>
        <v>1.3419071117492493E-4</v>
      </c>
      <c r="T363" s="1">
        <v>1</v>
      </c>
      <c r="U363" s="34">
        <f t="shared" ref="U363:U367" si="104">S363*T363</f>
        <v>1.3419071117492493E-4</v>
      </c>
      <c r="W363" s="1">
        <v>278</v>
      </c>
      <c r="Y363" s="50"/>
    </row>
    <row r="364" spans="1:25" ht="12" customHeight="1">
      <c r="A364" s="218" t="s">
        <v>1627</v>
      </c>
      <c r="B364" s="219" t="s">
        <v>65</v>
      </c>
      <c r="C364" s="221">
        <v>59801.767699999997</v>
      </c>
      <c r="D364" s="217">
        <v>1E-4</v>
      </c>
      <c r="E364" s="48">
        <f t="shared" si="96"/>
        <v>24560.015082950504</v>
      </c>
      <c r="F364" s="48">
        <f t="shared" si="97"/>
        <v>24560</v>
      </c>
      <c r="G364" s="48">
        <f t="shared" si="98"/>
        <v>4.2295199964428321E-3</v>
      </c>
      <c r="H364" s="34"/>
      <c r="I364" s="34"/>
      <c r="J364" s="34"/>
      <c r="K364" s="34">
        <f t="shared" si="99"/>
        <v>4.2295199964428321E-3</v>
      </c>
      <c r="L364" s="48"/>
      <c r="M364" s="34"/>
      <c r="N364" s="34"/>
      <c r="O364" s="34">
        <f t="shared" ca="1" si="100"/>
        <v>3.720768973397679E-3</v>
      </c>
      <c r="P364" s="34">
        <f t="shared" si="101"/>
        <v>-1.1584539905498591E-2</v>
      </c>
      <c r="Q364" s="214">
        <f t="shared" si="102"/>
        <v>44783.267699999997</v>
      </c>
      <c r="R364" s="59"/>
      <c r="S364" s="34">
        <f t="shared" si="103"/>
        <v>1.342015648220893E-4</v>
      </c>
      <c r="T364" s="1">
        <v>1</v>
      </c>
      <c r="U364" s="34">
        <f t="shared" si="104"/>
        <v>1.342015648220893E-4</v>
      </c>
      <c r="W364" s="1">
        <v>278</v>
      </c>
      <c r="Y364" s="50"/>
    </row>
    <row r="365" spans="1:25" ht="12" customHeight="1">
      <c r="A365" s="218" t="s">
        <v>1627</v>
      </c>
      <c r="B365" s="219" t="s">
        <v>65</v>
      </c>
      <c r="C365" s="221">
        <v>59849.438699999999</v>
      </c>
      <c r="D365" s="217">
        <v>1E-4</v>
      </c>
      <c r="E365" s="48">
        <f t="shared" si="96"/>
        <v>24730.015303657307</v>
      </c>
      <c r="F365" s="48">
        <f t="shared" si="97"/>
        <v>24730</v>
      </c>
      <c r="G365" s="48">
        <f t="shared" si="98"/>
        <v>4.2914100049529225E-3</v>
      </c>
      <c r="H365" s="34"/>
      <c r="I365" s="34"/>
      <c r="J365" s="34"/>
      <c r="K365" s="34">
        <f t="shared" si="99"/>
        <v>4.2914100049529225E-3</v>
      </c>
      <c r="L365" s="48"/>
      <c r="M365" s="34"/>
      <c r="N365" s="34"/>
      <c r="O365" s="34">
        <f t="shared" ca="1" si="100"/>
        <v>3.7533726045118876E-3</v>
      </c>
      <c r="P365" s="34">
        <f t="shared" si="101"/>
        <v>-1.174442529434809E-2</v>
      </c>
      <c r="Q365" s="214">
        <f t="shared" si="102"/>
        <v>44830.938699999999</v>
      </c>
      <c r="R365" s="59"/>
      <c r="S365" s="34">
        <f t="shared" si="103"/>
        <v>1.3793152549452324E-4</v>
      </c>
      <c r="T365" s="1">
        <v>1</v>
      </c>
      <c r="U365" s="34">
        <f t="shared" si="104"/>
        <v>1.3793152549452324E-4</v>
      </c>
      <c r="W365" s="1">
        <v>278</v>
      </c>
      <c r="Y365" s="50"/>
    </row>
    <row r="366" spans="1:25" ht="12" customHeight="1">
      <c r="A366" s="218" t="s">
        <v>1627</v>
      </c>
      <c r="B366" s="219" t="s">
        <v>65</v>
      </c>
      <c r="C366" s="221">
        <v>59858.412900000003</v>
      </c>
      <c r="D366" s="217">
        <v>2.0000000000000001E-4</v>
      </c>
      <c r="E366" s="48">
        <f t="shared" si="96"/>
        <v>24762.018323956181</v>
      </c>
      <c r="F366" s="48">
        <f t="shared" si="97"/>
        <v>24762</v>
      </c>
      <c r="G366" s="48">
        <f t="shared" si="98"/>
        <v>5.1383540048846044E-3</v>
      </c>
      <c r="H366" s="34"/>
      <c r="I366" s="34"/>
      <c r="J366" s="34"/>
      <c r="K366" s="34">
        <f t="shared" si="99"/>
        <v>5.1383540048846044E-3</v>
      </c>
      <c r="L366" s="48"/>
      <c r="M366" s="34"/>
      <c r="N366" s="34"/>
      <c r="O366" s="34">
        <f t="shared" ca="1" si="100"/>
        <v>3.7595097586039738E-3</v>
      </c>
      <c r="P366" s="34">
        <f t="shared" si="101"/>
        <v>-1.1774656919149896E-2</v>
      </c>
      <c r="Q366" s="214">
        <f t="shared" si="102"/>
        <v>44839.912900000003</v>
      </c>
      <c r="R366" s="59"/>
      <c r="S366" s="34">
        <f t="shared" si="103"/>
        <v>1.3864254556368453E-4</v>
      </c>
      <c r="T366" s="1">
        <v>1</v>
      </c>
      <c r="U366" s="34">
        <f t="shared" si="104"/>
        <v>1.3864254556368453E-4</v>
      </c>
      <c r="W366" s="1">
        <v>278</v>
      </c>
      <c r="Y366" s="50"/>
    </row>
    <row r="367" spans="1:25" ht="12" customHeight="1">
      <c r="A367" s="218" t="s">
        <v>1627</v>
      </c>
      <c r="B367" s="219" t="s">
        <v>62</v>
      </c>
      <c r="C367" s="221">
        <v>59858.552300000003</v>
      </c>
      <c r="D367" s="217">
        <v>2.9999999999999997E-4</v>
      </c>
      <c r="E367" s="48">
        <f t="shared" si="96"/>
        <v>24762.515440248404</v>
      </c>
      <c r="F367" s="48">
        <f t="shared" si="97"/>
        <v>24762.5</v>
      </c>
      <c r="G367" s="48">
        <f t="shared" si="98"/>
        <v>4.3297125084791332E-3</v>
      </c>
      <c r="H367" s="34"/>
      <c r="I367" s="34"/>
      <c r="J367" s="34"/>
      <c r="K367" s="34">
        <f t="shared" si="99"/>
        <v>4.3297125084791332E-3</v>
      </c>
      <c r="L367" s="48"/>
      <c r="M367" s="34"/>
      <c r="N367" s="34"/>
      <c r="O367" s="34">
        <f t="shared" ca="1" si="100"/>
        <v>3.7596056516366627E-3</v>
      </c>
      <c r="P367" s="34">
        <f t="shared" si="101"/>
        <v>-1.1775129629053763E-2</v>
      </c>
      <c r="Q367" s="214">
        <f t="shared" si="102"/>
        <v>44840.052300000003</v>
      </c>
      <c r="R367" s="59"/>
      <c r="S367" s="34">
        <f t="shared" si="103"/>
        <v>1.3865367778101981E-4</v>
      </c>
      <c r="T367" s="1">
        <v>1</v>
      </c>
      <c r="U367" s="34">
        <f t="shared" si="104"/>
        <v>1.3865367778101981E-4</v>
      </c>
      <c r="W367" s="1">
        <v>278</v>
      </c>
      <c r="Y367" s="50"/>
    </row>
    <row r="368" spans="1:25" ht="12" customHeight="1">
      <c r="A368" s="218" t="s">
        <v>1628</v>
      </c>
      <c r="B368" s="333" t="s">
        <v>65</v>
      </c>
      <c r="C368" s="334">
        <v>60149.768499999998</v>
      </c>
      <c r="D368" s="334">
        <v>2.9999999999999997E-4</v>
      </c>
      <c r="E368" s="48">
        <f t="shared" ref="E368:E372" si="105">+(C368-C$7)/C$8</f>
        <v>25801.025609395128</v>
      </c>
      <c r="F368" s="48">
        <f t="shared" ref="F368:F372" si="106">ROUND(2*E368,0)/2</f>
        <v>25801</v>
      </c>
      <c r="G368" s="48">
        <f t="shared" ref="G368:G372" si="107">+C368-(C$7+F368*C$8)</f>
        <v>7.1813169997767545E-3</v>
      </c>
      <c r="H368" s="34"/>
      <c r="I368" s="34"/>
      <c r="J368" s="34"/>
      <c r="K368" s="34">
        <f t="shared" ref="K368:K372" si="108">G368</f>
        <v>7.1813169997767545E-3</v>
      </c>
      <c r="L368" s="48"/>
      <c r="M368" s="34"/>
      <c r="N368" s="34"/>
      <c r="O368" s="34">
        <f t="shared" ref="O368:O372" ca="1" si="109">+C$11+C$12*F368</f>
        <v>3.9587754805313988E-3</v>
      </c>
      <c r="P368" s="34">
        <f t="shared" ref="P368:P372" si="110">E$11*F$11+E$12*F$12*F368+E$13*F$13*F368^2</f>
        <v>-1.2779575015666298E-2</v>
      </c>
      <c r="Q368" s="214">
        <f t="shared" ref="Q368:Q372" si="111">C368-15018.5</f>
        <v>45131.268499999998</v>
      </c>
      <c r="R368" s="59"/>
      <c r="S368" s="34">
        <f t="shared" ref="S368:S372" si="112">(P368-L368)^2</f>
        <v>1.6331753758104224E-4</v>
      </c>
      <c r="T368" s="1">
        <v>1</v>
      </c>
      <c r="U368" s="34">
        <f t="shared" ref="U368:U372" si="113">S368*T368</f>
        <v>1.6331753758104224E-4</v>
      </c>
      <c r="W368" s="1">
        <v>278</v>
      </c>
      <c r="Y368" s="50"/>
    </row>
    <row r="369" spans="1:25" ht="12" customHeight="1">
      <c r="A369" s="218" t="s">
        <v>1628</v>
      </c>
      <c r="B369" s="333" t="s">
        <v>65</v>
      </c>
      <c r="C369" s="334">
        <v>60165.752699999997</v>
      </c>
      <c r="D369" s="334">
        <v>1E-4</v>
      </c>
      <c r="E369" s="48">
        <f t="shared" si="105"/>
        <v>25858.027088865278</v>
      </c>
      <c r="F369" s="48">
        <f t="shared" si="106"/>
        <v>25858</v>
      </c>
      <c r="G369" s="48">
        <f t="shared" si="107"/>
        <v>7.5961859984090552E-3</v>
      </c>
      <c r="H369" s="34"/>
      <c r="I369" s="34"/>
      <c r="J369" s="34"/>
      <c r="K369" s="34">
        <f t="shared" si="108"/>
        <v>7.5961859984090552E-3</v>
      </c>
      <c r="L369" s="48"/>
      <c r="M369" s="34"/>
      <c r="N369" s="34"/>
      <c r="O369" s="34">
        <f t="shared" ca="1" si="109"/>
        <v>3.9697072862579282E-3</v>
      </c>
      <c r="P369" s="34">
        <f t="shared" si="110"/>
        <v>-1.2836015319946013E-2</v>
      </c>
      <c r="Q369" s="214">
        <f t="shared" si="111"/>
        <v>45147.252699999997</v>
      </c>
      <c r="R369" s="59"/>
      <c r="S369" s="34">
        <f t="shared" si="112"/>
        <v>1.6476328929388877E-4</v>
      </c>
      <c r="T369" s="1">
        <v>1</v>
      </c>
      <c r="U369" s="34">
        <f t="shared" si="113"/>
        <v>1.6476328929388877E-4</v>
      </c>
      <c r="W369" s="1">
        <v>278</v>
      </c>
      <c r="Y369" s="50"/>
    </row>
    <row r="370" spans="1:25" ht="12" customHeight="1">
      <c r="A370" s="218" t="s">
        <v>1628</v>
      </c>
      <c r="B370" s="333" t="s">
        <v>62</v>
      </c>
      <c r="C370" s="334">
        <v>60165.892200000002</v>
      </c>
      <c r="D370" s="334">
        <v>2.9999999999999997E-4</v>
      </c>
      <c r="E370" s="48">
        <f t="shared" si="105"/>
        <v>25858.524561768914</v>
      </c>
      <c r="F370" s="48">
        <f t="shared" si="106"/>
        <v>25858.5</v>
      </c>
      <c r="G370" s="48">
        <f t="shared" si="107"/>
        <v>6.8875445067533292E-3</v>
      </c>
      <c r="H370" s="34"/>
      <c r="I370" s="34"/>
      <c r="J370" s="34"/>
      <c r="K370" s="34">
        <f t="shared" si="108"/>
        <v>6.8875445067533292E-3</v>
      </c>
      <c r="L370" s="48"/>
      <c r="M370" s="34"/>
      <c r="N370" s="34"/>
      <c r="O370" s="34">
        <f t="shared" ca="1" si="109"/>
        <v>3.9698031792906163E-3</v>
      </c>
      <c r="P370" s="34">
        <f t="shared" si="110"/>
        <v>-1.2836511013228722E-2</v>
      </c>
      <c r="Q370" s="214">
        <f t="shared" si="111"/>
        <v>45147.392200000002</v>
      </c>
      <c r="R370" s="59"/>
      <c r="S370" s="34">
        <f t="shared" si="112"/>
        <v>1.6477601499274226E-4</v>
      </c>
      <c r="T370" s="1">
        <v>1</v>
      </c>
      <c r="U370" s="34">
        <f t="shared" si="113"/>
        <v>1.6477601499274226E-4</v>
      </c>
      <c r="W370" s="1">
        <v>278</v>
      </c>
      <c r="Y370" s="50"/>
    </row>
    <row r="371" spans="1:25" ht="12" customHeight="1">
      <c r="A371" s="218" t="s">
        <v>1628</v>
      </c>
      <c r="B371" s="333" t="s">
        <v>65</v>
      </c>
      <c r="C371" s="334">
        <v>60258.571799999998</v>
      </c>
      <c r="D371" s="334">
        <v>1E-4</v>
      </c>
      <c r="E371" s="48">
        <f t="shared" si="105"/>
        <v>26189.030581257008</v>
      </c>
      <c r="F371" s="48">
        <f t="shared" si="106"/>
        <v>26189</v>
      </c>
      <c r="G371" s="48">
        <f t="shared" si="107"/>
        <v>8.5755129985045642E-3</v>
      </c>
      <c r="H371" s="34"/>
      <c r="I371" s="34"/>
      <c r="J371" s="34"/>
      <c r="K371" s="34">
        <f t="shared" si="108"/>
        <v>8.5755129985045642E-3</v>
      </c>
      <c r="L371" s="48"/>
      <c r="M371" s="34"/>
      <c r="N371" s="34"/>
      <c r="O371" s="34">
        <f t="shared" ca="1" si="109"/>
        <v>4.0331884738979452E-3</v>
      </c>
      <c r="P371" s="34">
        <f t="shared" si="110"/>
        <v>-1.3166458322569956E-2</v>
      </c>
      <c r="Q371" s="214">
        <f t="shared" si="111"/>
        <v>45240.071799999998</v>
      </c>
      <c r="R371" s="59"/>
      <c r="S371" s="34">
        <f t="shared" si="112"/>
        <v>1.7335562475997166E-4</v>
      </c>
      <c r="T371" s="1">
        <v>1</v>
      </c>
      <c r="U371" s="34">
        <f t="shared" si="113"/>
        <v>1.7335562475997166E-4</v>
      </c>
      <c r="W371" s="1">
        <v>278</v>
      </c>
      <c r="Y371" s="50"/>
    </row>
    <row r="372" spans="1:25" ht="12" customHeight="1">
      <c r="A372" s="218" t="s">
        <v>1628</v>
      </c>
      <c r="B372" s="333" t="s">
        <v>65</v>
      </c>
      <c r="C372" s="334">
        <v>60279.602599999998</v>
      </c>
      <c r="D372" s="334">
        <v>1E-4</v>
      </c>
      <c r="E372" s="48">
        <f t="shared" si="105"/>
        <v>26264.028811662087</v>
      </c>
      <c r="F372" s="48">
        <f t="shared" si="106"/>
        <v>26264</v>
      </c>
      <c r="G372" s="48">
        <f t="shared" si="107"/>
        <v>8.079288003500551E-3</v>
      </c>
      <c r="H372" s="34"/>
      <c r="I372" s="34"/>
      <c r="J372" s="34"/>
      <c r="K372" s="34">
        <f t="shared" si="108"/>
        <v>8.079288003500551E-3</v>
      </c>
      <c r="L372" s="48"/>
      <c r="M372" s="34"/>
      <c r="N372" s="34"/>
      <c r="O372" s="34">
        <f t="shared" ca="1" si="109"/>
        <v>4.0475724288012715E-3</v>
      </c>
      <c r="P372" s="34">
        <f t="shared" si="110"/>
        <v>-1.3241970658396671E-2</v>
      </c>
      <c r="Q372" s="214">
        <f t="shared" si="111"/>
        <v>45261.102599999998</v>
      </c>
      <c r="R372" s="59"/>
      <c r="S372" s="34">
        <f t="shared" si="112"/>
        <v>1.7534978691783836E-4</v>
      </c>
      <c r="T372" s="1">
        <v>1</v>
      </c>
      <c r="U372" s="34">
        <f t="shared" si="113"/>
        <v>1.7534978691783836E-4</v>
      </c>
      <c r="W372" s="1">
        <v>278</v>
      </c>
      <c r="Y372" s="50"/>
    </row>
    <row r="373" spans="1:25" ht="12" customHeight="1">
      <c r="A373" s="46"/>
      <c r="B373" s="102"/>
      <c r="C373" s="224"/>
      <c r="D373" s="225"/>
      <c r="E373" s="48"/>
      <c r="F373" s="48"/>
      <c r="G373" s="48"/>
      <c r="H373" s="34"/>
      <c r="I373" s="34"/>
      <c r="J373" s="48"/>
      <c r="K373" s="34"/>
      <c r="L373" s="34"/>
      <c r="O373" s="34"/>
      <c r="P373" s="34"/>
      <c r="Q373" s="59"/>
      <c r="R373" s="59"/>
      <c r="S373" s="34"/>
      <c r="U373" s="34"/>
      <c r="Y373" s="50"/>
    </row>
    <row r="374" spans="1:25" ht="12" customHeight="1">
      <c r="A374" s="46"/>
      <c r="B374" s="102"/>
      <c r="C374" s="224"/>
      <c r="D374" s="225"/>
      <c r="E374" s="48"/>
      <c r="F374" s="48"/>
      <c r="G374" s="48"/>
      <c r="H374" s="34"/>
      <c r="I374" s="34"/>
      <c r="J374" s="48"/>
      <c r="K374" s="34"/>
      <c r="L374" s="34"/>
      <c r="O374" s="34"/>
      <c r="P374" s="34"/>
      <c r="Q374" s="59"/>
      <c r="R374" s="59"/>
      <c r="S374" s="34"/>
      <c r="U374" s="34"/>
      <c r="Y374" s="50"/>
    </row>
    <row r="375" spans="1:25">
      <c r="A375" s="46"/>
      <c r="B375" s="102"/>
      <c r="C375" s="224"/>
      <c r="D375" s="225"/>
      <c r="E375" s="48"/>
      <c r="F375" s="48"/>
      <c r="G375" s="48"/>
      <c r="H375" s="34"/>
      <c r="I375" s="34"/>
      <c r="J375" s="34"/>
      <c r="K375" s="34"/>
      <c r="L375" s="48"/>
      <c r="M375" s="34"/>
      <c r="N375" s="34"/>
      <c r="O375" s="34"/>
      <c r="P375" s="34"/>
      <c r="Q375" s="59"/>
      <c r="R375" s="59"/>
      <c r="S375" s="34"/>
      <c r="U375" s="34"/>
      <c r="Y375" s="50"/>
    </row>
    <row r="376" spans="1:25">
      <c r="A376" s="46"/>
      <c r="B376" s="102"/>
      <c r="C376" s="224"/>
      <c r="D376" s="225"/>
      <c r="E376" s="48"/>
      <c r="F376" s="48"/>
      <c r="G376" s="48"/>
      <c r="H376" s="34"/>
      <c r="I376" s="34"/>
      <c r="J376" s="34"/>
      <c r="K376" s="34"/>
      <c r="L376" s="48"/>
      <c r="M376" s="34"/>
      <c r="N376" s="34"/>
      <c r="O376" s="34"/>
      <c r="P376" s="34"/>
      <c r="Q376" s="59"/>
      <c r="R376" s="59"/>
      <c r="S376" s="34"/>
      <c r="U376" s="34"/>
      <c r="Y376" s="50"/>
    </row>
    <row r="377" spans="1:25">
      <c r="A377" s="46"/>
      <c r="B377" s="46"/>
      <c r="C377" s="224"/>
      <c r="D377" s="225"/>
      <c r="E377" s="48"/>
      <c r="F377" s="48"/>
      <c r="G377" s="48"/>
      <c r="H377" s="34"/>
      <c r="I377" s="34"/>
      <c r="J377" s="34"/>
      <c r="L377" s="48"/>
      <c r="M377" s="34"/>
      <c r="N377" s="34"/>
      <c r="O377" s="34"/>
      <c r="P377" s="34"/>
      <c r="Q377" s="59"/>
      <c r="R377" s="59"/>
      <c r="S377" s="34"/>
      <c r="U377" s="34"/>
      <c r="Y377" s="50"/>
    </row>
    <row r="378" spans="1:25">
      <c r="A378" s="46"/>
      <c r="B378" s="46"/>
      <c r="C378" s="224"/>
      <c r="D378" s="225"/>
      <c r="E378" s="48"/>
      <c r="F378" s="48"/>
      <c r="G378" s="48"/>
      <c r="H378" s="34"/>
      <c r="I378" s="34"/>
      <c r="J378" s="48"/>
      <c r="L378" s="34"/>
      <c r="O378" s="34"/>
      <c r="P378" s="34"/>
      <c r="Q378" s="59"/>
      <c r="R378" s="59"/>
      <c r="S378" s="34"/>
      <c r="U378" s="34"/>
      <c r="Y378" s="50"/>
    </row>
    <row r="379" spans="1:25">
      <c r="A379" s="46"/>
      <c r="B379" s="46"/>
      <c r="C379" s="224"/>
      <c r="D379" s="225"/>
      <c r="E379" s="48"/>
      <c r="F379" s="48"/>
      <c r="G379" s="48"/>
      <c r="H379" s="34"/>
      <c r="I379" s="34"/>
      <c r="J379" s="48"/>
      <c r="L379" s="34"/>
      <c r="O379" s="34"/>
      <c r="P379" s="34"/>
      <c r="Q379" s="59"/>
      <c r="R379" s="59"/>
      <c r="S379" s="34"/>
      <c r="U379" s="34"/>
      <c r="Y379" s="50"/>
    </row>
    <row r="380" spans="1:25">
      <c r="A380" s="46"/>
      <c r="B380" s="46"/>
      <c r="C380" s="224"/>
      <c r="D380" s="225"/>
      <c r="E380" s="48"/>
      <c r="F380" s="48"/>
      <c r="G380" s="48"/>
      <c r="H380" s="34"/>
      <c r="I380" s="34"/>
      <c r="J380" s="34"/>
      <c r="L380" s="48"/>
      <c r="M380" s="34"/>
      <c r="N380" s="34"/>
      <c r="O380" s="34"/>
      <c r="P380" s="34"/>
      <c r="Q380" s="59"/>
      <c r="R380" s="59"/>
      <c r="S380" s="34"/>
      <c r="U380" s="34"/>
      <c r="Y380" s="50"/>
    </row>
    <row r="381" spans="1:25">
      <c r="A381" s="46"/>
      <c r="B381" s="46"/>
      <c r="C381" s="224"/>
      <c r="D381" s="225"/>
      <c r="E381" s="48"/>
      <c r="F381" s="48"/>
      <c r="G381" s="48"/>
      <c r="H381" s="34"/>
      <c r="I381" s="34"/>
      <c r="J381" s="48"/>
      <c r="L381" s="34"/>
      <c r="O381" s="34"/>
      <c r="P381" s="34"/>
      <c r="Q381" s="59"/>
      <c r="R381" s="59"/>
      <c r="S381" s="34"/>
      <c r="U381" s="34"/>
      <c r="Y381" s="50"/>
    </row>
    <row r="382" spans="1:25">
      <c r="A382" s="46"/>
      <c r="B382" s="46"/>
      <c r="C382" s="224"/>
      <c r="D382" s="225"/>
      <c r="E382" s="48"/>
      <c r="F382" s="48"/>
      <c r="G382" s="48"/>
      <c r="H382" s="34"/>
      <c r="I382" s="34"/>
      <c r="J382" s="34"/>
      <c r="L382" s="48"/>
      <c r="M382" s="34"/>
      <c r="N382" s="34"/>
      <c r="O382" s="34"/>
      <c r="P382" s="34"/>
      <c r="Q382" s="59"/>
      <c r="R382" s="59"/>
      <c r="S382" s="34"/>
      <c r="U382" s="34"/>
      <c r="Y382" s="50"/>
    </row>
    <row r="383" spans="1:25">
      <c r="A383" s="46"/>
      <c r="B383" s="46"/>
      <c r="C383" s="224"/>
      <c r="D383" s="225"/>
      <c r="E383" s="48"/>
      <c r="F383" s="48"/>
      <c r="G383" s="48"/>
      <c r="H383" s="34"/>
      <c r="I383" s="34"/>
      <c r="J383" s="48"/>
      <c r="L383" s="34"/>
      <c r="O383" s="34"/>
      <c r="P383" s="34"/>
      <c r="Q383" s="59"/>
      <c r="R383" s="59"/>
      <c r="S383" s="34"/>
      <c r="U383" s="34"/>
      <c r="Y383" s="50"/>
    </row>
    <row r="384" spans="1:25">
      <c r="A384" s="46"/>
      <c r="B384" s="46"/>
      <c r="C384" s="224"/>
      <c r="D384" s="225"/>
      <c r="E384" s="48"/>
      <c r="F384" s="48"/>
      <c r="G384" s="48"/>
      <c r="H384" s="34"/>
      <c r="I384" s="34"/>
      <c r="J384" s="34"/>
      <c r="L384" s="48"/>
      <c r="M384" s="34"/>
      <c r="N384" s="34"/>
      <c r="O384" s="34"/>
      <c r="P384" s="34"/>
      <c r="Q384" s="59"/>
      <c r="R384" s="59"/>
      <c r="S384" s="34"/>
      <c r="U384" s="34"/>
      <c r="Y384" s="50"/>
    </row>
    <row r="385" spans="1:25">
      <c r="A385" s="46"/>
      <c r="B385" s="46"/>
      <c r="C385" s="224"/>
      <c r="D385" s="225"/>
      <c r="E385" s="48"/>
      <c r="F385" s="48"/>
      <c r="G385" s="48"/>
      <c r="H385" s="34"/>
      <c r="I385" s="34"/>
      <c r="J385" s="48"/>
      <c r="L385" s="34"/>
      <c r="O385" s="34"/>
      <c r="P385" s="34"/>
      <c r="Q385" s="59"/>
      <c r="R385" s="59"/>
      <c r="S385" s="34"/>
      <c r="U385" s="34"/>
      <c r="Y385" s="50"/>
    </row>
    <row r="386" spans="1:25">
      <c r="A386" s="46"/>
      <c r="B386" s="46"/>
      <c r="C386" s="224"/>
      <c r="D386" s="225"/>
      <c r="E386" s="48"/>
      <c r="F386" s="48"/>
      <c r="G386" s="48"/>
      <c r="H386" s="34"/>
      <c r="I386" s="34"/>
      <c r="J386" s="34"/>
      <c r="L386" s="48"/>
      <c r="M386" s="34"/>
      <c r="N386" s="34"/>
      <c r="O386" s="34"/>
      <c r="P386" s="34"/>
      <c r="Q386" s="59"/>
      <c r="R386" s="59"/>
      <c r="S386" s="34"/>
      <c r="U386" s="34"/>
      <c r="Y386" s="50"/>
    </row>
    <row r="387" spans="1:25">
      <c r="A387" s="46"/>
      <c r="B387" s="102"/>
      <c r="C387" s="224"/>
      <c r="D387" s="225"/>
      <c r="E387" s="48"/>
      <c r="F387" s="48"/>
      <c r="G387" s="48"/>
      <c r="H387" s="34"/>
      <c r="I387" s="34"/>
      <c r="J387" s="48"/>
      <c r="K387" s="34"/>
      <c r="L387" s="34"/>
      <c r="O387" s="34"/>
      <c r="P387" s="34"/>
      <c r="Q387" s="59"/>
      <c r="R387" s="59"/>
      <c r="S387" s="34"/>
      <c r="U387" s="34"/>
      <c r="Y387" s="50"/>
    </row>
    <row r="388" spans="1:25">
      <c r="A388" s="46"/>
      <c r="B388" s="46"/>
      <c r="C388" s="224"/>
      <c r="D388" s="225"/>
      <c r="E388" s="48"/>
      <c r="F388" s="48"/>
      <c r="G388" s="48"/>
      <c r="H388" s="34"/>
      <c r="I388" s="34"/>
      <c r="J388" s="48"/>
      <c r="L388" s="34"/>
      <c r="O388" s="34"/>
      <c r="P388" s="34"/>
      <c r="Q388" s="59"/>
      <c r="R388" s="59"/>
      <c r="S388" s="34"/>
      <c r="U388" s="34"/>
      <c r="Y388" s="50"/>
    </row>
    <row r="389" spans="1:25">
      <c r="A389" s="46"/>
      <c r="B389" s="46"/>
      <c r="C389" s="224"/>
      <c r="D389" s="225"/>
      <c r="E389" s="48"/>
      <c r="F389" s="48"/>
      <c r="G389" s="48"/>
      <c r="H389" s="34"/>
      <c r="I389" s="34"/>
      <c r="J389" s="34"/>
      <c r="L389" s="48"/>
      <c r="M389" s="34"/>
      <c r="N389" s="34"/>
      <c r="O389" s="34"/>
      <c r="P389" s="34"/>
      <c r="Q389" s="59"/>
      <c r="R389" s="59"/>
      <c r="S389" s="34"/>
      <c r="U389" s="34"/>
      <c r="Y389" s="50"/>
    </row>
    <row r="390" spans="1:25">
      <c r="A390" s="46"/>
      <c r="B390" s="46"/>
      <c r="C390" s="224"/>
      <c r="D390" s="225"/>
      <c r="E390" s="48"/>
      <c r="F390" s="48"/>
      <c r="G390" s="48"/>
      <c r="H390" s="34"/>
      <c r="I390" s="34"/>
      <c r="J390" s="48"/>
      <c r="L390" s="34"/>
      <c r="O390" s="34"/>
      <c r="P390" s="34"/>
      <c r="Q390" s="59"/>
      <c r="R390" s="59"/>
      <c r="S390" s="34"/>
      <c r="U390" s="34"/>
      <c r="Y390" s="50"/>
    </row>
    <row r="391" spans="1:25">
      <c r="A391" s="46"/>
      <c r="B391" s="46"/>
      <c r="C391" s="224"/>
      <c r="D391" s="225"/>
      <c r="E391" s="48"/>
      <c r="F391" s="48"/>
      <c r="G391" s="48"/>
      <c r="H391" s="34"/>
      <c r="I391" s="34"/>
      <c r="J391" s="34"/>
      <c r="L391" s="48"/>
      <c r="M391" s="34"/>
      <c r="N391" s="34"/>
      <c r="O391" s="34"/>
      <c r="P391" s="34"/>
      <c r="Q391" s="59"/>
      <c r="R391" s="59"/>
      <c r="S391" s="34"/>
      <c r="U391" s="34"/>
      <c r="Y391" s="50"/>
    </row>
    <row r="392" spans="1:25">
      <c r="A392" s="46"/>
      <c r="B392" s="46"/>
      <c r="C392" s="224"/>
      <c r="D392" s="225"/>
      <c r="E392" s="48"/>
      <c r="F392" s="48"/>
      <c r="G392" s="48"/>
      <c r="H392" s="34"/>
      <c r="I392" s="34"/>
      <c r="J392" s="48"/>
      <c r="L392" s="34"/>
      <c r="O392" s="34"/>
      <c r="P392" s="34"/>
      <c r="Q392" s="59"/>
      <c r="R392" s="59"/>
      <c r="S392" s="34"/>
      <c r="U392" s="34"/>
      <c r="Y392" s="50"/>
    </row>
    <row r="393" spans="1:25">
      <c r="A393" s="46"/>
      <c r="B393" s="102"/>
      <c r="C393" s="224"/>
      <c r="D393" s="225"/>
      <c r="E393" s="48"/>
      <c r="F393" s="48"/>
      <c r="G393" s="48"/>
      <c r="H393" s="34"/>
      <c r="I393" s="34"/>
      <c r="J393" s="34"/>
      <c r="K393" s="34"/>
      <c r="L393" s="48"/>
      <c r="M393" s="34"/>
      <c r="N393" s="34"/>
      <c r="O393" s="34"/>
      <c r="P393" s="34"/>
      <c r="Q393" s="59"/>
      <c r="R393" s="59"/>
      <c r="S393" s="34"/>
      <c r="U393" s="34"/>
      <c r="Y393" s="50"/>
    </row>
    <row r="394" spans="1:25">
      <c r="A394" s="46"/>
      <c r="B394" s="102"/>
      <c r="C394" s="224"/>
      <c r="D394" s="225"/>
      <c r="E394" s="48"/>
      <c r="F394" s="48"/>
      <c r="G394" s="48"/>
      <c r="H394" s="34"/>
      <c r="I394" s="34"/>
      <c r="J394" s="48"/>
      <c r="K394" s="34"/>
      <c r="L394" s="34"/>
      <c r="O394" s="34"/>
      <c r="P394" s="34"/>
      <c r="Q394" s="59"/>
      <c r="R394" s="59"/>
      <c r="S394" s="34"/>
      <c r="U394" s="34"/>
      <c r="Y394" s="50"/>
    </row>
    <row r="395" spans="1:25">
      <c r="A395" s="46"/>
      <c r="B395" s="46"/>
      <c r="C395" s="224"/>
      <c r="D395" s="225"/>
      <c r="E395" s="48"/>
      <c r="F395" s="48"/>
      <c r="G395" s="48"/>
      <c r="H395" s="34"/>
      <c r="I395" s="34"/>
      <c r="J395" s="34"/>
      <c r="L395" s="48"/>
      <c r="M395" s="34"/>
      <c r="N395" s="34"/>
      <c r="O395" s="34"/>
      <c r="P395" s="34"/>
      <c r="Q395" s="59"/>
      <c r="R395" s="59"/>
      <c r="S395" s="34"/>
      <c r="U395" s="34"/>
      <c r="Y395" s="50"/>
    </row>
    <row r="396" spans="1:25">
      <c r="A396" s="46"/>
      <c r="B396" s="46"/>
      <c r="C396" s="224"/>
      <c r="D396" s="225"/>
      <c r="E396" s="48"/>
      <c r="F396" s="48"/>
      <c r="G396" s="48"/>
      <c r="H396" s="34"/>
      <c r="I396" s="34"/>
      <c r="J396" s="48"/>
      <c r="L396" s="34"/>
      <c r="O396" s="34"/>
      <c r="P396" s="34"/>
      <c r="Q396" s="59"/>
      <c r="R396" s="59"/>
      <c r="S396" s="34"/>
      <c r="U396" s="34"/>
      <c r="Y396" s="50"/>
    </row>
    <row r="397" spans="1:25">
      <c r="A397" s="46"/>
      <c r="B397" s="46"/>
      <c r="C397" s="224"/>
      <c r="D397" s="225"/>
      <c r="E397" s="48"/>
      <c r="F397" s="48"/>
      <c r="G397" s="48"/>
      <c r="H397" s="34"/>
      <c r="I397" s="34"/>
      <c r="J397" s="34"/>
      <c r="L397" s="48"/>
      <c r="M397" s="34"/>
      <c r="N397" s="34"/>
      <c r="O397" s="34"/>
      <c r="P397" s="34"/>
      <c r="Q397" s="59"/>
      <c r="R397" s="59"/>
      <c r="S397" s="34"/>
      <c r="U397" s="34"/>
      <c r="Y397" s="50"/>
    </row>
    <row r="398" spans="1:25">
      <c r="A398" s="46"/>
      <c r="B398" s="46"/>
      <c r="C398" s="224"/>
      <c r="D398" s="225"/>
      <c r="E398" s="48"/>
      <c r="F398" s="48"/>
      <c r="G398" s="48"/>
      <c r="H398" s="34"/>
      <c r="I398" s="34"/>
      <c r="J398" s="48"/>
      <c r="L398" s="34"/>
      <c r="O398" s="34"/>
      <c r="P398" s="34"/>
      <c r="Q398" s="59"/>
      <c r="R398" s="59"/>
      <c r="S398" s="34"/>
      <c r="U398" s="34"/>
      <c r="Y398" s="50"/>
    </row>
    <row r="399" spans="1:25">
      <c r="A399" s="46"/>
      <c r="B399" s="46"/>
      <c r="C399" s="224"/>
      <c r="D399" s="225"/>
      <c r="E399" s="48"/>
      <c r="F399" s="48"/>
      <c r="G399" s="48"/>
      <c r="H399" s="34"/>
      <c r="I399" s="34"/>
      <c r="J399" s="34"/>
      <c r="L399" s="48"/>
      <c r="M399" s="34"/>
      <c r="N399" s="34"/>
      <c r="O399" s="34"/>
      <c r="P399" s="34"/>
      <c r="Q399" s="59"/>
      <c r="R399" s="59"/>
      <c r="S399" s="34"/>
      <c r="U399" s="34"/>
      <c r="Y399" s="50"/>
    </row>
    <row r="400" spans="1:25">
      <c r="A400" s="46"/>
      <c r="B400" s="46"/>
      <c r="C400" s="224"/>
      <c r="D400" s="225"/>
      <c r="E400" s="48"/>
      <c r="F400" s="48"/>
      <c r="G400" s="48"/>
      <c r="H400" s="34"/>
      <c r="I400" s="34"/>
      <c r="J400" s="48"/>
      <c r="L400" s="34"/>
      <c r="O400" s="34"/>
      <c r="P400" s="34"/>
      <c r="Q400" s="59"/>
      <c r="R400" s="59"/>
      <c r="S400" s="34"/>
      <c r="U400" s="34"/>
      <c r="Y400" s="50"/>
    </row>
    <row r="401" spans="1:25">
      <c r="A401" s="46"/>
      <c r="B401" s="46"/>
      <c r="C401" s="224"/>
      <c r="D401" s="225"/>
      <c r="E401" s="48"/>
      <c r="F401" s="48"/>
      <c r="G401" s="48"/>
      <c r="H401" s="34"/>
      <c r="I401" s="34"/>
      <c r="J401" s="34"/>
      <c r="L401" s="48"/>
      <c r="M401" s="34"/>
      <c r="N401" s="34"/>
      <c r="O401" s="34"/>
      <c r="P401" s="34"/>
      <c r="Q401" s="59"/>
      <c r="R401" s="59"/>
      <c r="S401" s="34"/>
      <c r="U401" s="34"/>
      <c r="Y401" s="50"/>
    </row>
    <row r="402" spans="1:25">
      <c r="A402" s="46"/>
      <c r="B402" s="46"/>
      <c r="C402" s="224"/>
      <c r="D402" s="225"/>
      <c r="E402" s="48"/>
      <c r="F402" s="48"/>
      <c r="G402" s="48"/>
      <c r="H402" s="34"/>
      <c r="I402" s="34"/>
      <c r="J402" s="48"/>
      <c r="L402" s="34"/>
      <c r="O402" s="34"/>
      <c r="P402" s="34"/>
      <c r="Q402" s="59"/>
      <c r="R402" s="59"/>
      <c r="S402" s="34"/>
      <c r="U402" s="34"/>
      <c r="Y402" s="50"/>
    </row>
    <row r="403" spans="1:25">
      <c r="A403" s="46"/>
      <c r="B403" s="46"/>
      <c r="C403" s="224"/>
      <c r="D403" s="225"/>
      <c r="E403" s="48"/>
      <c r="F403" s="48"/>
      <c r="G403" s="48"/>
      <c r="H403" s="34"/>
      <c r="I403" s="34"/>
      <c r="J403" s="34"/>
      <c r="L403" s="48"/>
      <c r="M403" s="34"/>
      <c r="N403" s="34"/>
      <c r="O403" s="34"/>
      <c r="P403" s="34"/>
      <c r="Q403" s="59"/>
      <c r="R403" s="59"/>
      <c r="S403" s="34"/>
      <c r="U403" s="34"/>
      <c r="Y403" s="50"/>
    </row>
    <row r="404" spans="1:25">
      <c r="A404" s="46"/>
      <c r="B404" s="46"/>
      <c r="C404" s="224"/>
      <c r="D404" s="225"/>
      <c r="E404" s="48"/>
      <c r="F404" s="48"/>
      <c r="G404" s="48"/>
      <c r="H404" s="34"/>
      <c r="I404" s="34"/>
      <c r="J404" s="48"/>
      <c r="L404" s="34"/>
      <c r="O404" s="34"/>
      <c r="P404" s="34"/>
      <c r="Q404" s="59"/>
      <c r="R404" s="59"/>
      <c r="S404" s="34"/>
      <c r="U404" s="34"/>
      <c r="Y404" s="50"/>
    </row>
    <row r="405" spans="1:25">
      <c r="A405" s="46"/>
      <c r="B405" s="46"/>
      <c r="C405" s="224"/>
      <c r="D405" s="225"/>
      <c r="E405" s="48"/>
      <c r="F405" s="48"/>
      <c r="G405" s="48"/>
      <c r="H405" s="34"/>
      <c r="I405" s="34"/>
      <c r="J405" s="34"/>
      <c r="L405" s="48"/>
      <c r="M405" s="34"/>
      <c r="N405" s="34"/>
      <c r="O405" s="34"/>
      <c r="P405" s="34"/>
      <c r="Q405" s="59"/>
      <c r="R405" s="59"/>
      <c r="S405" s="34"/>
      <c r="U405" s="34"/>
      <c r="Y405" s="50"/>
    </row>
    <row r="406" spans="1:25">
      <c r="A406" s="46"/>
      <c r="B406" s="46"/>
      <c r="C406" s="224"/>
      <c r="D406" s="225"/>
      <c r="E406" s="48"/>
      <c r="F406" s="48"/>
      <c r="G406" s="48"/>
      <c r="H406" s="34"/>
      <c r="I406" s="34"/>
      <c r="J406" s="48"/>
      <c r="L406" s="34"/>
      <c r="O406" s="34"/>
      <c r="P406" s="34"/>
      <c r="Q406" s="59"/>
      <c r="R406" s="59"/>
      <c r="S406" s="34"/>
      <c r="U406" s="34"/>
      <c r="Y406" s="50"/>
    </row>
    <row r="407" spans="1:25">
      <c r="A407" s="46"/>
      <c r="B407" s="46"/>
      <c r="C407" s="224"/>
      <c r="D407" s="225"/>
      <c r="E407" s="48"/>
      <c r="F407" s="48"/>
      <c r="G407" s="48"/>
      <c r="H407" s="34"/>
      <c r="I407" s="34"/>
      <c r="J407" s="34"/>
      <c r="L407" s="48"/>
      <c r="M407" s="34"/>
      <c r="N407" s="34"/>
      <c r="O407" s="34"/>
      <c r="P407" s="34"/>
      <c r="Q407" s="59"/>
      <c r="R407" s="59"/>
      <c r="S407" s="34"/>
      <c r="U407" s="34"/>
      <c r="Y407" s="50"/>
    </row>
    <row r="408" spans="1:25">
      <c r="A408" s="46"/>
      <c r="B408" s="46"/>
      <c r="C408" s="224"/>
      <c r="D408" s="225"/>
      <c r="E408" s="48"/>
      <c r="F408" s="48"/>
      <c r="G408" s="48"/>
      <c r="H408" s="34"/>
      <c r="I408" s="34"/>
      <c r="J408" s="48"/>
      <c r="L408" s="34"/>
      <c r="O408" s="34"/>
      <c r="P408" s="34"/>
      <c r="Q408" s="59"/>
      <c r="R408" s="59"/>
      <c r="S408" s="34"/>
      <c r="U408" s="34"/>
      <c r="Y408" s="50"/>
    </row>
    <row r="409" spans="1:25">
      <c r="A409" s="46"/>
      <c r="B409" s="46"/>
      <c r="C409" s="224"/>
      <c r="D409" s="225"/>
      <c r="E409" s="48"/>
      <c r="F409" s="48"/>
      <c r="G409" s="48"/>
      <c r="H409" s="34"/>
      <c r="I409" s="34"/>
      <c r="J409" s="34"/>
      <c r="L409" s="48"/>
      <c r="M409" s="34"/>
      <c r="N409" s="34"/>
      <c r="O409" s="34"/>
      <c r="P409" s="34"/>
      <c r="Q409" s="59"/>
      <c r="R409" s="59"/>
      <c r="S409" s="34"/>
      <c r="U409" s="34"/>
      <c r="Y409" s="50"/>
    </row>
    <row r="410" spans="1:25">
      <c r="A410" s="46"/>
      <c r="B410" s="102"/>
      <c r="C410" s="224"/>
      <c r="D410" s="225"/>
      <c r="E410" s="48"/>
      <c r="F410" s="48"/>
      <c r="G410" s="48"/>
      <c r="H410" s="34"/>
      <c r="I410" s="34"/>
      <c r="J410" s="34"/>
      <c r="K410" s="34"/>
      <c r="L410" s="48"/>
      <c r="M410" s="34"/>
      <c r="N410" s="34"/>
      <c r="O410" s="34"/>
      <c r="P410" s="34"/>
      <c r="Q410" s="59"/>
      <c r="R410" s="59"/>
      <c r="S410" s="34"/>
      <c r="U410" s="34"/>
      <c r="Y410" s="50"/>
    </row>
    <row r="411" spans="1:25">
      <c r="A411" s="46"/>
      <c r="B411" s="46"/>
      <c r="C411" s="224"/>
      <c r="D411" s="225"/>
      <c r="E411" s="48"/>
      <c r="F411" s="48"/>
      <c r="G411" s="48"/>
      <c r="H411" s="34"/>
      <c r="I411" s="34"/>
      <c r="J411" s="48"/>
      <c r="L411" s="34"/>
      <c r="O411" s="34"/>
      <c r="P411" s="34"/>
      <c r="Q411" s="59"/>
      <c r="R411" s="59"/>
      <c r="S411" s="34"/>
      <c r="U411" s="34"/>
      <c r="Y411" s="50"/>
    </row>
    <row r="412" spans="1:25">
      <c r="A412" s="46"/>
      <c r="B412" s="102"/>
      <c r="C412" s="224"/>
      <c r="D412" s="225"/>
      <c r="E412" s="48"/>
      <c r="F412" s="48"/>
      <c r="G412" s="48"/>
      <c r="H412" s="34"/>
      <c r="I412" s="34"/>
      <c r="J412" s="34"/>
      <c r="K412" s="34"/>
      <c r="L412" s="48"/>
      <c r="M412" s="34"/>
      <c r="N412" s="34"/>
      <c r="O412" s="34"/>
      <c r="P412" s="34"/>
      <c r="Q412" s="59"/>
      <c r="R412" s="59"/>
      <c r="S412" s="34"/>
      <c r="U412" s="34"/>
      <c r="Y412" s="50"/>
    </row>
    <row r="413" spans="1:25">
      <c r="A413" s="46"/>
      <c r="B413" s="102"/>
      <c r="C413" s="224"/>
      <c r="D413" s="225"/>
      <c r="E413" s="48"/>
      <c r="F413" s="48"/>
      <c r="G413" s="48"/>
      <c r="H413" s="34"/>
      <c r="I413" s="34"/>
      <c r="J413" s="48"/>
      <c r="K413" s="34"/>
      <c r="L413" s="34"/>
      <c r="O413" s="34"/>
      <c r="P413" s="34"/>
      <c r="Q413" s="59"/>
      <c r="R413" s="59"/>
      <c r="S413" s="34"/>
      <c r="U413" s="34"/>
      <c r="Y413" s="50"/>
    </row>
    <row r="414" spans="1:25">
      <c r="A414" s="46"/>
      <c r="B414" s="102"/>
      <c r="C414" s="224"/>
      <c r="D414" s="225"/>
      <c r="E414" s="48"/>
      <c r="F414" s="48"/>
      <c r="G414" s="48"/>
      <c r="H414" s="34"/>
      <c r="I414" s="34"/>
      <c r="J414" s="34"/>
      <c r="K414" s="34"/>
      <c r="L414" s="48"/>
      <c r="M414" s="34"/>
      <c r="N414" s="34"/>
      <c r="O414" s="34"/>
      <c r="P414" s="34"/>
      <c r="Q414" s="59"/>
      <c r="R414" s="59"/>
      <c r="S414" s="34"/>
      <c r="U414" s="34"/>
      <c r="Y414" s="50"/>
    </row>
    <row r="415" spans="1:25">
      <c r="A415" s="46"/>
      <c r="B415" s="46"/>
      <c r="C415" s="224"/>
      <c r="D415" s="225"/>
      <c r="E415" s="48"/>
      <c r="F415" s="48"/>
      <c r="G415" s="48"/>
      <c r="H415" s="34"/>
      <c r="I415" s="34"/>
      <c r="J415" s="34"/>
      <c r="L415" s="48"/>
      <c r="M415" s="34"/>
      <c r="N415" s="34"/>
      <c r="O415" s="34"/>
      <c r="P415" s="34"/>
      <c r="Q415" s="59"/>
      <c r="R415" s="59"/>
      <c r="S415" s="34"/>
      <c r="U415" s="34"/>
      <c r="Y415" s="50"/>
    </row>
    <row r="416" spans="1:25">
      <c r="A416" s="46"/>
      <c r="B416" s="102"/>
      <c r="C416" s="224"/>
      <c r="D416" s="225"/>
      <c r="E416" s="48"/>
      <c r="F416" s="48"/>
      <c r="G416" s="48"/>
      <c r="H416" s="34"/>
      <c r="I416" s="34"/>
      <c r="J416" s="48"/>
      <c r="K416" s="34"/>
      <c r="L416" s="34"/>
      <c r="O416" s="34"/>
      <c r="P416" s="34"/>
      <c r="Q416" s="59"/>
      <c r="R416" s="59"/>
      <c r="S416" s="34"/>
      <c r="U416" s="34"/>
      <c r="Y416" s="50"/>
    </row>
    <row r="417" spans="1:25">
      <c r="A417" s="46"/>
      <c r="B417" s="102"/>
      <c r="C417" s="224"/>
      <c r="D417" s="225"/>
      <c r="E417" s="48"/>
      <c r="F417" s="48"/>
      <c r="G417" s="48"/>
      <c r="H417" s="34"/>
      <c r="I417" s="34"/>
      <c r="J417" s="34"/>
      <c r="K417" s="34"/>
      <c r="L417" s="48"/>
      <c r="M417" s="34"/>
      <c r="N417" s="34"/>
      <c r="O417" s="34"/>
      <c r="P417" s="34"/>
      <c r="Q417" s="59"/>
      <c r="R417" s="59"/>
      <c r="S417" s="34"/>
      <c r="U417" s="34"/>
      <c r="Y417" s="50"/>
    </row>
    <row r="418" spans="1:25">
      <c r="A418" s="46"/>
      <c r="B418" s="102"/>
      <c r="C418" s="224"/>
      <c r="D418" s="225"/>
      <c r="E418" s="48"/>
      <c r="F418" s="48"/>
      <c r="G418" s="48"/>
      <c r="H418" s="34"/>
      <c r="I418" s="34"/>
      <c r="J418" s="48"/>
      <c r="K418" s="34"/>
      <c r="L418" s="34"/>
      <c r="O418" s="34"/>
      <c r="P418" s="34"/>
      <c r="Q418" s="59"/>
      <c r="R418" s="59"/>
      <c r="S418" s="34"/>
      <c r="U418" s="34"/>
      <c r="Y418" s="50"/>
    </row>
    <row r="419" spans="1:25">
      <c r="A419" s="46"/>
      <c r="B419" s="102"/>
      <c r="C419" s="224"/>
      <c r="D419" s="225"/>
      <c r="E419" s="48"/>
      <c r="F419" s="48"/>
      <c r="G419" s="48"/>
      <c r="H419" s="34"/>
      <c r="I419" s="34"/>
      <c r="J419" s="34"/>
      <c r="K419" s="34"/>
      <c r="L419" s="48"/>
      <c r="M419" s="34"/>
      <c r="N419" s="34"/>
      <c r="O419" s="34"/>
      <c r="P419" s="34"/>
      <c r="Q419" s="59"/>
      <c r="R419" s="59"/>
      <c r="S419" s="34"/>
      <c r="U419" s="34"/>
      <c r="Y419" s="50"/>
    </row>
    <row r="420" spans="1:25">
      <c r="A420" s="46"/>
      <c r="B420" s="102"/>
      <c r="C420" s="224"/>
      <c r="D420" s="225"/>
      <c r="E420" s="48"/>
      <c r="F420" s="48"/>
      <c r="G420" s="48"/>
      <c r="H420" s="34"/>
      <c r="I420" s="34"/>
      <c r="J420" s="34"/>
      <c r="K420" s="34"/>
      <c r="L420" s="48"/>
      <c r="M420" s="34"/>
      <c r="N420" s="34"/>
      <c r="O420" s="34"/>
      <c r="P420" s="34"/>
      <c r="Q420" s="59"/>
      <c r="R420" s="59"/>
      <c r="S420" s="34"/>
      <c r="U420" s="34"/>
      <c r="Y420" s="50"/>
    </row>
    <row r="421" spans="1:25">
      <c r="A421" s="46"/>
      <c r="B421" s="46"/>
      <c r="C421" s="224"/>
      <c r="D421" s="225"/>
      <c r="E421" s="48"/>
      <c r="F421" s="48"/>
      <c r="G421" s="48"/>
      <c r="H421" s="34"/>
      <c r="I421" s="34"/>
      <c r="J421" s="48"/>
      <c r="L421" s="34"/>
      <c r="O421" s="34"/>
      <c r="P421" s="34"/>
      <c r="Q421" s="59"/>
      <c r="R421" s="59"/>
      <c r="S421" s="34"/>
      <c r="U421" s="34"/>
      <c r="Y421" s="50"/>
    </row>
    <row r="422" spans="1:25">
      <c r="A422" s="46"/>
      <c r="B422" s="102"/>
      <c r="C422" s="224"/>
      <c r="D422" s="225"/>
      <c r="E422" s="48"/>
      <c r="F422" s="48"/>
      <c r="G422" s="48"/>
      <c r="H422" s="34"/>
      <c r="I422" s="34"/>
      <c r="J422" s="48"/>
      <c r="K422" s="34"/>
      <c r="L422" s="34"/>
      <c r="O422" s="34"/>
      <c r="P422" s="34"/>
      <c r="Q422" s="59"/>
      <c r="R422" s="59"/>
      <c r="S422" s="34"/>
      <c r="U422" s="34"/>
      <c r="Y422" s="50"/>
    </row>
    <row r="423" spans="1:25">
      <c r="A423" s="46"/>
      <c r="B423" s="46"/>
      <c r="C423" s="224"/>
      <c r="D423" s="225"/>
      <c r="E423" s="48"/>
      <c r="F423" s="48"/>
      <c r="G423" s="48"/>
      <c r="H423" s="34"/>
      <c r="I423" s="34"/>
      <c r="J423" s="34"/>
      <c r="L423" s="48"/>
      <c r="M423" s="34"/>
      <c r="N423" s="34"/>
      <c r="O423" s="34"/>
      <c r="P423" s="34"/>
      <c r="Q423" s="59"/>
      <c r="R423" s="59"/>
      <c r="S423" s="34"/>
      <c r="U423" s="34"/>
      <c r="Y423" s="50"/>
    </row>
    <row r="424" spans="1:25">
      <c r="A424" s="46"/>
      <c r="B424" s="46"/>
      <c r="C424" s="224"/>
      <c r="D424" s="225"/>
      <c r="E424" s="48"/>
      <c r="F424" s="48"/>
      <c r="G424" s="48"/>
      <c r="H424" s="34"/>
      <c r="I424" s="34"/>
      <c r="J424" s="48"/>
      <c r="L424" s="34"/>
      <c r="O424" s="34"/>
      <c r="P424" s="34"/>
      <c r="Q424" s="59"/>
      <c r="R424" s="59"/>
      <c r="S424" s="34"/>
      <c r="U424" s="34"/>
      <c r="Y424" s="50"/>
    </row>
    <row r="425" spans="1:25">
      <c r="A425" s="46"/>
      <c r="B425" s="102"/>
      <c r="C425" s="224"/>
      <c r="D425" s="225"/>
      <c r="E425" s="48"/>
      <c r="F425" s="48"/>
      <c r="G425" s="48"/>
      <c r="H425" s="34"/>
      <c r="I425" s="34"/>
      <c r="J425" s="34"/>
      <c r="K425" s="34"/>
      <c r="L425" s="48"/>
      <c r="M425" s="34"/>
      <c r="N425" s="34"/>
      <c r="O425" s="34"/>
      <c r="P425" s="34"/>
      <c r="Q425" s="59"/>
      <c r="R425" s="59"/>
      <c r="S425" s="34"/>
      <c r="U425" s="34"/>
      <c r="Y425" s="50"/>
    </row>
    <row r="426" spans="1:25">
      <c r="A426" s="46"/>
      <c r="B426" s="102"/>
      <c r="C426" s="224"/>
      <c r="D426" s="225"/>
      <c r="E426" s="48"/>
      <c r="F426" s="48"/>
      <c r="G426" s="48"/>
      <c r="H426" s="34"/>
      <c r="I426" s="34"/>
      <c r="J426" s="48"/>
      <c r="K426" s="34"/>
      <c r="L426" s="34"/>
      <c r="O426" s="34"/>
      <c r="P426" s="34"/>
      <c r="Q426" s="59"/>
      <c r="R426" s="59"/>
      <c r="S426" s="34"/>
      <c r="U426" s="34"/>
      <c r="Y426" s="50"/>
    </row>
    <row r="427" spans="1:25">
      <c r="A427" s="46"/>
      <c r="B427" s="102"/>
      <c r="C427" s="224"/>
      <c r="D427" s="225"/>
      <c r="E427" s="48"/>
      <c r="F427" s="48"/>
      <c r="G427" s="48"/>
      <c r="H427" s="34"/>
      <c r="I427" s="34"/>
      <c r="J427" s="34"/>
      <c r="K427" s="34"/>
      <c r="L427" s="48"/>
      <c r="M427" s="34"/>
      <c r="N427" s="34"/>
      <c r="O427" s="34"/>
      <c r="P427" s="34"/>
      <c r="Q427" s="59"/>
      <c r="R427" s="59"/>
      <c r="S427" s="34"/>
      <c r="U427" s="34"/>
      <c r="Y427" s="50"/>
    </row>
    <row r="428" spans="1:25">
      <c r="A428" s="46"/>
      <c r="B428" s="46"/>
      <c r="C428" s="224"/>
      <c r="D428" s="225"/>
      <c r="E428" s="48"/>
      <c r="F428" s="48"/>
      <c r="G428" s="48"/>
      <c r="H428" s="34"/>
      <c r="I428" s="34"/>
      <c r="J428" s="48"/>
      <c r="K428" s="34"/>
      <c r="L428" s="34"/>
      <c r="O428" s="34"/>
      <c r="P428" s="34"/>
      <c r="Q428" s="59"/>
      <c r="R428" s="59"/>
      <c r="S428" s="34"/>
      <c r="U428" s="34"/>
      <c r="Y428" s="50"/>
    </row>
    <row r="429" spans="1:25">
      <c r="A429" s="46"/>
      <c r="B429" s="46"/>
      <c r="C429" s="224"/>
      <c r="D429" s="225"/>
      <c r="E429" s="48"/>
      <c r="F429" s="48"/>
      <c r="G429" s="48"/>
      <c r="H429" s="34"/>
      <c r="I429" s="34"/>
      <c r="J429" s="34"/>
      <c r="L429" s="48"/>
      <c r="M429" s="34"/>
      <c r="N429" s="34"/>
      <c r="O429" s="34"/>
      <c r="P429" s="34"/>
      <c r="Q429" s="59"/>
      <c r="R429" s="59"/>
      <c r="S429" s="34"/>
      <c r="U429" s="34"/>
      <c r="Y429" s="50"/>
    </row>
    <row r="430" spans="1:25">
      <c r="A430" s="46"/>
      <c r="B430" s="46"/>
      <c r="C430" s="224"/>
      <c r="D430" s="225"/>
      <c r="E430" s="48"/>
      <c r="F430" s="48"/>
      <c r="G430" s="48"/>
      <c r="H430" s="34"/>
      <c r="I430" s="34"/>
      <c r="J430" s="34"/>
      <c r="K430" s="34"/>
      <c r="L430" s="48"/>
      <c r="M430" s="34"/>
      <c r="N430" s="34"/>
      <c r="O430" s="34"/>
      <c r="P430" s="34"/>
      <c r="Q430" s="59"/>
      <c r="R430" s="59"/>
      <c r="S430" s="34"/>
      <c r="U430" s="34"/>
      <c r="Y430" s="50"/>
    </row>
    <row r="431" spans="1:25">
      <c r="A431" s="46"/>
      <c r="B431" s="46"/>
      <c r="C431" s="224"/>
      <c r="D431" s="225"/>
      <c r="E431" s="48"/>
      <c r="F431" s="48"/>
      <c r="G431" s="48"/>
      <c r="H431" s="34"/>
      <c r="I431" s="34"/>
      <c r="J431" s="48"/>
      <c r="K431" s="34"/>
      <c r="L431" s="34"/>
      <c r="O431" s="34"/>
      <c r="P431" s="34"/>
      <c r="Q431" s="59"/>
      <c r="R431" s="59"/>
      <c r="S431" s="34"/>
      <c r="U431" s="34"/>
      <c r="Y431" s="50"/>
    </row>
    <row r="432" spans="1:25">
      <c r="A432" s="46"/>
      <c r="B432" s="46"/>
      <c r="C432" s="224"/>
      <c r="D432" s="225"/>
      <c r="E432" s="48"/>
      <c r="F432" s="48"/>
      <c r="G432" s="48"/>
      <c r="H432" s="34"/>
      <c r="I432" s="34"/>
      <c r="J432" s="34"/>
      <c r="K432" s="34"/>
      <c r="L432" s="48"/>
      <c r="M432" s="34"/>
      <c r="N432" s="34"/>
      <c r="O432" s="34"/>
      <c r="P432" s="34"/>
      <c r="Q432" s="59"/>
      <c r="R432" s="59"/>
      <c r="S432" s="34"/>
      <c r="U432" s="34"/>
      <c r="Y432" s="50"/>
    </row>
    <row r="433" spans="1:25">
      <c r="A433" s="46"/>
      <c r="B433" s="46"/>
      <c r="C433" s="224"/>
      <c r="D433" s="225"/>
      <c r="E433" s="48"/>
      <c r="F433" s="48"/>
      <c r="G433" s="48"/>
      <c r="H433" s="34"/>
      <c r="I433" s="34"/>
      <c r="J433" s="48"/>
      <c r="K433" s="34"/>
      <c r="L433" s="34"/>
      <c r="O433" s="34"/>
      <c r="P433" s="34"/>
      <c r="Q433" s="59"/>
      <c r="R433" s="59"/>
      <c r="S433" s="34"/>
      <c r="U433" s="34"/>
      <c r="Y433" s="50"/>
    </row>
    <row r="434" spans="1:25">
      <c r="A434" s="46"/>
      <c r="B434" s="46"/>
      <c r="C434" s="224"/>
      <c r="D434" s="225"/>
      <c r="E434" s="48"/>
      <c r="F434" s="48"/>
      <c r="G434" s="48"/>
      <c r="H434" s="34"/>
      <c r="I434" s="34"/>
      <c r="J434" s="48"/>
      <c r="L434" s="34"/>
      <c r="O434" s="34"/>
      <c r="P434" s="34"/>
      <c r="Q434" s="59"/>
      <c r="R434" s="59"/>
      <c r="S434" s="34"/>
      <c r="U434" s="34"/>
      <c r="Y434" s="50"/>
    </row>
    <row r="435" spans="1:25">
      <c r="A435" s="46"/>
      <c r="B435" s="46"/>
      <c r="C435" s="224"/>
      <c r="D435" s="225"/>
      <c r="E435" s="48"/>
      <c r="F435" s="48"/>
      <c r="G435" s="48"/>
      <c r="H435" s="34"/>
      <c r="I435" s="34"/>
      <c r="J435" s="34"/>
      <c r="K435" s="34"/>
      <c r="L435" s="48"/>
      <c r="M435" s="34"/>
      <c r="N435" s="34"/>
      <c r="O435" s="34"/>
      <c r="P435" s="34"/>
      <c r="Q435" s="59"/>
      <c r="R435" s="59"/>
      <c r="S435" s="34"/>
      <c r="U435" s="34"/>
      <c r="Y435" s="50"/>
    </row>
    <row r="436" spans="1:25">
      <c r="A436" s="46"/>
      <c r="B436" s="46"/>
      <c r="C436" s="224"/>
      <c r="D436" s="225"/>
      <c r="E436" s="48"/>
      <c r="F436" s="48"/>
      <c r="G436" s="48"/>
      <c r="H436" s="34"/>
      <c r="I436" s="34"/>
      <c r="J436" s="48"/>
      <c r="K436" s="34"/>
      <c r="L436" s="34"/>
      <c r="O436" s="34"/>
      <c r="P436" s="34"/>
      <c r="Q436" s="59"/>
      <c r="R436" s="59"/>
      <c r="S436" s="34"/>
      <c r="U436" s="34"/>
      <c r="Y436" s="50"/>
    </row>
    <row r="437" spans="1:25">
      <c r="A437" s="46"/>
      <c r="B437" s="46"/>
      <c r="C437" s="224"/>
      <c r="D437" s="225"/>
      <c r="E437" s="48"/>
      <c r="F437" s="48"/>
      <c r="G437" s="48"/>
      <c r="H437" s="34"/>
      <c r="I437" s="34"/>
      <c r="J437" s="34"/>
      <c r="K437" s="34"/>
      <c r="L437" s="48"/>
      <c r="M437" s="34"/>
      <c r="N437" s="34"/>
      <c r="O437" s="34"/>
      <c r="P437" s="34"/>
      <c r="Q437" s="59"/>
      <c r="R437" s="59"/>
      <c r="S437" s="34"/>
      <c r="U437" s="34"/>
      <c r="Y437" s="50"/>
    </row>
    <row r="438" spans="1:25">
      <c r="A438" s="46"/>
      <c r="B438" s="46"/>
      <c r="C438" s="224"/>
      <c r="D438" s="225"/>
      <c r="E438" s="48"/>
      <c r="F438" s="48"/>
      <c r="G438" s="48"/>
      <c r="H438" s="34"/>
      <c r="I438" s="34"/>
      <c r="J438" s="48"/>
      <c r="K438" s="34"/>
      <c r="L438" s="34"/>
      <c r="O438" s="34"/>
      <c r="P438" s="34"/>
      <c r="Q438" s="59"/>
      <c r="R438" s="59"/>
      <c r="S438" s="34"/>
      <c r="U438" s="34"/>
      <c r="Y438" s="50"/>
    </row>
    <row r="439" spans="1:25">
      <c r="A439" s="46"/>
      <c r="B439" s="46"/>
      <c r="C439" s="224"/>
      <c r="D439" s="225"/>
      <c r="E439" s="48"/>
      <c r="F439" s="48"/>
      <c r="G439" s="48"/>
      <c r="H439" s="34"/>
      <c r="I439" s="34"/>
      <c r="J439" s="34"/>
      <c r="K439" s="34"/>
      <c r="L439" s="48"/>
      <c r="M439" s="34"/>
      <c r="N439" s="34"/>
      <c r="O439" s="34"/>
      <c r="P439" s="34"/>
      <c r="Q439" s="59"/>
      <c r="R439" s="59"/>
      <c r="S439" s="34"/>
      <c r="U439" s="34"/>
      <c r="Y439" s="50"/>
    </row>
    <row r="440" spans="1:25">
      <c r="A440" s="46"/>
      <c r="B440" s="102"/>
      <c r="C440" s="224"/>
      <c r="D440" s="225"/>
      <c r="E440" s="48"/>
      <c r="F440" s="48"/>
      <c r="G440" s="48"/>
      <c r="H440" s="34"/>
      <c r="I440" s="34"/>
      <c r="J440" s="48"/>
      <c r="K440" s="34"/>
      <c r="L440" s="34"/>
      <c r="O440" s="34"/>
      <c r="P440" s="34"/>
      <c r="Q440" s="59"/>
      <c r="R440" s="59"/>
      <c r="S440" s="34"/>
      <c r="U440" s="34"/>
      <c r="Y440" s="50"/>
    </row>
    <row r="441" spans="1:25">
      <c r="A441" s="46"/>
      <c r="B441" s="102"/>
      <c r="C441" s="224"/>
      <c r="D441" s="225"/>
      <c r="E441" s="48"/>
      <c r="F441" s="48"/>
      <c r="G441" s="48"/>
      <c r="H441" s="34"/>
      <c r="I441" s="34"/>
      <c r="J441" s="34"/>
      <c r="K441" s="34"/>
      <c r="L441" s="48"/>
      <c r="M441" s="34"/>
      <c r="N441" s="34"/>
      <c r="O441" s="34"/>
      <c r="P441" s="34"/>
      <c r="Q441" s="59"/>
      <c r="R441" s="59"/>
      <c r="S441" s="34"/>
      <c r="U441" s="34"/>
      <c r="Y441" s="50"/>
    </row>
    <row r="442" spans="1:25">
      <c r="A442" s="46"/>
      <c r="B442" s="102"/>
      <c r="C442" s="224"/>
      <c r="D442" s="225"/>
      <c r="E442" s="48"/>
      <c r="F442" s="48"/>
      <c r="G442" s="48"/>
      <c r="H442" s="34"/>
      <c r="I442" s="34"/>
      <c r="J442" s="48"/>
      <c r="K442" s="34"/>
      <c r="L442" s="34"/>
      <c r="O442" s="34"/>
      <c r="P442" s="34"/>
      <c r="Q442" s="59"/>
      <c r="R442" s="59"/>
      <c r="S442" s="34"/>
      <c r="U442" s="34"/>
      <c r="Y442" s="50"/>
    </row>
    <row r="443" spans="1:25">
      <c r="A443" s="46"/>
      <c r="B443" s="46"/>
      <c r="C443" s="224"/>
      <c r="D443" s="225"/>
      <c r="E443" s="48"/>
      <c r="F443" s="48"/>
      <c r="G443" s="48"/>
      <c r="H443" s="34"/>
      <c r="I443" s="34"/>
      <c r="J443" s="48"/>
      <c r="K443" s="34"/>
      <c r="L443" s="34"/>
      <c r="O443" s="34"/>
      <c r="P443" s="34"/>
      <c r="Q443" s="59"/>
      <c r="R443" s="59"/>
      <c r="S443" s="34"/>
      <c r="U443" s="34"/>
      <c r="Y443" s="50"/>
    </row>
    <row r="444" spans="1:25">
      <c r="A444" s="46"/>
      <c r="B444" s="46"/>
      <c r="C444" s="224"/>
      <c r="D444" s="225"/>
      <c r="E444" s="48"/>
      <c r="F444" s="48"/>
      <c r="G444" s="48"/>
      <c r="H444" s="34"/>
      <c r="I444" s="34"/>
      <c r="J444" s="34"/>
      <c r="K444" s="34"/>
      <c r="L444" s="48"/>
      <c r="M444" s="34"/>
      <c r="N444" s="34"/>
      <c r="O444" s="34"/>
      <c r="P444" s="34"/>
      <c r="Q444" s="59"/>
      <c r="R444" s="59"/>
      <c r="S444" s="34"/>
      <c r="U444" s="34"/>
      <c r="Y444" s="50"/>
    </row>
    <row r="445" spans="1:25">
      <c r="A445" s="46"/>
      <c r="B445" s="102"/>
      <c r="C445" s="224"/>
      <c r="D445" s="225"/>
      <c r="E445" s="48"/>
      <c r="F445" s="48"/>
      <c r="G445" s="48"/>
      <c r="H445" s="34"/>
      <c r="I445" s="34"/>
      <c r="J445" s="34"/>
      <c r="K445" s="34"/>
      <c r="L445" s="48"/>
      <c r="M445" s="34"/>
      <c r="N445" s="34"/>
      <c r="O445" s="34"/>
      <c r="P445" s="34"/>
      <c r="Q445" s="59"/>
      <c r="R445" s="59"/>
      <c r="S445" s="34"/>
      <c r="U445" s="34"/>
      <c r="Y445" s="50"/>
    </row>
    <row r="446" spans="1:25">
      <c r="A446" s="46"/>
      <c r="B446" s="46"/>
      <c r="C446" s="224"/>
      <c r="D446" s="225"/>
      <c r="E446" s="48"/>
      <c r="F446" s="48"/>
      <c r="G446" s="48"/>
      <c r="H446" s="34"/>
      <c r="I446" s="34"/>
      <c r="J446" s="48"/>
      <c r="K446" s="34"/>
      <c r="L446" s="34"/>
      <c r="O446" s="34"/>
      <c r="P446" s="34"/>
      <c r="Q446" s="59"/>
      <c r="R446" s="59"/>
      <c r="S446" s="34"/>
      <c r="U446" s="34"/>
      <c r="Y446" s="50"/>
    </row>
    <row r="447" spans="1:25">
      <c r="A447" s="46"/>
      <c r="B447" s="46"/>
      <c r="C447" s="224"/>
      <c r="D447" s="225"/>
      <c r="E447" s="48"/>
      <c r="F447" s="48"/>
      <c r="G447" s="48"/>
      <c r="H447" s="34"/>
      <c r="I447" s="34"/>
      <c r="J447" s="34"/>
      <c r="K447" s="34"/>
      <c r="L447" s="48"/>
      <c r="M447" s="34"/>
      <c r="N447" s="34"/>
      <c r="O447" s="34"/>
      <c r="P447" s="34"/>
      <c r="Q447" s="59"/>
      <c r="R447" s="59"/>
      <c r="S447" s="34"/>
      <c r="U447" s="34"/>
      <c r="Y447" s="50"/>
    </row>
    <row r="448" spans="1:25">
      <c r="A448" s="46"/>
      <c r="B448" s="46"/>
      <c r="C448" s="224"/>
      <c r="D448" s="225"/>
      <c r="E448" s="48"/>
      <c r="F448" s="48"/>
      <c r="G448" s="48"/>
      <c r="H448" s="34"/>
      <c r="I448" s="34"/>
      <c r="J448" s="48"/>
      <c r="K448" s="34"/>
      <c r="L448" s="34"/>
      <c r="O448" s="34"/>
      <c r="P448" s="34"/>
      <c r="Q448" s="59"/>
      <c r="R448" s="59"/>
      <c r="S448" s="34"/>
      <c r="U448" s="34"/>
      <c r="Y448" s="50"/>
    </row>
    <row r="449" spans="1:25">
      <c r="A449" s="46"/>
      <c r="B449" s="46"/>
      <c r="C449" s="224"/>
      <c r="D449" s="225"/>
      <c r="E449" s="48"/>
      <c r="F449" s="48"/>
      <c r="G449" s="48"/>
      <c r="H449" s="34"/>
      <c r="I449" s="34"/>
      <c r="J449" s="34"/>
      <c r="K449" s="34"/>
      <c r="L449" s="48"/>
      <c r="M449" s="34"/>
      <c r="N449" s="34"/>
      <c r="O449" s="34"/>
      <c r="P449" s="34"/>
      <c r="Q449" s="59"/>
      <c r="R449" s="59"/>
      <c r="S449" s="34"/>
      <c r="U449" s="34"/>
      <c r="Y449" s="50"/>
    </row>
    <row r="450" spans="1:25">
      <c r="A450" s="46"/>
      <c r="B450" s="46"/>
      <c r="C450" s="224"/>
      <c r="D450" s="225"/>
      <c r="E450" s="48"/>
      <c r="F450" s="48"/>
      <c r="G450" s="48"/>
      <c r="H450" s="34"/>
      <c r="I450" s="34"/>
      <c r="J450" s="48"/>
      <c r="K450" s="34"/>
      <c r="L450" s="34"/>
      <c r="O450" s="34"/>
      <c r="P450" s="34"/>
      <c r="Q450" s="59"/>
      <c r="R450" s="59"/>
      <c r="S450" s="34"/>
      <c r="U450" s="34"/>
      <c r="Y450" s="50"/>
    </row>
    <row r="451" spans="1:25">
      <c r="A451" s="46"/>
      <c r="B451" s="102"/>
      <c r="C451" s="224"/>
      <c r="D451" s="225"/>
      <c r="E451" s="48"/>
      <c r="F451" s="48"/>
      <c r="G451" s="48"/>
      <c r="H451" s="34"/>
      <c r="I451" s="34"/>
      <c r="J451" s="48"/>
      <c r="K451" s="34"/>
      <c r="L451" s="34"/>
      <c r="O451" s="34"/>
      <c r="P451" s="34"/>
      <c r="Q451" s="59"/>
      <c r="R451" s="59"/>
      <c r="S451" s="34"/>
      <c r="U451" s="34"/>
      <c r="Y451" s="50"/>
    </row>
    <row r="452" spans="1:25">
      <c r="A452" s="46"/>
      <c r="B452" s="46"/>
      <c r="C452" s="224"/>
      <c r="D452" s="225"/>
      <c r="E452" s="48"/>
      <c r="F452" s="48"/>
      <c r="G452" s="48"/>
      <c r="H452" s="34"/>
      <c r="I452" s="34"/>
      <c r="J452" s="34"/>
      <c r="K452" s="34"/>
      <c r="L452" s="48"/>
      <c r="M452" s="34"/>
      <c r="N452" s="34"/>
      <c r="O452" s="34"/>
      <c r="P452" s="34"/>
      <c r="Q452" s="59"/>
      <c r="R452" s="59"/>
      <c r="S452" s="34"/>
      <c r="U452" s="34"/>
      <c r="Y452" s="50"/>
    </row>
    <row r="453" spans="1:25">
      <c r="A453" s="46"/>
      <c r="B453" s="46"/>
      <c r="C453" s="224"/>
      <c r="D453" s="225"/>
      <c r="E453" s="48"/>
      <c r="F453" s="48"/>
      <c r="G453" s="48"/>
      <c r="H453" s="34"/>
      <c r="I453" s="34"/>
      <c r="J453" s="34"/>
      <c r="L453" s="48"/>
      <c r="M453" s="34"/>
      <c r="N453" s="34"/>
      <c r="O453" s="34"/>
      <c r="P453" s="34"/>
      <c r="Q453" s="59"/>
      <c r="R453" s="59"/>
      <c r="S453" s="34"/>
      <c r="U453" s="34"/>
      <c r="Y453" s="50"/>
    </row>
    <row r="454" spans="1:25">
      <c r="A454" s="46"/>
      <c r="B454" s="102"/>
      <c r="C454" s="224"/>
      <c r="D454" s="225"/>
      <c r="E454" s="48"/>
      <c r="F454" s="48"/>
      <c r="G454" s="48"/>
      <c r="H454" s="34"/>
      <c r="I454" s="34"/>
      <c r="J454" s="34"/>
      <c r="K454" s="34"/>
      <c r="L454" s="48"/>
      <c r="M454" s="34"/>
      <c r="N454" s="34"/>
      <c r="O454" s="34"/>
      <c r="P454" s="34"/>
      <c r="Q454" s="59"/>
      <c r="R454" s="59"/>
      <c r="S454" s="34"/>
      <c r="U454" s="34"/>
      <c r="Y454" s="50"/>
    </row>
    <row r="455" spans="1:25">
      <c r="A455" s="46"/>
      <c r="B455" s="46"/>
      <c r="C455" s="224"/>
      <c r="D455" s="225"/>
      <c r="E455" s="48"/>
      <c r="F455" s="48"/>
      <c r="G455" s="48"/>
      <c r="H455" s="34"/>
      <c r="I455" s="34"/>
      <c r="J455" s="48"/>
      <c r="K455" s="34"/>
      <c r="L455" s="34"/>
      <c r="O455" s="34"/>
      <c r="P455" s="34"/>
      <c r="Q455" s="59"/>
      <c r="R455" s="59"/>
      <c r="S455" s="34"/>
      <c r="U455" s="34"/>
      <c r="Y455" s="50"/>
    </row>
    <row r="456" spans="1:25">
      <c r="A456" s="46"/>
      <c r="B456" s="102"/>
      <c r="C456" s="224"/>
      <c r="D456" s="225"/>
      <c r="E456" s="48"/>
      <c r="F456" s="48"/>
      <c r="G456" s="48"/>
      <c r="H456" s="34"/>
      <c r="I456" s="34"/>
      <c r="J456" s="48"/>
      <c r="K456" s="34"/>
      <c r="L456" s="34"/>
      <c r="O456" s="34"/>
      <c r="P456" s="34"/>
      <c r="Q456" s="59"/>
      <c r="R456" s="59"/>
      <c r="S456" s="34"/>
      <c r="U456" s="34"/>
      <c r="Y456" s="50"/>
    </row>
    <row r="457" spans="1:25">
      <c r="A457" s="46"/>
      <c r="B457" s="46"/>
      <c r="C457" s="224"/>
      <c r="D457" s="225"/>
      <c r="E457" s="48"/>
      <c r="F457" s="48"/>
      <c r="G457" s="48"/>
      <c r="H457" s="34"/>
      <c r="I457" s="34"/>
      <c r="J457" s="34"/>
      <c r="K457" s="34"/>
      <c r="L457" s="48"/>
      <c r="M457" s="34"/>
      <c r="N457" s="34"/>
      <c r="O457" s="34"/>
      <c r="P457" s="34"/>
      <c r="Q457" s="59"/>
      <c r="R457" s="59"/>
      <c r="S457" s="34"/>
      <c r="U457" s="34"/>
      <c r="Y457" s="50"/>
    </row>
    <row r="458" spans="1:25">
      <c r="A458" s="46"/>
      <c r="B458" s="46"/>
      <c r="C458" s="224"/>
      <c r="D458" s="225"/>
      <c r="E458" s="48"/>
      <c r="F458" s="48"/>
      <c r="G458" s="48"/>
      <c r="H458" s="34"/>
      <c r="I458" s="34"/>
      <c r="J458" s="48"/>
      <c r="K458" s="34"/>
      <c r="L458" s="34"/>
      <c r="O458" s="34"/>
      <c r="P458" s="34"/>
      <c r="Q458" s="59"/>
      <c r="R458" s="59"/>
      <c r="S458" s="34"/>
      <c r="U458" s="34"/>
      <c r="Y458" s="50"/>
    </row>
    <row r="459" spans="1:25">
      <c r="A459" s="46"/>
      <c r="B459" s="46"/>
      <c r="C459" s="224"/>
      <c r="D459" s="225"/>
      <c r="E459" s="48"/>
      <c r="F459" s="48"/>
      <c r="G459" s="48"/>
      <c r="H459" s="34"/>
      <c r="I459" s="34"/>
      <c r="J459" s="48"/>
      <c r="L459" s="34"/>
      <c r="O459" s="34"/>
      <c r="P459" s="34"/>
      <c r="Q459" s="59"/>
      <c r="R459" s="59"/>
      <c r="S459" s="34"/>
      <c r="U459" s="34"/>
      <c r="Y459" s="50"/>
    </row>
    <row r="460" spans="1:25">
      <c r="A460" s="46"/>
      <c r="B460" s="46"/>
      <c r="C460" s="224"/>
      <c r="D460" s="225"/>
      <c r="E460" s="48"/>
      <c r="F460" s="48"/>
      <c r="G460" s="48"/>
      <c r="H460" s="34"/>
      <c r="I460" s="34"/>
      <c r="J460" s="34"/>
      <c r="L460" s="48"/>
      <c r="M460" s="34"/>
      <c r="N460" s="34"/>
      <c r="O460" s="34"/>
      <c r="P460" s="34"/>
      <c r="Q460" s="59"/>
      <c r="R460" s="59"/>
      <c r="S460" s="34"/>
      <c r="U460" s="34"/>
      <c r="Y460" s="50"/>
    </row>
    <row r="461" spans="1:25">
      <c r="A461" s="46"/>
      <c r="B461" s="102"/>
      <c r="C461" s="224"/>
      <c r="D461" s="225"/>
      <c r="E461" s="48"/>
      <c r="F461" s="48"/>
      <c r="G461" s="48"/>
      <c r="H461" s="34"/>
      <c r="I461" s="34"/>
      <c r="J461" s="48"/>
      <c r="K461" s="34"/>
      <c r="L461" s="34"/>
      <c r="O461" s="34"/>
      <c r="P461" s="34"/>
      <c r="Q461" s="59"/>
      <c r="R461" s="59"/>
      <c r="S461" s="34"/>
      <c r="U461" s="34"/>
      <c r="Y461" s="50"/>
    </row>
    <row r="462" spans="1:25">
      <c r="A462" s="46"/>
      <c r="B462" s="102"/>
      <c r="C462" s="224"/>
      <c r="D462" s="225"/>
      <c r="E462" s="48"/>
      <c r="F462" s="48"/>
      <c r="G462" s="48"/>
      <c r="H462" s="34"/>
      <c r="I462" s="34"/>
      <c r="J462" s="34"/>
      <c r="K462" s="34"/>
      <c r="L462" s="48"/>
      <c r="M462" s="34"/>
      <c r="N462" s="34"/>
      <c r="O462" s="34"/>
      <c r="P462" s="34"/>
      <c r="Q462" s="59"/>
      <c r="R462" s="59"/>
      <c r="S462" s="34"/>
      <c r="U462" s="34"/>
      <c r="Y462" s="50"/>
    </row>
    <row r="463" spans="1:25">
      <c r="A463" s="46"/>
      <c r="B463" s="46"/>
      <c r="C463" s="224"/>
      <c r="D463" s="225"/>
      <c r="E463" s="48"/>
      <c r="F463" s="48"/>
      <c r="G463" s="48"/>
      <c r="H463" s="34"/>
      <c r="I463" s="34"/>
      <c r="J463" s="34"/>
      <c r="K463" s="34"/>
      <c r="L463" s="48"/>
      <c r="M463" s="34"/>
      <c r="N463" s="34"/>
      <c r="O463" s="34"/>
      <c r="P463" s="34"/>
      <c r="Q463" s="59"/>
      <c r="R463" s="59"/>
      <c r="S463" s="34"/>
      <c r="U463" s="34"/>
      <c r="Y463" s="50"/>
    </row>
    <row r="464" spans="1:25">
      <c r="A464" s="46"/>
      <c r="B464" s="46"/>
      <c r="C464" s="224"/>
      <c r="D464" s="225"/>
      <c r="E464" s="48"/>
      <c r="F464" s="48"/>
      <c r="G464" s="48"/>
      <c r="H464" s="34"/>
      <c r="I464" s="34"/>
      <c r="J464" s="48"/>
      <c r="K464" s="34"/>
      <c r="L464" s="34"/>
      <c r="O464" s="34"/>
      <c r="P464" s="34"/>
      <c r="Q464" s="59"/>
      <c r="R464" s="59"/>
      <c r="S464" s="34"/>
      <c r="U464" s="34"/>
      <c r="Y464" s="50"/>
    </row>
    <row r="465" spans="1:25">
      <c r="A465" s="46"/>
      <c r="B465" s="46"/>
      <c r="C465" s="224"/>
      <c r="D465" s="225"/>
      <c r="E465" s="48"/>
      <c r="F465" s="48"/>
      <c r="G465" s="48"/>
      <c r="H465" s="34"/>
      <c r="I465" s="34"/>
      <c r="J465" s="34"/>
      <c r="K465" s="34"/>
      <c r="L465" s="48"/>
      <c r="M465" s="34"/>
      <c r="N465" s="34"/>
      <c r="O465" s="34"/>
      <c r="P465" s="34"/>
      <c r="Q465" s="59"/>
      <c r="R465" s="59"/>
      <c r="S465" s="34"/>
      <c r="U465" s="34"/>
      <c r="Y465" s="50"/>
    </row>
    <row r="466" spans="1:25">
      <c r="A466" s="46"/>
      <c r="B466" s="46"/>
      <c r="C466" s="224"/>
      <c r="D466" s="225"/>
      <c r="E466" s="48"/>
      <c r="F466" s="48"/>
      <c r="G466" s="48"/>
      <c r="H466" s="34"/>
      <c r="I466" s="34"/>
      <c r="J466" s="48"/>
      <c r="K466" s="34"/>
      <c r="L466" s="34"/>
      <c r="O466" s="34"/>
      <c r="P466" s="34"/>
      <c r="Q466" s="59"/>
      <c r="R466" s="59"/>
      <c r="S466" s="34"/>
      <c r="U466" s="34"/>
      <c r="Y466" s="50"/>
    </row>
    <row r="467" spans="1:25">
      <c r="A467" s="46"/>
      <c r="B467" s="46"/>
      <c r="C467" s="224"/>
      <c r="D467" s="225"/>
      <c r="E467" s="48"/>
      <c r="F467" s="48"/>
      <c r="G467" s="48"/>
      <c r="H467" s="34"/>
      <c r="I467" s="34"/>
      <c r="J467" s="34"/>
      <c r="K467" s="34"/>
      <c r="L467" s="48"/>
      <c r="M467" s="34"/>
      <c r="N467" s="34"/>
      <c r="O467" s="34"/>
      <c r="P467" s="34"/>
      <c r="Q467" s="59"/>
      <c r="R467" s="59"/>
      <c r="S467" s="34"/>
      <c r="U467" s="34"/>
      <c r="Y467" s="50"/>
    </row>
    <row r="468" spans="1:25">
      <c r="A468" s="46"/>
      <c r="B468" s="102"/>
      <c r="C468" s="224"/>
      <c r="D468" s="225"/>
      <c r="E468" s="48"/>
      <c r="F468" s="48"/>
      <c r="G468" s="48"/>
      <c r="H468" s="34"/>
      <c r="I468" s="34"/>
      <c r="J468" s="34"/>
      <c r="K468" s="34"/>
      <c r="L468" s="48"/>
      <c r="M468" s="34"/>
      <c r="N468" s="34"/>
      <c r="O468" s="34"/>
      <c r="P468" s="34"/>
      <c r="Q468" s="59"/>
      <c r="R468" s="59"/>
      <c r="S468" s="34"/>
      <c r="U468" s="34"/>
      <c r="Y468" s="50"/>
    </row>
    <row r="469" spans="1:25">
      <c r="A469" s="46"/>
      <c r="B469" s="46"/>
      <c r="C469" s="224"/>
      <c r="D469" s="225"/>
      <c r="E469" s="48"/>
      <c r="F469" s="48"/>
      <c r="G469" s="48"/>
      <c r="H469" s="34"/>
      <c r="I469" s="34"/>
      <c r="J469" s="48"/>
      <c r="K469" s="34"/>
      <c r="L469" s="34"/>
      <c r="O469" s="34"/>
      <c r="P469" s="34"/>
      <c r="Q469" s="59"/>
      <c r="R469" s="59"/>
      <c r="S469" s="34"/>
      <c r="U469" s="34"/>
      <c r="Y469" s="50"/>
    </row>
    <row r="470" spans="1:25">
      <c r="A470" s="46"/>
      <c r="B470" s="46"/>
      <c r="C470" s="224"/>
      <c r="D470" s="225"/>
      <c r="E470" s="48"/>
      <c r="F470" s="48"/>
      <c r="G470" s="48"/>
      <c r="H470" s="34"/>
      <c r="I470" s="34"/>
      <c r="J470" s="34"/>
      <c r="K470" s="34"/>
      <c r="L470" s="48"/>
      <c r="M470" s="34"/>
      <c r="N470" s="34"/>
      <c r="O470" s="34"/>
      <c r="P470" s="34"/>
      <c r="Q470" s="59"/>
      <c r="R470" s="59"/>
      <c r="S470" s="34"/>
      <c r="U470" s="34"/>
      <c r="Y470" s="50"/>
    </row>
    <row r="471" spans="1:25">
      <c r="A471" s="46"/>
      <c r="B471" s="46"/>
      <c r="C471" s="224"/>
      <c r="D471" s="225"/>
      <c r="E471" s="48"/>
      <c r="F471" s="48"/>
      <c r="G471" s="48"/>
      <c r="H471" s="34"/>
      <c r="I471" s="34"/>
      <c r="J471" s="48"/>
      <c r="K471" s="34"/>
      <c r="L471" s="34"/>
      <c r="O471" s="34"/>
      <c r="P471" s="34"/>
      <c r="Q471" s="59"/>
      <c r="R471" s="59"/>
      <c r="S471" s="34"/>
      <c r="U471" s="34"/>
      <c r="Y471" s="50"/>
    </row>
    <row r="472" spans="1:25">
      <c r="A472" s="46"/>
      <c r="B472" s="46"/>
      <c r="C472" s="224"/>
      <c r="D472" s="225"/>
      <c r="E472" s="48"/>
      <c r="F472" s="48"/>
      <c r="G472" s="48"/>
      <c r="H472" s="34"/>
      <c r="I472" s="34"/>
      <c r="J472" s="34"/>
      <c r="K472" s="34"/>
      <c r="L472" s="48"/>
      <c r="M472" s="34"/>
      <c r="N472" s="34"/>
      <c r="O472" s="34"/>
      <c r="P472" s="34"/>
      <c r="Q472" s="59"/>
      <c r="R472" s="59"/>
      <c r="S472" s="34"/>
      <c r="U472" s="34"/>
      <c r="Y472" s="50"/>
    </row>
    <row r="473" spans="1:25">
      <c r="A473" s="46"/>
      <c r="B473" s="46"/>
      <c r="C473" s="224"/>
      <c r="D473" s="225"/>
      <c r="E473" s="48"/>
      <c r="F473" s="48"/>
      <c r="G473" s="48"/>
      <c r="H473" s="34"/>
      <c r="I473" s="34"/>
      <c r="J473" s="48"/>
      <c r="K473" s="34"/>
      <c r="L473" s="34"/>
      <c r="O473" s="34"/>
      <c r="P473" s="34"/>
      <c r="Q473" s="59"/>
      <c r="R473" s="59"/>
      <c r="S473" s="34"/>
      <c r="U473" s="34"/>
      <c r="Y473" s="50"/>
    </row>
    <row r="474" spans="1:25">
      <c r="A474" s="46"/>
      <c r="B474" s="102"/>
      <c r="C474" s="224"/>
      <c r="D474" s="225"/>
      <c r="E474" s="48"/>
      <c r="F474" s="48"/>
      <c r="G474" s="48"/>
      <c r="H474" s="34"/>
      <c r="I474" s="34"/>
      <c r="J474" s="48"/>
      <c r="K474" s="34"/>
      <c r="L474" s="34"/>
      <c r="O474" s="34"/>
      <c r="P474" s="34"/>
      <c r="Q474" s="59"/>
      <c r="R474" s="59"/>
      <c r="S474" s="34"/>
      <c r="U474" s="34"/>
      <c r="Y474" s="50"/>
    </row>
    <row r="475" spans="1:25">
      <c r="A475" s="46"/>
      <c r="B475" s="46"/>
      <c r="C475" s="224"/>
      <c r="D475" s="225"/>
      <c r="E475" s="48"/>
      <c r="F475" s="48"/>
      <c r="G475" s="48"/>
      <c r="H475" s="34"/>
      <c r="I475" s="34"/>
      <c r="J475" s="34"/>
      <c r="K475" s="34"/>
      <c r="L475" s="48"/>
      <c r="M475" s="34"/>
      <c r="N475" s="34"/>
      <c r="O475" s="34"/>
      <c r="P475" s="34"/>
      <c r="Q475" s="59"/>
      <c r="R475" s="59"/>
      <c r="S475" s="34"/>
      <c r="U475" s="34"/>
      <c r="Y475" s="50"/>
    </row>
    <row r="476" spans="1:25">
      <c r="A476" s="46"/>
      <c r="B476" s="46"/>
      <c r="C476" s="224"/>
      <c r="D476" s="225"/>
      <c r="E476" s="48"/>
      <c r="F476" s="48"/>
      <c r="G476" s="48"/>
      <c r="H476" s="34"/>
      <c r="I476" s="34"/>
      <c r="J476" s="48"/>
      <c r="K476" s="34"/>
      <c r="L476" s="34"/>
      <c r="O476" s="34"/>
      <c r="P476" s="34"/>
      <c r="Q476" s="59"/>
      <c r="R476" s="59"/>
      <c r="S476" s="34"/>
      <c r="U476" s="34"/>
      <c r="Y476" s="50"/>
    </row>
    <row r="477" spans="1:25">
      <c r="A477" s="46"/>
      <c r="B477" s="46"/>
      <c r="C477" s="224"/>
      <c r="D477" s="225"/>
      <c r="E477" s="48"/>
      <c r="F477" s="48"/>
      <c r="G477" s="48"/>
      <c r="H477" s="34"/>
      <c r="I477" s="34"/>
      <c r="J477" s="34"/>
      <c r="K477" s="34"/>
      <c r="L477" s="48"/>
      <c r="M477" s="34"/>
      <c r="N477" s="34"/>
      <c r="O477" s="34"/>
      <c r="P477" s="34"/>
      <c r="Q477" s="59"/>
      <c r="R477" s="59"/>
      <c r="S477" s="34"/>
      <c r="U477" s="34"/>
      <c r="Y477" s="50"/>
    </row>
    <row r="478" spans="1:25">
      <c r="A478" s="46"/>
      <c r="B478" s="46"/>
      <c r="C478" s="224"/>
      <c r="D478" s="225"/>
      <c r="E478" s="48"/>
      <c r="F478" s="48"/>
      <c r="G478" s="48"/>
      <c r="H478" s="34"/>
      <c r="I478" s="34"/>
      <c r="J478" s="48"/>
      <c r="K478" s="34"/>
      <c r="L478" s="34"/>
      <c r="O478" s="34"/>
      <c r="P478" s="34"/>
      <c r="Q478" s="59"/>
      <c r="R478" s="59"/>
      <c r="S478" s="34"/>
      <c r="U478" s="34"/>
      <c r="Y478" s="50"/>
    </row>
    <row r="479" spans="1:25">
      <c r="A479" s="46"/>
      <c r="B479" s="102"/>
      <c r="C479" s="224"/>
      <c r="D479" s="225"/>
      <c r="E479" s="48"/>
      <c r="F479" s="48"/>
      <c r="G479" s="48"/>
      <c r="H479" s="34"/>
      <c r="I479" s="34"/>
      <c r="J479" s="34"/>
      <c r="K479" s="34"/>
      <c r="L479" s="48"/>
      <c r="M479" s="34"/>
      <c r="N479" s="34"/>
      <c r="O479" s="34"/>
      <c r="P479" s="34"/>
      <c r="Q479" s="59"/>
      <c r="R479" s="59"/>
      <c r="S479" s="34"/>
      <c r="U479" s="34"/>
      <c r="Y479" s="50"/>
    </row>
    <row r="480" spans="1:25">
      <c r="A480" s="46"/>
      <c r="B480" s="46"/>
      <c r="C480" s="47"/>
      <c r="D480" s="46"/>
      <c r="E480" s="48"/>
      <c r="F480" s="48"/>
      <c r="G480" s="48"/>
      <c r="H480" s="34"/>
      <c r="I480" s="34"/>
      <c r="J480" s="34"/>
      <c r="K480" s="34"/>
      <c r="L480" s="48"/>
      <c r="M480" s="34"/>
      <c r="N480" s="34"/>
      <c r="O480" s="34"/>
      <c r="P480" s="34"/>
      <c r="Q480" s="59"/>
      <c r="R480" s="59"/>
      <c r="S480" s="34"/>
      <c r="U480" s="34"/>
      <c r="Y480" s="50"/>
    </row>
    <row r="481" spans="1:25">
      <c r="A481" s="46"/>
      <c r="B481" s="46"/>
      <c r="C481" s="47"/>
      <c r="D481" s="46"/>
      <c r="E481" s="48"/>
      <c r="F481" s="48"/>
      <c r="G481" s="48"/>
      <c r="H481" s="34"/>
      <c r="I481" s="34"/>
      <c r="J481" s="48"/>
      <c r="K481" s="34"/>
      <c r="L481" s="34"/>
      <c r="O481" s="34"/>
      <c r="P481" s="34"/>
      <c r="Q481" s="59"/>
      <c r="R481" s="59"/>
      <c r="S481" s="34"/>
      <c r="U481" s="34"/>
      <c r="Y481" s="50"/>
    </row>
    <row r="482" spans="1:25">
      <c r="A482" s="46"/>
      <c r="B482" s="46"/>
      <c r="C482" s="47"/>
      <c r="D482" s="46"/>
      <c r="E482" s="48"/>
      <c r="F482" s="48"/>
      <c r="G482" s="48"/>
      <c r="H482" s="34"/>
      <c r="I482" s="34"/>
      <c r="J482" s="34"/>
      <c r="K482" s="34"/>
      <c r="L482" s="48"/>
      <c r="M482" s="34"/>
      <c r="N482" s="34"/>
      <c r="O482" s="34"/>
      <c r="P482" s="34"/>
      <c r="Q482" s="59"/>
      <c r="R482" s="59"/>
      <c r="S482" s="34"/>
      <c r="U482" s="34"/>
      <c r="Y482" s="50"/>
    </row>
    <row r="483" spans="1:25">
      <c r="A483" s="46"/>
      <c r="B483" s="46"/>
      <c r="C483" s="47"/>
      <c r="D483" s="46"/>
      <c r="E483" s="48"/>
      <c r="F483" s="48"/>
      <c r="G483" s="48"/>
      <c r="H483" s="34"/>
      <c r="I483" s="34"/>
      <c r="J483" s="48"/>
      <c r="K483" s="34"/>
      <c r="L483" s="34"/>
      <c r="O483" s="34"/>
      <c r="P483" s="34"/>
      <c r="Q483" s="59"/>
      <c r="R483" s="59"/>
      <c r="S483" s="34"/>
      <c r="U483" s="34"/>
      <c r="Y483" s="50"/>
    </row>
    <row r="484" spans="1:25">
      <c r="A484" s="46"/>
      <c r="B484" s="102"/>
      <c r="C484" s="47"/>
      <c r="D484" s="103"/>
      <c r="E484" s="48"/>
      <c r="F484" s="48"/>
      <c r="G484" s="48"/>
      <c r="H484" s="34"/>
      <c r="I484" s="34"/>
      <c r="J484" s="48"/>
      <c r="K484" s="34"/>
      <c r="L484" s="34"/>
      <c r="O484" s="34"/>
      <c r="P484" s="34"/>
      <c r="Q484" s="59"/>
      <c r="R484" s="59"/>
      <c r="S484" s="34"/>
      <c r="U484" s="34"/>
      <c r="Y484" s="50"/>
    </row>
    <row r="485" spans="1:25">
      <c r="A485" s="46"/>
      <c r="B485" s="102"/>
      <c r="C485" s="47"/>
      <c r="D485" s="103"/>
      <c r="E485" s="48"/>
      <c r="F485" s="48"/>
      <c r="G485" s="48"/>
      <c r="H485" s="34"/>
      <c r="I485" s="34"/>
      <c r="J485" s="34"/>
      <c r="K485" s="34"/>
      <c r="L485" s="48"/>
      <c r="M485" s="34"/>
      <c r="N485" s="34"/>
      <c r="O485" s="34"/>
      <c r="P485" s="34"/>
      <c r="Q485" s="59"/>
      <c r="R485" s="59"/>
      <c r="S485" s="34"/>
      <c r="U485" s="34"/>
      <c r="Y485" s="50"/>
    </row>
    <row r="486" spans="1:25">
      <c r="A486" s="46"/>
      <c r="B486" s="102"/>
      <c r="C486" s="47"/>
      <c r="D486" s="103"/>
      <c r="E486" s="48"/>
      <c r="F486" s="48"/>
      <c r="G486" s="48"/>
      <c r="H486" s="34"/>
      <c r="I486" s="34"/>
      <c r="J486" s="48"/>
      <c r="K486" s="34"/>
      <c r="L486" s="34"/>
      <c r="O486" s="34"/>
      <c r="P486" s="34"/>
      <c r="Q486" s="59"/>
      <c r="R486" s="59"/>
      <c r="S486" s="34"/>
      <c r="U486" s="34"/>
      <c r="Y486" s="50"/>
    </row>
    <row r="487" spans="1:25">
      <c r="A487" s="46"/>
      <c r="B487" s="46"/>
      <c r="C487" s="47"/>
      <c r="D487" s="46"/>
      <c r="E487" s="48"/>
      <c r="F487" s="48"/>
      <c r="G487" s="48"/>
      <c r="H487" s="34"/>
      <c r="I487" s="34"/>
      <c r="J487" s="34"/>
      <c r="K487" s="34"/>
      <c r="L487" s="48"/>
      <c r="M487" s="34"/>
      <c r="N487" s="34"/>
      <c r="O487" s="34"/>
      <c r="P487" s="34"/>
      <c r="Q487" s="59"/>
      <c r="R487" s="59"/>
      <c r="S487" s="34"/>
      <c r="U487" s="34"/>
      <c r="Y487" s="50"/>
    </row>
    <row r="488" spans="1:25">
      <c r="A488" s="46"/>
      <c r="B488" s="102"/>
      <c r="C488" s="47"/>
      <c r="D488" s="103"/>
      <c r="E488" s="48"/>
      <c r="F488" s="48"/>
      <c r="G488" s="48"/>
      <c r="H488" s="34"/>
      <c r="I488" s="34"/>
      <c r="J488" s="34"/>
      <c r="K488" s="34"/>
      <c r="L488" s="48"/>
      <c r="M488" s="34"/>
      <c r="N488" s="34"/>
      <c r="O488" s="34"/>
      <c r="P488" s="34"/>
      <c r="Q488" s="59"/>
      <c r="R488" s="59"/>
      <c r="S488" s="34"/>
      <c r="U488" s="34"/>
      <c r="Y488" s="50"/>
    </row>
    <row r="489" spans="1:25">
      <c r="A489" s="46"/>
      <c r="B489" s="102"/>
      <c r="C489" s="47"/>
      <c r="D489" s="46"/>
      <c r="E489" s="48"/>
      <c r="F489" s="48"/>
      <c r="G489" s="48"/>
      <c r="H489" s="34"/>
      <c r="I489" s="34"/>
      <c r="J489" s="48"/>
      <c r="K489" s="34"/>
      <c r="L489" s="34"/>
      <c r="O489" s="34"/>
      <c r="P489" s="34"/>
      <c r="Q489" s="59"/>
      <c r="R489" s="59"/>
      <c r="S489" s="34"/>
      <c r="U489" s="34"/>
      <c r="Y489" s="50"/>
    </row>
    <row r="490" spans="1:25">
      <c r="A490" s="46"/>
      <c r="B490" s="102"/>
      <c r="C490" s="47"/>
      <c r="D490" s="103"/>
      <c r="E490" s="48"/>
      <c r="F490" s="48"/>
      <c r="G490" s="48"/>
      <c r="H490" s="34"/>
      <c r="I490" s="34"/>
      <c r="J490" s="48"/>
      <c r="K490" s="34"/>
      <c r="L490" s="34"/>
      <c r="O490" s="34"/>
      <c r="P490" s="34"/>
      <c r="Q490" s="59"/>
      <c r="R490" s="59"/>
      <c r="S490" s="34"/>
      <c r="U490" s="34"/>
      <c r="Y490" s="50"/>
    </row>
    <row r="491" spans="1:25">
      <c r="A491" s="46"/>
      <c r="B491" s="102"/>
      <c r="C491" s="47"/>
      <c r="D491" s="46"/>
      <c r="E491" s="48"/>
      <c r="F491" s="48"/>
      <c r="G491" s="48"/>
      <c r="H491" s="34"/>
      <c r="I491" s="34"/>
      <c r="J491" s="34"/>
      <c r="K491" s="34"/>
      <c r="L491" s="48"/>
      <c r="M491" s="34"/>
      <c r="N491" s="34"/>
      <c r="O491" s="34"/>
      <c r="P491" s="34"/>
      <c r="Q491" s="59"/>
      <c r="R491" s="59"/>
      <c r="S491" s="34"/>
      <c r="U491" s="34"/>
      <c r="Y491" s="50"/>
    </row>
    <row r="492" spans="1:25">
      <c r="A492" s="46"/>
      <c r="B492" s="102"/>
      <c r="C492" s="47"/>
      <c r="D492" s="46"/>
      <c r="E492" s="48"/>
      <c r="F492" s="48"/>
      <c r="G492" s="48"/>
      <c r="H492" s="34"/>
      <c r="I492" s="34"/>
      <c r="J492" s="48"/>
      <c r="K492" s="34"/>
      <c r="L492" s="34"/>
      <c r="O492" s="34"/>
      <c r="P492" s="34"/>
      <c r="Q492" s="59"/>
      <c r="R492" s="59"/>
      <c r="S492" s="34"/>
      <c r="U492" s="34"/>
      <c r="Y492" s="50"/>
    </row>
    <row r="493" spans="1:25">
      <c r="A493" s="46"/>
      <c r="B493" s="46"/>
      <c r="C493" s="47"/>
      <c r="D493" s="46"/>
      <c r="E493" s="48"/>
      <c r="F493" s="48"/>
      <c r="G493" s="48"/>
      <c r="H493" s="34"/>
      <c r="I493" s="34"/>
      <c r="J493" s="48"/>
      <c r="K493" s="34"/>
      <c r="L493" s="34"/>
      <c r="O493" s="34"/>
      <c r="P493" s="34"/>
      <c r="Q493" s="59"/>
      <c r="R493" s="59"/>
      <c r="S493" s="34"/>
      <c r="U493" s="34"/>
      <c r="Y493" s="50"/>
    </row>
    <row r="494" spans="1:25">
      <c r="A494" s="46"/>
      <c r="B494" s="46"/>
      <c r="C494" s="47"/>
      <c r="D494" s="46"/>
      <c r="E494" s="48"/>
      <c r="F494" s="48"/>
      <c r="G494" s="48"/>
      <c r="H494" s="34"/>
      <c r="I494" s="34"/>
      <c r="J494" s="34"/>
      <c r="K494" s="34"/>
      <c r="L494" s="48"/>
      <c r="M494" s="34"/>
      <c r="N494" s="34"/>
      <c r="O494" s="34"/>
      <c r="P494" s="34"/>
      <c r="Q494" s="59"/>
      <c r="R494" s="59"/>
      <c r="S494" s="34"/>
      <c r="U494" s="34"/>
      <c r="Y494" s="50"/>
    </row>
    <row r="495" spans="1:25">
      <c r="A495" s="46"/>
      <c r="B495" s="102"/>
      <c r="C495" s="47"/>
      <c r="D495" s="103"/>
      <c r="E495" s="48"/>
      <c r="F495" s="48"/>
      <c r="G495" s="48"/>
      <c r="H495" s="34"/>
      <c r="I495" s="34"/>
      <c r="J495" s="34"/>
      <c r="K495" s="34"/>
      <c r="L495" s="48"/>
      <c r="M495" s="34"/>
      <c r="N495" s="34"/>
      <c r="O495" s="34"/>
      <c r="P495" s="34"/>
      <c r="Q495" s="59"/>
      <c r="R495" s="59"/>
      <c r="S495" s="34"/>
      <c r="U495" s="34"/>
      <c r="Y495" s="50"/>
    </row>
    <row r="496" spans="1:25">
      <c r="A496" s="46"/>
      <c r="B496" s="102"/>
      <c r="C496" s="47"/>
      <c r="D496" s="46"/>
      <c r="E496" s="48"/>
      <c r="F496" s="48"/>
      <c r="G496" s="48"/>
      <c r="H496" s="34"/>
      <c r="I496" s="34"/>
      <c r="J496" s="34"/>
      <c r="K496" s="34"/>
      <c r="L496" s="48"/>
      <c r="M496" s="34"/>
      <c r="N496" s="34"/>
      <c r="O496" s="34"/>
      <c r="P496" s="34"/>
      <c r="Q496" s="59"/>
      <c r="R496" s="59"/>
      <c r="S496" s="34"/>
      <c r="U496" s="34"/>
      <c r="Y496" s="50"/>
    </row>
    <row r="497" spans="1:25">
      <c r="A497" s="46"/>
      <c r="B497" s="102"/>
      <c r="C497" s="47"/>
      <c r="D497" s="103"/>
      <c r="E497" s="48"/>
      <c r="F497" s="48"/>
      <c r="G497" s="48"/>
      <c r="H497" s="34"/>
      <c r="I497" s="34"/>
      <c r="J497" s="48"/>
      <c r="K497" s="34"/>
      <c r="L497" s="34"/>
      <c r="O497" s="34"/>
      <c r="P497" s="34"/>
      <c r="Q497" s="59"/>
      <c r="R497" s="59"/>
      <c r="S497" s="34"/>
      <c r="U497" s="34"/>
      <c r="Y497" s="50"/>
    </row>
    <row r="498" spans="1:25">
      <c r="A498" s="46"/>
      <c r="B498" s="102"/>
      <c r="C498" s="47"/>
      <c r="D498" s="103"/>
      <c r="E498" s="48"/>
      <c r="F498" s="48"/>
      <c r="G498" s="48"/>
      <c r="H498" s="34"/>
      <c r="I498" s="34"/>
      <c r="J498" s="34"/>
      <c r="K498" s="34"/>
      <c r="L498" s="48"/>
      <c r="M498" s="34"/>
      <c r="N498" s="34"/>
      <c r="O498" s="34"/>
      <c r="P498" s="34"/>
      <c r="Q498" s="59"/>
      <c r="R498" s="59"/>
      <c r="S498" s="34"/>
      <c r="U498" s="34"/>
      <c r="Y498" s="50"/>
    </row>
    <row r="499" spans="1:25">
      <c r="A499" s="46"/>
      <c r="B499" s="102"/>
      <c r="C499" s="47"/>
      <c r="D499" s="103"/>
      <c r="E499" s="48"/>
      <c r="F499" s="48"/>
      <c r="G499" s="48"/>
      <c r="H499" s="34"/>
      <c r="I499" s="34"/>
      <c r="J499" s="48"/>
      <c r="K499" s="34"/>
      <c r="L499" s="34"/>
      <c r="O499" s="34"/>
      <c r="P499" s="34"/>
      <c r="Q499" s="59"/>
      <c r="R499" s="59"/>
      <c r="S499" s="34"/>
      <c r="U499" s="34"/>
      <c r="Y499" s="50"/>
    </row>
    <row r="500" spans="1:25">
      <c r="A500" s="46"/>
      <c r="B500" s="102"/>
      <c r="C500" s="47"/>
      <c r="D500" s="103"/>
      <c r="E500" s="48"/>
      <c r="F500" s="48"/>
      <c r="G500" s="48"/>
      <c r="H500" s="34"/>
      <c r="I500" s="34"/>
      <c r="J500" s="34"/>
      <c r="K500" s="34"/>
      <c r="L500" s="48"/>
      <c r="M500" s="34"/>
      <c r="N500" s="34"/>
      <c r="O500" s="34"/>
      <c r="P500" s="34"/>
      <c r="Q500" s="59"/>
      <c r="R500" s="59"/>
      <c r="S500" s="34"/>
      <c r="U500" s="34"/>
      <c r="Y500" s="50"/>
    </row>
    <row r="501" spans="1:25">
      <c r="A501" s="46"/>
      <c r="B501" s="46"/>
      <c r="C501" s="47"/>
      <c r="D501" s="46"/>
      <c r="E501" s="48"/>
      <c r="F501" s="48"/>
      <c r="G501" s="48"/>
      <c r="H501" s="34"/>
      <c r="I501" s="34"/>
      <c r="J501" s="48"/>
      <c r="K501" s="34"/>
      <c r="L501" s="34"/>
      <c r="O501" s="34"/>
      <c r="P501" s="34"/>
      <c r="Q501" s="59"/>
      <c r="R501" s="59"/>
      <c r="S501" s="34"/>
      <c r="U501" s="34"/>
      <c r="Y501" s="50"/>
    </row>
    <row r="502" spans="1:25">
      <c r="A502" s="46"/>
      <c r="B502" s="102"/>
      <c r="C502" s="47"/>
      <c r="D502" s="103"/>
      <c r="E502" s="48"/>
      <c r="F502" s="48"/>
      <c r="G502" s="48"/>
      <c r="H502" s="34"/>
      <c r="I502" s="34"/>
      <c r="J502" s="48"/>
      <c r="K502" s="34"/>
      <c r="L502" s="34"/>
      <c r="O502" s="34"/>
      <c r="P502" s="34"/>
      <c r="Q502" s="59"/>
      <c r="R502" s="59"/>
      <c r="S502" s="34"/>
      <c r="U502" s="34"/>
      <c r="Y502" s="50"/>
    </row>
    <row r="503" spans="1:25">
      <c r="A503" s="46"/>
      <c r="B503" s="46"/>
      <c r="C503" s="47"/>
      <c r="D503" s="46"/>
      <c r="E503" s="48"/>
      <c r="F503" s="48"/>
      <c r="G503" s="48"/>
      <c r="H503" s="34"/>
      <c r="I503" s="34"/>
      <c r="J503" s="34"/>
      <c r="K503" s="34"/>
      <c r="L503" s="48"/>
      <c r="M503" s="34"/>
      <c r="N503" s="34"/>
      <c r="O503" s="34"/>
      <c r="P503" s="34"/>
      <c r="Q503" s="59"/>
      <c r="R503" s="59"/>
      <c r="S503" s="34"/>
      <c r="U503" s="34"/>
      <c r="Y503" s="50"/>
    </row>
    <row r="504" spans="1:25">
      <c r="A504" s="46"/>
      <c r="B504" s="46"/>
      <c r="C504" s="47"/>
      <c r="D504" s="46"/>
      <c r="E504" s="48"/>
      <c r="F504" s="48"/>
      <c r="G504" s="48"/>
      <c r="H504" s="34"/>
      <c r="I504" s="34"/>
      <c r="J504" s="48"/>
      <c r="K504" s="34"/>
      <c r="L504" s="34"/>
      <c r="O504" s="34"/>
      <c r="P504" s="34"/>
      <c r="Q504" s="59"/>
      <c r="R504" s="59"/>
      <c r="S504" s="34"/>
      <c r="U504" s="34"/>
      <c r="Y504" s="50"/>
    </row>
    <row r="505" spans="1:25">
      <c r="A505" s="46"/>
      <c r="B505" s="102"/>
      <c r="C505" s="47"/>
      <c r="D505" s="103"/>
      <c r="E505" s="48"/>
      <c r="F505" s="48"/>
      <c r="G505" s="48"/>
      <c r="H505" s="34"/>
      <c r="I505" s="34"/>
      <c r="J505" s="34"/>
      <c r="K505" s="34"/>
      <c r="L505" s="48"/>
      <c r="M505" s="34"/>
      <c r="N505" s="34"/>
      <c r="O505" s="34"/>
      <c r="P505" s="34"/>
      <c r="Q505" s="59"/>
      <c r="R505" s="59"/>
      <c r="S505" s="34"/>
      <c r="U505" s="34"/>
      <c r="Y505" s="50"/>
    </row>
    <row r="506" spans="1:25">
      <c r="A506" s="46"/>
      <c r="B506" s="102"/>
      <c r="C506" s="47"/>
      <c r="D506" s="103"/>
      <c r="E506" s="48"/>
      <c r="F506" s="48"/>
      <c r="G506" s="48"/>
      <c r="H506" s="34"/>
      <c r="I506" s="34"/>
      <c r="J506" s="48"/>
      <c r="K506" s="34"/>
      <c r="L506" s="34"/>
      <c r="O506" s="34"/>
      <c r="P506" s="34"/>
      <c r="Q506" s="59"/>
      <c r="R506" s="59"/>
      <c r="S506" s="34"/>
      <c r="U506" s="34"/>
      <c r="Y506" s="50"/>
    </row>
    <row r="507" spans="1:25">
      <c r="A507" s="46"/>
      <c r="B507" s="46"/>
      <c r="C507" s="47"/>
      <c r="D507" s="46"/>
      <c r="E507" s="48"/>
      <c r="F507" s="48"/>
      <c r="G507" s="48"/>
      <c r="H507" s="34"/>
      <c r="I507" s="34"/>
      <c r="J507" s="34"/>
      <c r="L507" s="48"/>
      <c r="M507" s="34"/>
      <c r="N507" s="34"/>
      <c r="O507" s="34"/>
      <c r="P507" s="34"/>
      <c r="Q507" s="59"/>
      <c r="R507" s="59"/>
      <c r="S507" s="34"/>
      <c r="U507" s="34"/>
      <c r="Y507" s="50"/>
    </row>
    <row r="508" spans="1:25">
      <c r="A508" s="46"/>
      <c r="B508" s="102"/>
      <c r="C508" s="47"/>
      <c r="D508" s="103"/>
      <c r="E508" s="48"/>
      <c r="F508" s="48"/>
      <c r="G508" s="48"/>
      <c r="H508" s="34"/>
      <c r="I508" s="34"/>
      <c r="J508" s="34"/>
      <c r="K508" s="34"/>
      <c r="L508" s="48"/>
      <c r="M508" s="34"/>
      <c r="N508" s="34"/>
      <c r="O508" s="34"/>
      <c r="P508" s="34"/>
      <c r="Q508" s="59"/>
      <c r="R508" s="59"/>
      <c r="S508" s="34"/>
      <c r="U508" s="34"/>
      <c r="Y508" s="50"/>
    </row>
    <row r="509" spans="1:25">
      <c r="A509" s="46"/>
      <c r="B509" s="102"/>
      <c r="C509" s="47"/>
      <c r="D509" s="103"/>
      <c r="E509" s="48"/>
      <c r="F509" s="48"/>
      <c r="G509" s="48"/>
      <c r="H509" s="34"/>
      <c r="I509" s="34"/>
      <c r="J509" s="48"/>
      <c r="K509" s="34"/>
      <c r="L509" s="34"/>
      <c r="O509" s="34"/>
      <c r="P509" s="34"/>
      <c r="Q509" s="59"/>
      <c r="R509" s="59"/>
      <c r="S509" s="34"/>
      <c r="U509" s="34"/>
      <c r="Y509" s="50"/>
    </row>
    <row r="510" spans="1:25">
      <c r="A510" s="46"/>
      <c r="B510" s="102"/>
      <c r="C510" s="47"/>
      <c r="D510" s="103"/>
      <c r="E510" s="48"/>
      <c r="F510" s="48"/>
      <c r="G510" s="48"/>
      <c r="H510" s="34"/>
      <c r="I510" s="34"/>
      <c r="J510" s="34"/>
      <c r="K510" s="34"/>
      <c r="L510" s="48"/>
      <c r="M510" s="34"/>
      <c r="N510" s="34"/>
      <c r="O510" s="34"/>
      <c r="P510" s="34"/>
      <c r="Q510" s="59"/>
      <c r="R510" s="59"/>
      <c r="S510" s="34"/>
      <c r="U510" s="34"/>
      <c r="Y510" s="50"/>
    </row>
    <row r="511" spans="1:25">
      <c r="A511" s="46"/>
      <c r="B511" s="102"/>
      <c r="C511" s="47"/>
      <c r="D511" s="46"/>
      <c r="E511" s="48"/>
      <c r="F511" s="48"/>
      <c r="G511" s="48"/>
      <c r="H511" s="34"/>
      <c r="I511" s="34"/>
      <c r="J511" s="48"/>
      <c r="K511" s="34"/>
      <c r="L511" s="34"/>
      <c r="O511" s="34"/>
      <c r="P511" s="34"/>
      <c r="Q511" s="59"/>
      <c r="R511" s="59"/>
      <c r="S511" s="34"/>
      <c r="U511" s="34"/>
      <c r="Y511" s="50"/>
    </row>
    <row r="512" spans="1:25">
      <c r="A512" s="46"/>
      <c r="B512" s="102"/>
      <c r="C512" s="47"/>
      <c r="D512" s="46"/>
      <c r="E512" s="48"/>
      <c r="F512" s="48"/>
      <c r="G512" s="48"/>
      <c r="H512" s="34"/>
      <c r="I512" s="34"/>
      <c r="J512" s="34"/>
      <c r="K512" s="34"/>
      <c r="L512" s="48"/>
      <c r="M512" s="34"/>
      <c r="N512" s="34"/>
      <c r="O512" s="34"/>
      <c r="P512" s="34"/>
      <c r="Q512" s="59"/>
      <c r="R512" s="59"/>
      <c r="S512" s="34"/>
      <c r="U512" s="34"/>
      <c r="Y512" s="50"/>
    </row>
    <row r="513" spans="1:25">
      <c r="A513" s="46"/>
      <c r="B513" s="102"/>
      <c r="C513" s="47"/>
      <c r="D513" s="103"/>
      <c r="E513" s="48"/>
      <c r="F513" s="48"/>
      <c r="G513" s="48"/>
      <c r="H513" s="34"/>
      <c r="I513" s="34"/>
      <c r="J513" s="48"/>
      <c r="K513" s="34"/>
      <c r="L513" s="34"/>
      <c r="O513" s="34"/>
      <c r="P513" s="34"/>
      <c r="Q513" s="59"/>
      <c r="R513" s="59"/>
      <c r="S513" s="34"/>
      <c r="U513" s="34"/>
      <c r="Y513" s="50"/>
    </row>
    <row r="514" spans="1:25">
      <c r="A514" s="46"/>
      <c r="B514" s="102"/>
      <c r="C514" s="47"/>
      <c r="D514" s="103"/>
      <c r="E514" s="48"/>
      <c r="F514" s="48"/>
      <c r="G514" s="48"/>
      <c r="H514" s="34"/>
      <c r="I514" s="34"/>
      <c r="J514" s="34"/>
      <c r="K514" s="34"/>
      <c r="L514" s="48"/>
      <c r="M514" s="34"/>
      <c r="N514" s="34"/>
      <c r="O514" s="34"/>
      <c r="P514" s="34"/>
      <c r="Q514" s="59"/>
      <c r="R514" s="59"/>
      <c r="S514" s="34"/>
      <c r="U514" s="34"/>
      <c r="Y514" s="50"/>
    </row>
    <row r="515" spans="1:25">
      <c r="A515" s="46"/>
      <c r="B515" s="102"/>
      <c r="C515" s="47"/>
      <c r="D515" s="103"/>
      <c r="E515" s="48"/>
      <c r="F515" s="48"/>
      <c r="G515" s="48"/>
      <c r="H515" s="34"/>
      <c r="I515" s="34"/>
      <c r="J515" s="34"/>
      <c r="K515" s="34"/>
      <c r="L515" s="48"/>
      <c r="M515" s="34"/>
      <c r="N515" s="34"/>
      <c r="O515" s="34"/>
      <c r="P515" s="34"/>
      <c r="Q515" s="59"/>
      <c r="R515" s="59"/>
      <c r="S515" s="34"/>
      <c r="U515" s="34"/>
      <c r="Y515" s="50"/>
    </row>
    <row r="516" spans="1:25">
      <c r="A516" s="46"/>
      <c r="B516" s="102"/>
      <c r="C516" s="47"/>
      <c r="D516" s="103"/>
      <c r="E516" s="48"/>
      <c r="F516" s="48"/>
      <c r="G516" s="48"/>
      <c r="H516" s="34"/>
      <c r="I516" s="34"/>
      <c r="J516" s="48"/>
      <c r="K516" s="34"/>
      <c r="L516" s="34"/>
      <c r="O516" s="34"/>
      <c r="P516" s="34"/>
      <c r="Q516" s="59"/>
      <c r="R516" s="59"/>
      <c r="S516" s="34"/>
      <c r="U516" s="34"/>
      <c r="Y516" s="50"/>
    </row>
    <row r="517" spans="1:25">
      <c r="A517" s="46"/>
      <c r="B517" s="102"/>
      <c r="C517" s="47"/>
      <c r="D517" s="103"/>
      <c r="E517" s="48"/>
      <c r="F517" s="48"/>
      <c r="G517" s="48"/>
      <c r="H517" s="34"/>
      <c r="I517" s="34"/>
      <c r="J517" s="34"/>
      <c r="K517" s="34"/>
      <c r="L517" s="48"/>
      <c r="M517" s="34"/>
      <c r="N517" s="34"/>
      <c r="O517" s="34"/>
      <c r="P517" s="34"/>
      <c r="Q517" s="59"/>
      <c r="R517" s="59"/>
      <c r="S517" s="34"/>
      <c r="U517" s="34"/>
      <c r="Y517" s="50"/>
    </row>
    <row r="518" spans="1:25">
      <c r="A518" s="46"/>
      <c r="B518" s="102"/>
      <c r="C518" s="47"/>
      <c r="D518" s="46"/>
      <c r="E518" s="48"/>
      <c r="F518" s="48"/>
      <c r="G518" s="48"/>
      <c r="H518" s="34"/>
      <c r="I518" s="34"/>
      <c r="J518" s="48"/>
      <c r="K518" s="34"/>
      <c r="L518" s="34"/>
      <c r="O518" s="34"/>
      <c r="P518" s="34"/>
      <c r="Q518" s="59"/>
      <c r="R518" s="59"/>
      <c r="S518" s="34"/>
      <c r="U518" s="34"/>
      <c r="Y518" s="50"/>
    </row>
    <row r="519" spans="1:25">
      <c r="A519" s="46"/>
      <c r="B519" s="102"/>
      <c r="C519" s="47"/>
      <c r="D519" s="46"/>
      <c r="E519" s="48"/>
      <c r="F519" s="48"/>
      <c r="G519" s="48"/>
      <c r="H519" s="34"/>
      <c r="I519" s="34"/>
      <c r="J519" s="34"/>
      <c r="K519" s="34"/>
      <c r="L519" s="48"/>
      <c r="M519" s="34"/>
      <c r="N519" s="34"/>
      <c r="O519" s="34"/>
      <c r="P519" s="34"/>
      <c r="Q519" s="59"/>
      <c r="R519" s="59"/>
      <c r="S519" s="34"/>
      <c r="U519" s="34"/>
      <c r="Y519" s="50"/>
    </row>
    <row r="520" spans="1:25">
      <c r="A520" s="46"/>
      <c r="B520" s="102"/>
      <c r="C520" s="47"/>
      <c r="D520" s="46"/>
      <c r="E520" s="48"/>
      <c r="F520" s="48"/>
      <c r="G520" s="48"/>
      <c r="H520" s="34"/>
      <c r="I520" s="34"/>
      <c r="J520" s="48"/>
      <c r="K520" s="34"/>
      <c r="L520" s="34"/>
      <c r="O520" s="34"/>
      <c r="P520" s="34"/>
      <c r="Q520" s="59"/>
      <c r="R520" s="59"/>
      <c r="S520" s="34"/>
      <c r="U520" s="34"/>
      <c r="Y520" s="50"/>
    </row>
    <row r="521" spans="1:25">
      <c r="A521" s="46"/>
      <c r="B521" s="102"/>
      <c r="C521" s="47"/>
      <c r="D521" s="46"/>
      <c r="E521" s="48"/>
      <c r="F521" s="48"/>
      <c r="G521" s="48"/>
      <c r="H521" s="34"/>
      <c r="I521" s="34"/>
      <c r="J521" s="34"/>
      <c r="K521" s="34"/>
      <c r="L521" s="48"/>
      <c r="M521" s="34"/>
      <c r="N521" s="34"/>
      <c r="O521" s="34"/>
      <c r="P521" s="34"/>
      <c r="Q521" s="59"/>
      <c r="R521" s="59"/>
      <c r="S521" s="34"/>
      <c r="U521" s="34"/>
      <c r="Y521" s="50"/>
    </row>
    <row r="522" spans="1:25">
      <c r="A522" s="46"/>
      <c r="B522" s="102"/>
      <c r="C522" s="47"/>
      <c r="D522" s="46"/>
      <c r="E522" s="48"/>
      <c r="F522" s="48"/>
      <c r="G522" s="48"/>
      <c r="H522" s="34"/>
      <c r="I522" s="34"/>
      <c r="J522" s="48"/>
      <c r="K522" s="34"/>
      <c r="L522" s="34"/>
      <c r="O522" s="34"/>
      <c r="P522" s="34"/>
      <c r="Q522" s="59"/>
      <c r="R522" s="59"/>
      <c r="S522" s="34"/>
      <c r="U522" s="34"/>
      <c r="Y522" s="50"/>
    </row>
    <row r="523" spans="1:25">
      <c r="A523" s="46"/>
      <c r="B523" s="102"/>
      <c r="C523" s="47"/>
      <c r="D523" s="103"/>
      <c r="E523" s="48"/>
      <c r="F523" s="48"/>
      <c r="G523" s="48"/>
      <c r="H523" s="34"/>
      <c r="I523" s="34"/>
      <c r="J523" s="48"/>
      <c r="K523" s="34"/>
      <c r="L523" s="34"/>
      <c r="O523" s="34"/>
      <c r="P523" s="34"/>
      <c r="Q523" s="59"/>
      <c r="R523" s="59"/>
      <c r="S523" s="34"/>
      <c r="U523" s="34"/>
      <c r="Y523" s="50"/>
    </row>
    <row r="524" spans="1:25">
      <c r="A524" s="46"/>
      <c r="B524" s="102"/>
      <c r="C524" s="47"/>
      <c r="D524" s="103"/>
      <c r="E524" s="48"/>
      <c r="F524" s="48"/>
      <c r="G524" s="48"/>
      <c r="H524" s="34"/>
      <c r="I524" s="34"/>
      <c r="J524" s="34"/>
      <c r="K524" s="34"/>
      <c r="L524" s="48"/>
      <c r="M524" s="34"/>
      <c r="N524" s="34"/>
      <c r="O524" s="34"/>
      <c r="P524" s="34"/>
      <c r="Q524" s="59"/>
      <c r="R524" s="59"/>
      <c r="S524" s="34"/>
      <c r="U524" s="34"/>
      <c r="Y524" s="50"/>
    </row>
    <row r="525" spans="1:25">
      <c r="A525" s="46"/>
      <c r="B525" s="102"/>
      <c r="C525" s="47"/>
      <c r="D525" s="103"/>
      <c r="E525" s="48"/>
      <c r="F525" s="48"/>
      <c r="G525" s="48"/>
      <c r="H525" s="34"/>
      <c r="I525" s="34"/>
      <c r="J525" s="48"/>
      <c r="K525" s="34"/>
      <c r="L525" s="34"/>
      <c r="O525" s="34"/>
      <c r="P525" s="34"/>
      <c r="Q525" s="59"/>
      <c r="R525" s="59"/>
      <c r="S525" s="34"/>
      <c r="U525" s="34"/>
      <c r="Y525" s="50"/>
    </row>
    <row r="526" spans="1:25">
      <c r="A526" s="46"/>
      <c r="B526" s="102"/>
      <c r="C526" s="47"/>
      <c r="D526" s="103"/>
      <c r="E526" s="48"/>
      <c r="F526" s="48"/>
      <c r="G526" s="48"/>
      <c r="H526" s="34"/>
      <c r="I526" s="34"/>
      <c r="J526" s="48"/>
      <c r="K526" s="34"/>
      <c r="L526" s="34"/>
      <c r="O526" s="34"/>
      <c r="P526" s="34"/>
      <c r="Q526" s="59"/>
      <c r="R526" s="59"/>
      <c r="S526" s="34"/>
      <c r="U526" s="34"/>
      <c r="Y526" s="50"/>
    </row>
    <row r="527" spans="1:25">
      <c r="A527" s="46"/>
      <c r="B527" s="102"/>
      <c r="C527" s="47"/>
      <c r="D527" s="103"/>
      <c r="E527" s="48"/>
      <c r="F527" s="48"/>
      <c r="G527" s="48"/>
      <c r="H527" s="34"/>
      <c r="I527" s="34"/>
      <c r="J527" s="34"/>
      <c r="K527" s="34"/>
      <c r="L527" s="48"/>
      <c r="M527" s="34"/>
      <c r="N527" s="34"/>
      <c r="O527" s="34"/>
      <c r="P527" s="34"/>
      <c r="Q527" s="59"/>
      <c r="R527" s="59"/>
      <c r="S527" s="34"/>
      <c r="U527" s="34"/>
      <c r="Y527" s="50"/>
    </row>
    <row r="528" spans="1:25">
      <c r="A528" s="46"/>
      <c r="B528" s="102"/>
      <c r="C528" s="47"/>
      <c r="D528" s="103"/>
      <c r="E528" s="48"/>
      <c r="F528" s="48"/>
      <c r="G528" s="48"/>
      <c r="H528" s="34"/>
      <c r="I528" s="34"/>
      <c r="J528" s="48"/>
      <c r="K528" s="34"/>
      <c r="L528" s="34"/>
      <c r="O528" s="34"/>
      <c r="P528" s="34"/>
      <c r="Q528" s="59"/>
      <c r="R528" s="59"/>
      <c r="S528" s="34"/>
      <c r="U528" s="34"/>
      <c r="Y528" s="50"/>
    </row>
    <row r="529" spans="1:25">
      <c r="A529" s="46"/>
      <c r="B529" s="102"/>
      <c r="C529" s="47"/>
      <c r="D529" s="103"/>
      <c r="E529" s="48"/>
      <c r="F529" s="48"/>
      <c r="G529" s="48"/>
      <c r="H529" s="34"/>
      <c r="I529" s="34"/>
      <c r="J529" s="34"/>
      <c r="K529" s="34"/>
      <c r="L529" s="48"/>
      <c r="M529" s="34"/>
      <c r="N529" s="34"/>
      <c r="O529" s="34"/>
      <c r="P529" s="34"/>
      <c r="Q529" s="59"/>
      <c r="R529" s="59"/>
      <c r="S529" s="34"/>
      <c r="U529" s="34"/>
      <c r="Y529" s="50"/>
    </row>
    <row r="530" spans="1:25">
      <c r="A530" s="46"/>
      <c r="B530" s="102"/>
      <c r="C530" s="47"/>
      <c r="D530" s="103"/>
      <c r="E530" s="48"/>
      <c r="F530" s="48"/>
      <c r="G530" s="48"/>
      <c r="H530" s="34"/>
      <c r="I530" s="34"/>
      <c r="J530" s="48"/>
      <c r="K530" s="34"/>
      <c r="L530" s="34"/>
      <c r="O530" s="34"/>
      <c r="P530" s="34"/>
      <c r="Q530" s="59"/>
      <c r="R530" s="59"/>
      <c r="S530" s="34"/>
      <c r="U530" s="34"/>
      <c r="Y530" s="50"/>
    </row>
    <row r="531" spans="1:25">
      <c r="A531" s="46"/>
      <c r="B531" s="102"/>
      <c r="C531" s="47"/>
      <c r="D531" s="103"/>
      <c r="E531" s="48"/>
      <c r="F531" s="48"/>
      <c r="G531" s="48"/>
      <c r="H531" s="34"/>
      <c r="I531" s="34"/>
      <c r="J531" s="34"/>
      <c r="K531" s="34"/>
      <c r="L531" s="48"/>
      <c r="M531" s="34"/>
      <c r="N531" s="34"/>
      <c r="O531" s="34"/>
      <c r="P531" s="34"/>
      <c r="Q531" s="59"/>
      <c r="R531" s="59"/>
      <c r="S531" s="34"/>
      <c r="U531" s="34"/>
      <c r="Y531" s="50"/>
    </row>
    <row r="532" spans="1:25">
      <c r="A532" s="46"/>
      <c r="B532" s="102"/>
      <c r="C532" s="47"/>
      <c r="D532" s="46"/>
      <c r="E532" s="48"/>
      <c r="F532" s="48"/>
      <c r="G532" s="48"/>
      <c r="H532" s="34"/>
      <c r="I532" s="34"/>
      <c r="J532" s="34"/>
      <c r="K532" s="34"/>
      <c r="L532" s="48"/>
      <c r="M532" s="34"/>
      <c r="N532" s="34"/>
      <c r="O532" s="34"/>
      <c r="P532" s="34"/>
      <c r="Q532" s="59"/>
      <c r="R532" s="59"/>
      <c r="S532" s="34"/>
      <c r="U532" s="34"/>
      <c r="Y532" s="50"/>
    </row>
    <row r="533" spans="1:25">
      <c r="A533" s="46"/>
      <c r="B533" s="102"/>
      <c r="C533" s="47"/>
      <c r="D533" s="46"/>
      <c r="E533" s="48"/>
      <c r="F533" s="48"/>
      <c r="G533" s="48"/>
      <c r="H533" s="34"/>
      <c r="I533" s="34"/>
      <c r="J533" s="48"/>
      <c r="K533" s="34"/>
      <c r="L533" s="34"/>
      <c r="O533" s="34"/>
      <c r="P533" s="34"/>
      <c r="Q533" s="59"/>
      <c r="R533" s="59"/>
      <c r="S533" s="34"/>
      <c r="U533" s="34"/>
      <c r="Y533" s="50"/>
    </row>
    <row r="534" spans="1:25">
      <c r="A534" s="46"/>
      <c r="B534" s="102"/>
      <c r="C534" s="47"/>
      <c r="D534" s="46"/>
      <c r="E534" s="48"/>
      <c r="F534" s="48"/>
      <c r="G534" s="48"/>
      <c r="H534" s="34"/>
      <c r="I534" s="34"/>
      <c r="J534" s="34"/>
      <c r="K534" s="34"/>
      <c r="L534" s="48"/>
      <c r="M534" s="34"/>
      <c r="N534" s="34"/>
      <c r="O534" s="34"/>
      <c r="P534" s="34"/>
      <c r="Q534" s="59"/>
      <c r="R534" s="59"/>
      <c r="S534" s="34"/>
      <c r="U534" s="34"/>
      <c r="Y534" s="50"/>
    </row>
    <row r="535" spans="1:25">
      <c r="A535" s="46"/>
      <c r="B535" s="102"/>
      <c r="C535" s="47"/>
      <c r="D535" s="46"/>
      <c r="E535" s="48"/>
      <c r="F535" s="48"/>
      <c r="G535" s="48"/>
      <c r="H535" s="34"/>
      <c r="I535" s="34"/>
      <c r="J535" s="48"/>
      <c r="K535" s="34"/>
      <c r="L535" s="34"/>
      <c r="O535" s="34"/>
      <c r="P535" s="34"/>
      <c r="Q535" s="59"/>
      <c r="R535" s="59"/>
      <c r="S535" s="34"/>
      <c r="U535" s="34"/>
      <c r="Y535" s="50"/>
    </row>
    <row r="536" spans="1:25">
      <c r="A536" s="46"/>
      <c r="B536" s="102"/>
      <c r="C536" s="47"/>
      <c r="D536" s="46"/>
      <c r="E536" s="48"/>
      <c r="F536" s="48"/>
      <c r="G536" s="48"/>
      <c r="H536" s="34"/>
      <c r="I536" s="34"/>
      <c r="J536" s="34"/>
      <c r="K536" s="34"/>
      <c r="L536" s="48"/>
      <c r="M536" s="34"/>
      <c r="N536" s="34"/>
      <c r="O536" s="34"/>
      <c r="P536" s="34"/>
      <c r="Q536" s="59"/>
      <c r="R536" s="59"/>
      <c r="S536" s="34"/>
      <c r="U536" s="34"/>
      <c r="Y536" s="50"/>
    </row>
    <row r="537" spans="1:25">
      <c r="A537" s="46"/>
      <c r="B537" s="102"/>
      <c r="C537" s="47"/>
      <c r="D537" s="103"/>
      <c r="E537" s="48"/>
      <c r="F537" s="48"/>
      <c r="G537" s="48"/>
      <c r="H537" s="34"/>
      <c r="I537" s="34"/>
      <c r="J537" s="48"/>
      <c r="K537" s="34"/>
      <c r="L537" s="34"/>
      <c r="O537" s="34"/>
      <c r="P537" s="34"/>
      <c r="Q537" s="59"/>
      <c r="R537" s="59"/>
      <c r="S537" s="34"/>
      <c r="U537" s="34"/>
      <c r="Y537" s="50"/>
    </row>
    <row r="538" spans="1:25">
      <c r="A538" s="46"/>
      <c r="B538" s="102"/>
      <c r="C538" s="47"/>
      <c r="D538" s="46"/>
      <c r="E538" s="48"/>
      <c r="F538" s="48"/>
      <c r="G538" s="48"/>
      <c r="H538" s="34"/>
      <c r="I538" s="34"/>
      <c r="J538" s="48"/>
      <c r="K538" s="34"/>
      <c r="L538" s="34"/>
      <c r="O538" s="34"/>
      <c r="P538" s="34"/>
      <c r="Q538" s="59"/>
      <c r="R538" s="59"/>
      <c r="S538" s="34"/>
      <c r="U538" s="34"/>
      <c r="Y538" s="50"/>
    </row>
    <row r="539" spans="1:25">
      <c r="A539" s="46"/>
      <c r="B539" s="102"/>
      <c r="C539" s="47"/>
      <c r="D539" s="46"/>
      <c r="E539" s="48"/>
      <c r="F539" s="48"/>
      <c r="G539" s="48"/>
      <c r="H539" s="34"/>
      <c r="I539" s="34"/>
      <c r="J539" s="34"/>
      <c r="K539" s="34"/>
      <c r="L539" s="48"/>
      <c r="M539" s="34"/>
      <c r="N539" s="34"/>
      <c r="O539" s="34"/>
      <c r="P539" s="34"/>
      <c r="Q539" s="59"/>
      <c r="R539" s="59"/>
      <c r="S539" s="34"/>
      <c r="U539" s="34"/>
      <c r="Y539" s="50"/>
    </row>
    <row r="540" spans="1:25">
      <c r="A540" s="46"/>
      <c r="B540" s="102"/>
      <c r="C540" s="47"/>
      <c r="D540" s="46"/>
      <c r="E540" s="48"/>
      <c r="F540" s="48"/>
      <c r="G540" s="48"/>
      <c r="H540" s="34"/>
      <c r="I540" s="34"/>
      <c r="J540" s="48"/>
      <c r="K540" s="34"/>
      <c r="L540" s="34"/>
      <c r="O540" s="34"/>
      <c r="P540" s="34"/>
      <c r="Q540" s="59"/>
      <c r="R540" s="59"/>
      <c r="S540" s="34"/>
      <c r="U540" s="34"/>
      <c r="Y540" s="50"/>
    </row>
    <row r="541" spans="1:25">
      <c r="A541" s="46"/>
      <c r="B541" s="102"/>
      <c r="C541" s="47"/>
      <c r="D541" s="103"/>
      <c r="E541" s="48"/>
      <c r="F541" s="48"/>
      <c r="G541" s="48"/>
      <c r="H541" s="34"/>
      <c r="I541" s="34"/>
      <c r="J541" s="34"/>
      <c r="K541" s="34"/>
      <c r="L541" s="48"/>
      <c r="M541" s="34"/>
      <c r="N541" s="34"/>
      <c r="O541" s="34"/>
      <c r="P541" s="34"/>
      <c r="Q541" s="59"/>
      <c r="R541" s="59"/>
      <c r="S541" s="34"/>
      <c r="U541" s="34"/>
      <c r="Y541" s="50"/>
    </row>
    <row r="542" spans="1:25">
      <c r="A542" s="46"/>
      <c r="B542" s="102"/>
      <c r="C542" s="47"/>
      <c r="D542" s="103"/>
      <c r="E542" s="48"/>
      <c r="F542" s="48"/>
      <c r="G542" s="48"/>
      <c r="H542" s="34"/>
      <c r="I542" s="34"/>
      <c r="J542" s="48"/>
      <c r="K542" s="34"/>
      <c r="L542" s="34"/>
      <c r="O542" s="34"/>
      <c r="P542" s="34"/>
      <c r="Q542" s="59"/>
      <c r="R542" s="59"/>
      <c r="S542" s="34"/>
      <c r="U542" s="34"/>
      <c r="Y542" s="50"/>
    </row>
    <row r="543" spans="1:25">
      <c r="A543" s="46"/>
      <c r="B543" s="102"/>
      <c r="C543" s="47"/>
      <c r="D543" s="103"/>
      <c r="E543" s="48"/>
      <c r="F543" s="48"/>
      <c r="G543" s="48"/>
      <c r="H543" s="34"/>
      <c r="I543" s="34"/>
      <c r="J543" s="34"/>
      <c r="K543" s="34"/>
      <c r="L543" s="48"/>
      <c r="M543" s="34"/>
      <c r="N543" s="34"/>
      <c r="O543" s="34"/>
      <c r="P543" s="34"/>
      <c r="Q543" s="59"/>
      <c r="R543" s="59"/>
      <c r="S543" s="34"/>
      <c r="U543" s="34"/>
      <c r="Y543" s="50"/>
    </row>
    <row r="544" spans="1:25">
      <c r="A544" s="46"/>
      <c r="B544" s="102"/>
      <c r="C544" s="47"/>
      <c r="D544" s="103"/>
      <c r="E544" s="48"/>
      <c r="F544" s="48"/>
      <c r="G544" s="48"/>
      <c r="H544" s="34"/>
      <c r="I544" s="34"/>
      <c r="J544" s="48"/>
      <c r="K544" s="34"/>
      <c r="L544" s="34"/>
      <c r="O544" s="34"/>
      <c r="P544" s="34"/>
      <c r="Q544" s="59"/>
      <c r="R544" s="59"/>
      <c r="S544" s="34"/>
      <c r="U544" s="34"/>
      <c r="Y544" s="50"/>
    </row>
    <row r="545" spans="1:25">
      <c r="A545" s="46"/>
      <c r="B545" s="102"/>
      <c r="C545" s="47"/>
      <c r="D545" s="103"/>
      <c r="E545" s="48"/>
      <c r="F545" s="48"/>
      <c r="G545" s="48"/>
      <c r="H545" s="34"/>
      <c r="I545" s="34"/>
      <c r="J545" s="34"/>
      <c r="K545" s="34"/>
      <c r="L545" s="48"/>
      <c r="M545" s="34"/>
      <c r="N545" s="34"/>
      <c r="O545" s="34"/>
      <c r="P545" s="34"/>
      <c r="Q545" s="59"/>
      <c r="R545" s="59"/>
      <c r="S545" s="34"/>
      <c r="U545" s="34"/>
      <c r="Y545" s="50"/>
    </row>
    <row r="546" spans="1:25">
      <c r="A546" s="46"/>
      <c r="B546" s="102"/>
      <c r="C546" s="47"/>
      <c r="D546" s="103"/>
      <c r="E546" s="48"/>
      <c r="F546" s="48"/>
      <c r="G546" s="48"/>
      <c r="H546" s="34"/>
      <c r="I546" s="34"/>
      <c r="J546" s="48"/>
      <c r="K546" s="34"/>
      <c r="L546" s="34"/>
      <c r="O546" s="34"/>
      <c r="P546" s="34"/>
      <c r="Q546" s="59"/>
      <c r="R546" s="59"/>
      <c r="S546" s="34"/>
      <c r="U546" s="34"/>
      <c r="Y546" s="50"/>
    </row>
    <row r="547" spans="1:25">
      <c r="A547" s="46"/>
      <c r="B547" s="102"/>
      <c r="C547" s="47"/>
      <c r="D547" s="103"/>
      <c r="E547" s="48"/>
      <c r="F547" s="48"/>
      <c r="G547" s="48"/>
      <c r="H547" s="34"/>
      <c r="I547" s="34"/>
      <c r="J547" s="34"/>
      <c r="K547" s="34"/>
      <c r="L547" s="48"/>
      <c r="M547" s="34"/>
      <c r="N547" s="34"/>
      <c r="O547" s="34"/>
      <c r="P547" s="34"/>
      <c r="Q547" s="59"/>
      <c r="R547" s="59"/>
      <c r="S547" s="34"/>
      <c r="U547" s="34"/>
      <c r="Y547" s="50"/>
    </row>
    <row r="548" spans="1:25">
      <c r="A548" s="46"/>
      <c r="B548" s="102"/>
      <c r="C548" s="47"/>
      <c r="D548" s="103"/>
      <c r="E548" s="48"/>
      <c r="F548" s="48"/>
      <c r="G548" s="48"/>
      <c r="H548" s="34"/>
      <c r="I548" s="34"/>
      <c r="J548" s="48"/>
      <c r="K548" s="34"/>
      <c r="L548" s="34"/>
      <c r="O548" s="34"/>
      <c r="P548" s="34"/>
      <c r="Q548" s="59"/>
      <c r="R548" s="59"/>
      <c r="S548" s="34"/>
      <c r="U548" s="34"/>
      <c r="Y548" s="50"/>
    </row>
    <row r="549" spans="1:25">
      <c r="A549" s="46"/>
      <c r="B549" s="102"/>
      <c r="C549" s="47"/>
      <c r="D549" s="103"/>
      <c r="E549" s="48"/>
      <c r="F549" s="48"/>
      <c r="G549" s="48"/>
      <c r="H549" s="34"/>
      <c r="I549" s="34"/>
      <c r="J549" s="34"/>
      <c r="K549" s="34"/>
      <c r="L549" s="48"/>
      <c r="M549" s="34"/>
      <c r="N549" s="34"/>
      <c r="O549" s="34"/>
      <c r="P549" s="34"/>
      <c r="Q549" s="59"/>
      <c r="R549" s="59"/>
      <c r="S549" s="34"/>
      <c r="U549" s="34"/>
      <c r="Y549" s="50"/>
    </row>
    <row r="550" spans="1:25">
      <c r="A550" s="46"/>
      <c r="B550" s="102"/>
      <c r="C550" s="47"/>
      <c r="D550" s="103"/>
      <c r="E550" s="48"/>
      <c r="F550" s="48"/>
      <c r="G550" s="48"/>
      <c r="H550" s="34"/>
      <c r="I550" s="34"/>
      <c r="J550" s="48"/>
      <c r="K550" s="34"/>
      <c r="L550" s="34"/>
      <c r="O550" s="34"/>
      <c r="P550" s="34"/>
      <c r="Q550" s="59"/>
      <c r="R550" s="59"/>
      <c r="S550" s="34"/>
      <c r="U550" s="34"/>
      <c r="Y550" s="50"/>
    </row>
    <row r="551" spans="1:25">
      <c r="A551" s="46"/>
      <c r="B551" s="102"/>
      <c r="C551" s="47"/>
      <c r="D551" s="103"/>
      <c r="E551" s="48"/>
      <c r="F551" s="48"/>
      <c r="G551" s="48"/>
      <c r="H551" s="34"/>
      <c r="I551" s="34"/>
      <c r="J551" s="48"/>
      <c r="K551" s="34"/>
      <c r="L551" s="34"/>
      <c r="O551" s="34"/>
      <c r="P551" s="34"/>
      <c r="Q551" s="59"/>
      <c r="R551" s="59"/>
      <c r="S551" s="34"/>
      <c r="U551" s="34"/>
      <c r="Y551" s="50"/>
    </row>
    <row r="552" spans="1:25">
      <c r="A552" s="46"/>
      <c r="B552" s="102"/>
      <c r="C552" s="47"/>
      <c r="D552" s="103"/>
      <c r="E552" s="48"/>
      <c r="F552" s="48"/>
      <c r="G552" s="48"/>
      <c r="H552" s="34"/>
      <c r="I552" s="34"/>
      <c r="J552" s="34"/>
      <c r="K552" s="34"/>
      <c r="L552" s="48"/>
      <c r="M552" s="34"/>
      <c r="N552" s="34"/>
      <c r="O552" s="34"/>
      <c r="P552" s="34"/>
      <c r="Q552" s="59"/>
      <c r="R552" s="59"/>
      <c r="S552" s="34"/>
      <c r="U552" s="34"/>
      <c r="Y552" s="50"/>
    </row>
    <row r="553" spans="1:25">
      <c r="A553" s="46"/>
      <c r="B553" s="102"/>
      <c r="C553" s="47"/>
      <c r="D553" s="103"/>
      <c r="E553" s="48"/>
      <c r="F553" s="48"/>
      <c r="G553" s="48"/>
      <c r="H553" s="34"/>
      <c r="I553" s="34"/>
      <c r="J553" s="48"/>
      <c r="K553" s="34"/>
      <c r="L553" s="34"/>
      <c r="O553" s="34"/>
      <c r="P553" s="34"/>
      <c r="Q553" s="59"/>
      <c r="R553" s="59"/>
      <c r="S553" s="34"/>
      <c r="U553" s="34"/>
      <c r="Y553" s="50"/>
    </row>
    <row r="554" spans="1:25">
      <c r="A554" s="46"/>
      <c r="B554" s="102"/>
      <c r="C554" s="47"/>
      <c r="D554" s="103"/>
      <c r="E554" s="48"/>
      <c r="F554" s="48"/>
      <c r="G554" s="48"/>
      <c r="H554" s="34"/>
      <c r="I554" s="34"/>
      <c r="J554" s="34"/>
      <c r="K554" s="34"/>
      <c r="L554" s="48"/>
      <c r="M554" s="34"/>
      <c r="N554" s="34"/>
      <c r="O554" s="34"/>
      <c r="P554" s="34"/>
      <c r="Q554" s="59"/>
      <c r="R554" s="59"/>
      <c r="S554" s="34"/>
      <c r="U554" s="34"/>
      <c r="Y554" s="50"/>
    </row>
    <row r="555" spans="1:25">
      <c r="A555" s="46"/>
      <c r="B555" s="102"/>
      <c r="C555" s="47"/>
      <c r="D555" s="103"/>
      <c r="E555" s="48"/>
      <c r="F555" s="48"/>
      <c r="G555" s="48"/>
      <c r="H555" s="34"/>
      <c r="I555" s="34"/>
      <c r="J555" s="48"/>
      <c r="K555" s="34"/>
      <c r="L555" s="34"/>
      <c r="O555" s="34"/>
      <c r="P555" s="34"/>
      <c r="Q555" s="59"/>
      <c r="R555" s="59"/>
      <c r="S555" s="34"/>
      <c r="U555" s="34"/>
      <c r="Y555" s="50"/>
    </row>
    <row r="556" spans="1:25">
      <c r="A556" s="46"/>
      <c r="B556" s="102"/>
      <c r="C556" s="47"/>
      <c r="D556" s="103"/>
      <c r="E556" s="48"/>
      <c r="F556" s="48"/>
      <c r="G556" s="48"/>
      <c r="H556" s="34"/>
      <c r="I556" s="34"/>
      <c r="J556" s="34"/>
      <c r="K556" s="34"/>
      <c r="L556" s="48"/>
      <c r="M556" s="34"/>
      <c r="N556" s="34"/>
      <c r="O556" s="34"/>
      <c r="P556" s="34"/>
      <c r="Q556" s="59"/>
      <c r="R556" s="59"/>
      <c r="S556" s="34"/>
      <c r="U556" s="34"/>
      <c r="Y556" s="50"/>
    </row>
    <row r="557" spans="1:25">
      <c r="A557" s="46"/>
      <c r="B557" s="102"/>
      <c r="C557" s="47"/>
      <c r="D557" s="103"/>
      <c r="E557" s="48"/>
      <c r="F557" s="48"/>
      <c r="G557" s="48"/>
      <c r="H557" s="34"/>
      <c r="I557" s="34"/>
      <c r="J557" s="48"/>
      <c r="K557" s="34"/>
      <c r="L557" s="34"/>
      <c r="O557" s="34"/>
      <c r="P557" s="34"/>
      <c r="Q557" s="59"/>
      <c r="R557" s="59"/>
      <c r="S557" s="34"/>
      <c r="U557" s="34"/>
      <c r="Y557" s="50"/>
    </row>
    <row r="558" spans="1:25">
      <c r="A558" s="46"/>
      <c r="B558" s="102"/>
      <c r="C558" s="47"/>
      <c r="D558" s="46"/>
      <c r="E558" s="48"/>
      <c r="F558" s="48"/>
      <c r="G558" s="48"/>
      <c r="H558" s="34"/>
      <c r="I558" s="34"/>
      <c r="J558" s="34"/>
      <c r="K558" s="34"/>
      <c r="L558" s="48"/>
      <c r="M558" s="34"/>
      <c r="N558" s="34"/>
      <c r="O558" s="34"/>
      <c r="P558" s="34"/>
      <c r="Q558" s="59"/>
      <c r="R558" s="59"/>
      <c r="S558" s="34"/>
      <c r="U558" s="34"/>
      <c r="Y558" s="50"/>
    </row>
    <row r="559" spans="1:25">
      <c r="A559" s="46"/>
      <c r="B559" s="102"/>
      <c r="C559" s="47"/>
      <c r="D559" s="46"/>
      <c r="E559" s="48"/>
      <c r="F559" s="48"/>
      <c r="G559" s="48"/>
      <c r="H559" s="34"/>
      <c r="I559" s="34"/>
      <c r="J559" s="48"/>
      <c r="K559" s="34"/>
      <c r="L559" s="34"/>
      <c r="O559" s="34"/>
      <c r="P559" s="34"/>
      <c r="Q559" s="59"/>
      <c r="R559" s="59"/>
      <c r="S559" s="34"/>
      <c r="U559" s="34"/>
      <c r="Y559" s="50"/>
    </row>
    <row r="560" spans="1:25">
      <c r="A560" s="46"/>
      <c r="B560" s="102"/>
      <c r="C560" s="47"/>
      <c r="D560" s="46"/>
      <c r="E560" s="48"/>
      <c r="F560" s="48"/>
      <c r="G560" s="48"/>
      <c r="H560" s="34"/>
      <c r="I560" s="34"/>
      <c r="J560" s="34"/>
      <c r="K560" s="34"/>
      <c r="L560" s="48"/>
      <c r="M560" s="34"/>
      <c r="N560" s="34"/>
      <c r="O560" s="34"/>
      <c r="P560" s="34"/>
      <c r="Q560" s="59"/>
      <c r="R560" s="59"/>
      <c r="S560" s="34"/>
      <c r="U560" s="34"/>
      <c r="Y560" s="50"/>
    </row>
    <row r="561" spans="1:25">
      <c r="A561" s="46"/>
      <c r="B561" s="102"/>
      <c r="C561" s="47"/>
      <c r="D561" s="103"/>
      <c r="E561" s="48"/>
      <c r="F561" s="48"/>
      <c r="G561" s="48"/>
      <c r="H561" s="34"/>
      <c r="I561" s="34"/>
      <c r="J561" s="34"/>
      <c r="K561" s="34"/>
      <c r="L561" s="48"/>
      <c r="M561" s="34"/>
      <c r="N561" s="34"/>
      <c r="O561" s="34"/>
      <c r="P561" s="34"/>
      <c r="Q561" s="59"/>
      <c r="R561" s="59"/>
      <c r="S561" s="34"/>
      <c r="U561" s="34"/>
      <c r="Y561" s="50"/>
    </row>
    <row r="562" spans="1:25">
      <c r="A562" s="46"/>
      <c r="B562" s="102"/>
      <c r="C562" s="47"/>
      <c r="D562" s="103"/>
      <c r="E562" s="48"/>
      <c r="F562" s="48"/>
      <c r="G562" s="48"/>
      <c r="H562" s="34"/>
      <c r="I562" s="34"/>
      <c r="J562" s="48"/>
      <c r="K562" s="34"/>
      <c r="L562" s="34"/>
      <c r="O562" s="34"/>
      <c r="P562" s="34"/>
      <c r="Q562" s="59"/>
      <c r="R562" s="59"/>
      <c r="S562" s="34"/>
      <c r="U562" s="34"/>
      <c r="Y562" s="50"/>
    </row>
    <row r="563" spans="1:25">
      <c r="A563" s="46"/>
      <c r="B563" s="102"/>
      <c r="C563" s="47"/>
      <c r="D563" s="103"/>
      <c r="E563" s="48"/>
      <c r="F563" s="48"/>
      <c r="G563" s="48"/>
      <c r="H563" s="34"/>
      <c r="I563" s="34"/>
      <c r="J563" s="34"/>
      <c r="K563" s="34"/>
      <c r="L563" s="48"/>
      <c r="M563" s="34"/>
      <c r="N563" s="34"/>
      <c r="O563" s="34"/>
      <c r="P563" s="34"/>
      <c r="Q563" s="59"/>
      <c r="R563" s="59"/>
      <c r="S563" s="34"/>
      <c r="U563" s="34"/>
      <c r="Y563" s="50"/>
    </row>
    <row r="564" spans="1:25">
      <c r="A564" s="46"/>
      <c r="B564" s="102"/>
      <c r="C564" s="47"/>
      <c r="D564" s="103"/>
      <c r="E564" s="48"/>
      <c r="F564" s="48"/>
      <c r="G564" s="48"/>
      <c r="H564" s="34"/>
      <c r="I564" s="34"/>
      <c r="J564" s="48"/>
      <c r="K564" s="34"/>
      <c r="L564" s="34"/>
      <c r="O564" s="34"/>
      <c r="P564" s="34"/>
      <c r="Q564" s="59"/>
      <c r="R564" s="59"/>
      <c r="S564" s="34"/>
      <c r="U564" s="34"/>
      <c r="Y564" s="50"/>
    </row>
    <row r="565" spans="1:25">
      <c r="A565" s="46"/>
      <c r="B565" s="46"/>
      <c r="C565" s="47"/>
      <c r="D565" s="46"/>
      <c r="E565" s="48"/>
      <c r="F565" s="48"/>
      <c r="G565" s="48"/>
      <c r="H565" s="34"/>
      <c r="I565" s="34"/>
      <c r="J565" s="48"/>
      <c r="L565" s="34"/>
      <c r="O565" s="34"/>
      <c r="P565" s="34"/>
      <c r="Q565" s="59"/>
      <c r="R565" s="59"/>
      <c r="S565" s="34"/>
      <c r="U565" s="34"/>
      <c r="Y565" s="50"/>
    </row>
    <row r="566" spans="1:25">
      <c r="A566" s="46"/>
      <c r="B566" s="102"/>
      <c r="C566" s="47"/>
      <c r="D566" s="103"/>
      <c r="E566" s="48"/>
      <c r="F566" s="48"/>
      <c r="G566" s="48"/>
      <c r="H566" s="34"/>
      <c r="I566" s="34"/>
      <c r="J566" s="34"/>
      <c r="K566" s="34"/>
      <c r="L566" s="48"/>
      <c r="M566" s="34"/>
      <c r="N566" s="34"/>
      <c r="O566" s="34"/>
      <c r="P566" s="34"/>
      <c r="Q566" s="59"/>
      <c r="R566" s="59"/>
      <c r="S566" s="34"/>
      <c r="U566" s="34"/>
      <c r="Y566" s="50"/>
    </row>
    <row r="567" spans="1:25">
      <c r="A567" s="46"/>
      <c r="B567" s="102"/>
      <c r="C567" s="47"/>
      <c r="D567" s="103"/>
      <c r="E567" s="48"/>
      <c r="F567" s="48"/>
      <c r="G567" s="48"/>
      <c r="H567" s="34"/>
      <c r="I567" s="34"/>
      <c r="J567" s="48"/>
      <c r="K567" s="34"/>
      <c r="L567" s="34"/>
      <c r="O567" s="34"/>
      <c r="P567" s="34"/>
      <c r="Q567" s="59"/>
      <c r="R567" s="59"/>
      <c r="S567" s="34"/>
      <c r="U567" s="34"/>
      <c r="Y567" s="50"/>
    </row>
    <row r="568" spans="1:25">
      <c r="A568" s="46"/>
      <c r="B568" s="102"/>
      <c r="C568" s="47"/>
      <c r="D568" s="103"/>
      <c r="E568" s="48"/>
      <c r="F568" s="48"/>
      <c r="G568" s="48"/>
      <c r="H568" s="34"/>
      <c r="I568" s="34"/>
      <c r="J568" s="34"/>
      <c r="K568" s="34"/>
      <c r="L568" s="48"/>
      <c r="M568" s="34"/>
      <c r="N568" s="34"/>
      <c r="O568" s="34"/>
      <c r="P568" s="34"/>
      <c r="Q568" s="59"/>
      <c r="R568" s="59"/>
      <c r="S568" s="34"/>
      <c r="U568" s="34"/>
      <c r="Y568" s="50"/>
    </row>
    <row r="569" spans="1:25">
      <c r="A569" s="46"/>
      <c r="B569" s="102"/>
      <c r="C569" s="47"/>
      <c r="D569" s="103"/>
      <c r="E569" s="48"/>
      <c r="F569" s="48"/>
      <c r="G569" s="48"/>
      <c r="H569" s="34"/>
      <c r="I569" s="34"/>
      <c r="J569" s="48"/>
      <c r="K569" s="34"/>
      <c r="L569" s="34"/>
      <c r="O569" s="34"/>
      <c r="P569" s="34"/>
      <c r="Q569" s="59"/>
      <c r="R569" s="59"/>
      <c r="S569" s="34"/>
      <c r="U569" s="34"/>
      <c r="Y569" s="50"/>
    </row>
    <row r="570" spans="1:25">
      <c r="A570" s="46"/>
      <c r="B570" s="102"/>
      <c r="C570" s="47"/>
      <c r="D570" s="103"/>
      <c r="E570" s="48"/>
      <c r="F570" s="48"/>
      <c r="G570" s="48"/>
      <c r="H570" s="34"/>
      <c r="I570" s="34"/>
      <c r="J570" s="34"/>
      <c r="K570" s="34"/>
      <c r="L570" s="48"/>
      <c r="M570" s="34"/>
      <c r="N570" s="34"/>
      <c r="O570" s="34"/>
      <c r="P570" s="34"/>
      <c r="Q570" s="59"/>
      <c r="R570" s="59"/>
      <c r="S570" s="34"/>
      <c r="U570" s="34"/>
      <c r="Y570" s="50"/>
    </row>
    <row r="571" spans="1:25">
      <c r="A571" s="46"/>
      <c r="B571" s="102"/>
      <c r="C571" s="47"/>
      <c r="D571" s="103"/>
      <c r="E571" s="48"/>
      <c r="F571" s="48"/>
      <c r="G571" s="48"/>
      <c r="H571" s="34"/>
      <c r="I571" s="34"/>
      <c r="J571" s="48"/>
      <c r="K571" s="34"/>
      <c r="L571" s="34"/>
      <c r="O571" s="34"/>
      <c r="P571" s="34"/>
      <c r="Q571" s="59"/>
      <c r="R571" s="59"/>
      <c r="S571" s="34"/>
      <c r="U571" s="34"/>
      <c r="Y571" s="50"/>
    </row>
    <row r="572" spans="1:25">
      <c r="A572" s="46"/>
      <c r="B572" s="102"/>
      <c r="C572" s="47"/>
      <c r="D572" s="103"/>
      <c r="E572" s="48"/>
      <c r="F572" s="48"/>
      <c r="G572" s="48"/>
      <c r="H572" s="34"/>
      <c r="I572" s="34"/>
      <c r="J572" s="34"/>
      <c r="K572" s="34"/>
      <c r="L572" s="48"/>
      <c r="M572" s="34"/>
      <c r="N572" s="34"/>
      <c r="O572" s="34"/>
      <c r="P572" s="34"/>
      <c r="Q572" s="59"/>
      <c r="R572" s="59"/>
      <c r="S572" s="34"/>
      <c r="U572" s="34"/>
      <c r="Y572" s="50"/>
    </row>
    <row r="573" spans="1:25">
      <c r="A573" s="46"/>
      <c r="B573" s="102"/>
      <c r="C573" s="47"/>
      <c r="D573" s="103"/>
      <c r="E573" s="48"/>
      <c r="F573" s="48"/>
      <c r="G573" s="48"/>
      <c r="H573" s="34"/>
      <c r="I573" s="34"/>
      <c r="J573" s="48"/>
      <c r="K573" s="34"/>
      <c r="L573" s="34"/>
      <c r="O573" s="34"/>
      <c r="P573" s="34"/>
      <c r="Q573" s="59"/>
      <c r="R573" s="59"/>
      <c r="S573" s="34"/>
      <c r="U573" s="34"/>
      <c r="Y573" s="50"/>
    </row>
    <row r="574" spans="1:25">
      <c r="A574" s="46"/>
      <c r="B574" s="102"/>
      <c r="C574" s="47"/>
      <c r="D574" s="103"/>
      <c r="E574" s="48"/>
      <c r="F574" s="48"/>
      <c r="G574" s="48"/>
      <c r="H574" s="34"/>
      <c r="I574" s="34"/>
      <c r="J574" s="34"/>
      <c r="K574" s="34"/>
      <c r="L574" s="48"/>
      <c r="M574" s="34"/>
      <c r="N574" s="34"/>
      <c r="O574" s="34"/>
      <c r="P574" s="34"/>
      <c r="Q574" s="59"/>
      <c r="R574" s="59"/>
      <c r="S574" s="34"/>
      <c r="U574" s="34"/>
      <c r="Y574" s="50"/>
    </row>
    <row r="575" spans="1:25">
      <c r="A575" s="46"/>
      <c r="B575" s="102"/>
      <c r="C575" s="47"/>
      <c r="D575" s="103"/>
      <c r="E575" s="48"/>
      <c r="F575" s="48"/>
      <c r="G575" s="48"/>
      <c r="H575" s="34"/>
      <c r="I575" s="34"/>
      <c r="J575" s="48"/>
      <c r="K575" s="34"/>
      <c r="L575" s="34"/>
      <c r="O575" s="34"/>
      <c r="P575" s="34"/>
      <c r="Q575" s="59"/>
      <c r="R575" s="59"/>
      <c r="S575" s="34"/>
      <c r="U575" s="34"/>
      <c r="Y575" s="50"/>
    </row>
    <row r="576" spans="1:25">
      <c r="A576" s="46"/>
      <c r="B576" s="102"/>
      <c r="C576" s="47"/>
      <c r="D576" s="103"/>
      <c r="E576" s="48"/>
      <c r="F576" s="48"/>
      <c r="G576" s="48"/>
      <c r="H576" s="34"/>
      <c r="I576" s="34"/>
      <c r="J576" s="34"/>
      <c r="K576" s="34"/>
      <c r="L576" s="48"/>
      <c r="M576" s="34"/>
      <c r="N576" s="34"/>
      <c r="O576" s="34"/>
      <c r="P576" s="34"/>
      <c r="Q576" s="59"/>
      <c r="R576" s="59"/>
      <c r="S576" s="34"/>
      <c r="U576" s="34"/>
      <c r="Y576" s="50"/>
    </row>
    <row r="577" spans="1:25">
      <c r="A577" s="46"/>
      <c r="B577" s="102"/>
      <c r="C577" s="47"/>
      <c r="D577" s="103"/>
      <c r="E577" s="48"/>
      <c r="F577" s="48"/>
      <c r="G577" s="48"/>
      <c r="H577" s="34"/>
      <c r="I577" s="34"/>
      <c r="J577" s="48"/>
      <c r="K577" s="34"/>
      <c r="L577" s="34"/>
      <c r="O577" s="34"/>
      <c r="P577" s="34"/>
      <c r="Q577" s="59"/>
      <c r="R577" s="59"/>
      <c r="S577" s="34"/>
      <c r="U577" s="34"/>
      <c r="Y577" s="50"/>
    </row>
    <row r="578" spans="1:25">
      <c r="A578" s="46"/>
      <c r="B578" s="46"/>
      <c r="C578" s="47"/>
      <c r="D578" s="46"/>
      <c r="E578" s="48"/>
      <c r="F578" s="48"/>
      <c r="G578" s="48"/>
      <c r="H578" s="34"/>
      <c r="I578" s="34"/>
      <c r="J578" s="34"/>
      <c r="L578" s="48"/>
      <c r="M578" s="34"/>
      <c r="N578" s="34"/>
      <c r="O578" s="34"/>
      <c r="P578" s="34"/>
      <c r="Q578" s="59"/>
      <c r="R578" s="59"/>
      <c r="S578" s="34"/>
      <c r="U578" s="34"/>
      <c r="Y578" s="50"/>
    </row>
    <row r="579" spans="1:25">
      <c r="A579" s="46"/>
      <c r="B579" s="46"/>
      <c r="C579" s="47"/>
      <c r="D579" s="46"/>
      <c r="E579" s="48"/>
      <c r="F579" s="48"/>
      <c r="G579" s="48"/>
      <c r="H579" s="34"/>
      <c r="I579" s="34"/>
      <c r="J579" s="48"/>
      <c r="L579" s="34"/>
      <c r="O579" s="34"/>
      <c r="P579" s="34"/>
      <c r="Q579" s="59"/>
      <c r="R579" s="59"/>
      <c r="S579" s="34"/>
      <c r="U579" s="34"/>
      <c r="Y579" s="50"/>
    </row>
    <row r="580" spans="1:25">
      <c r="A580" s="46"/>
      <c r="B580" s="102"/>
      <c r="C580" s="47"/>
      <c r="D580" s="103"/>
      <c r="E580" s="48"/>
      <c r="F580" s="48"/>
      <c r="G580" s="48"/>
      <c r="H580" s="34"/>
      <c r="I580" s="34"/>
      <c r="J580" s="34"/>
      <c r="K580" s="34"/>
      <c r="L580" s="48"/>
      <c r="M580" s="34"/>
      <c r="N580" s="34"/>
      <c r="O580" s="34"/>
      <c r="P580" s="34"/>
      <c r="Q580" s="59"/>
      <c r="R580" s="59"/>
      <c r="S580" s="34"/>
      <c r="U580" s="34"/>
      <c r="Y580" s="50"/>
    </row>
    <row r="581" spans="1:25">
      <c r="A581" s="46"/>
      <c r="B581" s="102"/>
      <c r="C581" s="47"/>
      <c r="D581" s="103"/>
      <c r="E581" s="48"/>
      <c r="F581" s="48"/>
      <c r="G581" s="48"/>
      <c r="H581" s="34"/>
      <c r="I581" s="34"/>
      <c r="J581" s="48"/>
      <c r="K581" s="34"/>
      <c r="L581" s="34"/>
      <c r="O581" s="34"/>
      <c r="P581" s="34"/>
      <c r="Q581" s="59"/>
      <c r="R581" s="59"/>
      <c r="S581" s="34"/>
      <c r="U581" s="34"/>
      <c r="Y581" s="50"/>
    </row>
    <row r="582" spans="1:25">
      <c r="A582" s="46"/>
      <c r="B582" s="102"/>
      <c r="C582" s="47"/>
      <c r="D582" s="103"/>
      <c r="E582" s="48"/>
      <c r="F582" s="48"/>
      <c r="G582" s="48"/>
      <c r="H582" s="34"/>
      <c r="I582" s="34"/>
      <c r="J582" s="34"/>
      <c r="K582" s="34"/>
      <c r="L582" s="48"/>
      <c r="M582" s="34"/>
      <c r="N582" s="34"/>
      <c r="O582" s="34"/>
      <c r="P582" s="34"/>
      <c r="Q582" s="59"/>
      <c r="R582" s="59"/>
      <c r="S582" s="34"/>
      <c r="U582" s="34"/>
      <c r="Y582" s="50"/>
    </row>
    <row r="583" spans="1:25">
      <c r="A583" s="46"/>
      <c r="B583" s="46"/>
      <c r="C583" s="47"/>
      <c r="D583" s="46"/>
      <c r="E583" s="48"/>
      <c r="F583" s="48"/>
      <c r="G583" s="48"/>
      <c r="H583" s="34"/>
      <c r="I583" s="34"/>
      <c r="J583" s="34"/>
      <c r="L583" s="48"/>
      <c r="M583" s="34"/>
      <c r="N583" s="34"/>
      <c r="O583" s="34"/>
      <c r="P583" s="34"/>
      <c r="Q583" s="59"/>
      <c r="R583" s="59"/>
      <c r="S583" s="34"/>
      <c r="U583" s="34"/>
      <c r="Y583" s="50"/>
    </row>
    <row r="584" spans="1:25">
      <c r="A584" s="46"/>
      <c r="B584" s="102"/>
      <c r="C584" s="47"/>
      <c r="D584" s="46"/>
      <c r="E584" s="48"/>
      <c r="F584" s="48"/>
      <c r="G584" s="48"/>
      <c r="H584" s="34"/>
      <c r="I584" s="34"/>
      <c r="J584" s="48"/>
      <c r="K584" s="34"/>
      <c r="L584" s="34"/>
      <c r="O584" s="34"/>
      <c r="P584" s="34"/>
      <c r="Q584" s="59"/>
      <c r="R584" s="59"/>
      <c r="S584" s="34"/>
      <c r="U584" s="34"/>
      <c r="Y584" s="50"/>
    </row>
    <row r="585" spans="1:25">
      <c r="A585" s="46"/>
      <c r="B585" s="102"/>
      <c r="C585" s="47"/>
      <c r="D585" s="46"/>
      <c r="E585" s="48"/>
      <c r="F585" s="48"/>
      <c r="G585" s="48"/>
      <c r="H585" s="34"/>
      <c r="I585" s="34"/>
      <c r="J585" s="34"/>
      <c r="K585" s="34"/>
      <c r="L585" s="48"/>
      <c r="M585" s="34"/>
      <c r="N585" s="34"/>
      <c r="O585" s="34"/>
      <c r="P585" s="34"/>
      <c r="Q585" s="59"/>
      <c r="R585" s="59"/>
      <c r="S585" s="34"/>
      <c r="U585" s="34"/>
      <c r="Y585" s="50"/>
    </row>
    <row r="586" spans="1:25">
      <c r="A586" s="46"/>
      <c r="B586" s="102"/>
      <c r="C586" s="47"/>
      <c r="D586" s="46"/>
      <c r="E586" s="48"/>
      <c r="F586" s="48"/>
      <c r="G586" s="48"/>
      <c r="H586" s="34"/>
      <c r="I586" s="34"/>
      <c r="J586" s="48"/>
      <c r="K586" s="34"/>
      <c r="L586" s="34"/>
      <c r="O586" s="34"/>
      <c r="P586" s="34"/>
      <c r="Q586" s="59"/>
      <c r="R586" s="59"/>
      <c r="S586" s="34"/>
      <c r="U586" s="34"/>
      <c r="Y586" s="50"/>
    </row>
    <row r="587" spans="1:25">
      <c r="A587" s="46"/>
      <c r="B587" s="102"/>
      <c r="C587" s="47"/>
      <c r="D587" s="46"/>
      <c r="E587" s="48"/>
      <c r="F587" s="48"/>
      <c r="G587" s="48"/>
      <c r="H587" s="34"/>
      <c r="I587" s="34"/>
      <c r="J587" s="34"/>
      <c r="K587" s="34"/>
      <c r="L587" s="48"/>
      <c r="M587" s="34"/>
      <c r="N587" s="34"/>
      <c r="O587" s="34"/>
      <c r="P587" s="34"/>
      <c r="Q587" s="59"/>
      <c r="R587" s="59"/>
      <c r="S587" s="34"/>
      <c r="U587" s="34"/>
      <c r="Y587" s="50"/>
    </row>
    <row r="588" spans="1:25">
      <c r="A588" s="46"/>
      <c r="B588" s="102"/>
      <c r="C588" s="47"/>
      <c r="D588" s="46"/>
      <c r="E588" s="48"/>
      <c r="F588" s="48"/>
      <c r="G588" s="48"/>
      <c r="H588" s="34"/>
      <c r="I588" s="34"/>
      <c r="J588" s="48"/>
      <c r="K588" s="34"/>
      <c r="L588" s="34"/>
      <c r="O588" s="34"/>
      <c r="P588" s="34"/>
      <c r="Q588" s="59"/>
      <c r="R588" s="59"/>
      <c r="S588" s="34"/>
      <c r="U588" s="34"/>
      <c r="Y588" s="50"/>
    </row>
    <row r="589" spans="1:25">
      <c r="A589" s="46"/>
      <c r="B589" s="102"/>
      <c r="C589" s="47"/>
      <c r="D589" s="46"/>
      <c r="E589" s="48"/>
      <c r="F589" s="48"/>
      <c r="G589" s="48"/>
      <c r="H589" s="34"/>
      <c r="I589" s="34"/>
      <c r="J589" s="34"/>
      <c r="K589" s="34"/>
      <c r="L589" s="48"/>
      <c r="M589" s="34"/>
      <c r="N589" s="34"/>
      <c r="O589" s="34"/>
      <c r="P589" s="34"/>
      <c r="Q589" s="59"/>
      <c r="R589" s="59"/>
      <c r="S589" s="34"/>
      <c r="U589" s="34"/>
      <c r="Y589" s="50"/>
    </row>
    <row r="590" spans="1:25">
      <c r="A590" s="46"/>
      <c r="B590" s="102"/>
      <c r="C590" s="47"/>
      <c r="D590" s="103"/>
      <c r="E590" s="48"/>
      <c r="F590" s="48"/>
      <c r="G590" s="48"/>
      <c r="H590" s="34"/>
      <c r="I590" s="34"/>
      <c r="J590" s="48"/>
      <c r="K590" s="34"/>
      <c r="L590" s="34"/>
      <c r="O590" s="34"/>
      <c r="P590" s="34"/>
      <c r="Q590" s="59"/>
      <c r="R590" s="59"/>
      <c r="S590" s="34"/>
      <c r="U590" s="34"/>
      <c r="Y590" s="50"/>
    </row>
  </sheetData>
  <sheetProtection selectLockedCells="1" selectUnlockedCells="1"/>
  <sortState xmlns:xlrd2="http://schemas.microsoft.com/office/spreadsheetml/2017/richdata2" ref="A21:Y362">
    <sortCondition ref="C21:C362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Y590"/>
  <sheetViews>
    <sheetView workbookViewId="0">
      <pane xSplit="14" ySplit="22" topLeftCell="O351" activePane="bottomRight" state="frozen"/>
      <selection pane="topRight" activeCell="O1" sqref="O1"/>
      <selection pane="bottomLeft" activeCell="A23" sqref="A23"/>
      <selection pane="bottomRight" activeCell="E367" sqref="E367:W372"/>
    </sheetView>
  </sheetViews>
  <sheetFormatPr defaultRowHeight="12.75"/>
  <cols>
    <col min="1" max="1" width="15.140625" style="1" customWidth="1"/>
    <col min="2" max="2" width="6" style="1" customWidth="1"/>
    <col min="3" max="3" width="13.7109375" style="2" customWidth="1"/>
    <col min="4" max="4" width="8.7109375" style="1" customWidth="1"/>
    <col min="5" max="5" width="11.85546875" style="1" customWidth="1"/>
    <col min="6" max="6" width="17.42578125" style="1" customWidth="1"/>
    <col min="7" max="7" width="7.85546875" style="1" customWidth="1"/>
    <col min="8" max="15" width="7.5703125" style="1" customWidth="1"/>
    <col min="16" max="16" width="7.85546875" style="1" customWidth="1"/>
    <col min="17" max="17" width="12.42578125" style="1" customWidth="1"/>
    <col min="18" max="18" width="7.7109375" style="1" customWidth="1"/>
    <col min="19" max="20" width="9.140625" style="1"/>
    <col min="21" max="21" width="8.42578125" style="1" customWidth="1"/>
    <col min="22" max="22" width="9.140625" style="1"/>
    <col min="23" max="23" width="13.85546875" style="1" customWidth="1"/>
    <col min="24" max="24" width="9.140625" style="1"/>
    <col min="25" max="25" width="10.85546875" style="1" customWidth="1"/>
    <col min="26" max="16384" width="9.140625" style="1"/>
  </cols>
  <sheetData>
    <row r="1" spans="1:20" ht="20.25">
      <c r="A1" s="3" t="s">
        <v>0</v>
      </c>
      <c r="E1" s="1" t="s">
        <v>1</v>
      </c>
    </row>
    <row r="2" spans="1:20">
      <c r="A2" t="s">
        <v>2</v>
      </c>
      <c r="B2" s="4" t="s">
        <v>3</v>
      </c>
      <c r="C2" s="5"/>
      <c r="E2" s="1" t="s">
        <v>4</v>
      </c>
    </row>
    <row r="3" spans="1:20">
      <c r="A3"/>
      <c r="B3" s="4"/>
      <c r="C3" s="5"/>
      <c r="D3" s="6"/>
      <c r="S3" s="1">
        <v>21791</v>
      </c>
      <c r="T3" s="1">
        <v>-4.3789839997771196E-2</v>
      </c>
    </row>
    <row r="4" spans="1:20">
      <c r="A4" s="7" t="s">
        <v>5</v>
      </c>
      <c r="B4" s="8"/>
      <c r="C4" s="9">
        <v>47333.79</v>
      </c>
      <c r="D4" s="10">
        <v>0.28042023999999999</v>
      </c>
      <c r="E4" s="11"/>
      <c r="S4" s="1">
        <v>22697</v>
      </c>
      <c r="T4" s="1">
        <v>-4.4887280004331842E-2</v>
      </c>
    </row>
    <row r="5" spans="1:20">
      <c r="A5" s="12" t="s">
        <v>6</v>
      </c>
      <c r="B5"/>
      <c r="C5" s="13">
        <v>-9.5</v>
      </c>
      <c r="D5" t="s">
        <v>7</v>
      </c>
      <c r="E5"/>
      <c r="S5" s="1">
        <v>24589.5</v>
      </c>
      <c r="T5" s="1">
        <v>-4.8167564375034999E-2</v>
      </c>
    </row>
    <row r="6" spans="1:20">
      <c r="A6" s="7" t="s">
        <v>8</v>
      </c>
      <c r="B6" s="4"/>
      <c r="C6" s="1"/>
      <c r="E6" s="1" t="s">
        <v>9</v>
      </c>
    </row>
    <row r="7" spans="1:20">
      <c r="A7" t="s">
        <v>10</v>
      </c>
      <c r="B7" s="4"/>
      <c r="C7" s="14">
        <v>48174.528570000002</v>
      </c>
      <c r="D7" s="26" t="s">
        <v>135</v>
      </c>
      <c r="I7" s="1">
        <v>5.0000000000000001E-3</v>
      </c>
    </row>
    <row r="8" spans="1:20">
      <c r="A8" t="s">
        <v>11</v>
      </c>
      <c r="B8" s="4"/>
      <c r="C8" s="15">
        <v>0.28041929599999998</v>
      </c>
      <c r="D8" s="26" t="s">
        <v>135</v>
      </c>
      <c r="I8" s="1">
        <v>-9.9999999999999995E-8</v>
      </c>
    </row>
    <row r="9" spans="1:20">
      <c r="A9" s="12" t="s">
        <v>12</v>
      </c>
      <c r="B9" s="12"/>
      <c r="C9" s="12">
        <v>200</v>
      </c>
      <c r="D9" s="12" t="str">
        <f>"F"&amp;C9</f>
        <v>F200</v>
      </c>
      <c r="E9" s="12" t="str">
        <f>"G"&amp;C9</f>
        <v>G200</v>
      </c>
      <c r="I9" s="1">
        <v>-6.6000000000000005E-11</v>
      </c>
    </row>
    <row r="10" spans="1:20">
      <c r="A10"/>
      <c r="B10" s="4"/>
      <c r="C10" s="16" t="s">
        <v>13</v>
      </c>
      <c r="D10" s="16" t="s">
        <v>14</v>
      </c>
      <c r="E10" s="6"/>
      <c r="F10" s="17"/>
      <c r="G10" s="18"/>
    </row>
    <row r="11" spans="1:20">
      <c r="A11" t="s">
        <v>15</v>
      </c>
      <c r="C11" s="19">
        <f ca="1">INTERCEPT(INDIRECT(E9):G931,INDIRECT(D9):$F931)</f>
        <v>5.9765529468014805E-3</v>
      </c>
      <c r="D11" s="20">
        <f>E11*F11</f>
        <v>-1.2224709065662388E-3</v>
      </c>
      <c r="E11" s="21">
        <v>-1.2224709065662387</v>
      </c>
      <c r="F11" s="11">
        <v>1E-3</v>
      </c>
    </row>
    <row r="12" spans="1:20">
      <c r="A12" t="s">
        <v>16</v>
      </c>
      <c r="C12" s="19">
        <f ca="1">SLOPE(INDIRECT(E9):G931,INDIRECT(D9):$F931)</f>
        <v>-1.6722248419702632E-6</v>
      </c>
      <c r="D12" s="20">
        <f>E12*F12</f>
        <v>9.3120653476946348E-8</v>
      </c>
      <c r="E12" s="22">
        <v>0.93120653476946358</v>
      </c>
      <c r="F12" s="23">
        <v>9.9999999999999995E-8</v>
      </c>
    </row>
    <row r="13" spans="1:20">
      <c r="A13" t="s">
        <v>17</v>
      </c>
      <c r="C13" s="4"/>
      <c r="D13" s="20">
        <f>E13*F13</f>
        <v>-2.4999999999999998E-11</v>
      </c>
      <c r="E13" s="24">
        <v>-2.5</v>
      </c>
      <c r="F13" s="23">
        <v>9.9999999999999994E-12</v>
      </c>
    </row>
    <row r="14" spans="1:20">
      <c r="A14" t="s">
        <v>18</v>
      </c>
      <c r="C14" s="1"/>
      <c r="D14" s="1">
        <f>2*D13</f>
        <v>-4.9999999999999995E-11</v>
      </c>
      <c r="E14" s="1">
        <f>SUM(S21:S876)</f>
        <v>0.23769773508076486</v>
      </c>
      <c r="G14" s="1" t="s">
        <v>19</v>
      </c>
    </row>
    <row r="15" spans="1:20">
      <c r="A15" s="7" t="s">
        <v>20</v>
      </c>
      <c r="B15"/>
      <c r="C15" s="25">
        <f ca="1">(C7+C11)+(C8+C12)*INT(MAX(F21:F3454))</f>
        <v>60279.602529678967</v>
      </c>
      <c r="D15" s="26">
        <f>+C7+INT(MAX(F21:F1509))*C8+D11+D12*INT(MAX(F21:F3944))+D13*INT(MAX(F21:F3971)^2)</f>
        <v>60279.624950183868</v>
      </c>
      <c r="E15" s="19" t="s">
        <v>21</v>
      </c>
      <c r="F15" s="13">
        <v>1</v>
      </c>
      <c r="G15" s="1">
        <v>37225.627399999998</v>
      </c>
      <c r="S15" s="1" t="s">
        <v>22</v>
      </c>
      <c r="T15" s="1">
        <v>10</v>
      </c>
    </row>
    <row r="16" spans="1:20">
      <c r="A16" s="7" t="s">
        <v>23</v>
      </c>
      <c r="B16"/>
      <c r="C16" s="25">
        <f ca="1">+C8+C12</f>
        <v>0.280417623775158</v>
      </c>
      <c r="D16" s="26">
        <f>+C8+D12+2*D13*F88</f>
        <v>0.28041978404565343</v>
      </c>
      <c r="E16" s="19" t="s">
        <v>24</v>
      </c>
      <c r="F16" s="135">
        <f ca="1">NOW()+15018.5+$C$5/24</f>
        <v>60581.757672453699</v>
      </c>
      <c r="G16" s="1">
        <v>0.28042226999999997</v>
      </c>
      <c r="S16" s="1" t="s">
        <v>25</v>
      </c>
      <c r="T16" s="1">
        <v>0.1</v>
      </c>
    </row>
    <row r="17" spans="1:25">
      <c r="A17" s="19" t="s">
        <v>26</v>
      </c>
      <c r="B17"/>
      <c r="C17">
        <f>COUNT(C21:C2112)</f>
        <v>352</v>
      </c>
      <c r="D17"/>
      <c r="E17" s="19" t="s">
        <v>27</v>
      </c>
      <c r="F17" s="26">
        <f ca="1">ROUND(2*(F16-$C$7)/$C$8,0)/2+F15</f>
        <v>44246.5</v>
      </c>
      <c r="S17" s="1" t="s">
        <v>28</v>
      </c>
      <c r="T17" s="1">
        <v>30</v>
      </c>
    </row>
    <row r="18" spans="1:25">
      <c r="A18" s="7" t="s">
        <v>29</v>
      </c>
      <c r="B18"/>
      <c r="C18" s="27">
        <f ca="1">+C15</f>
        <v>60279.602529678967</v>
      </c>
      <c r="D18" s="28">
        <f ca="1">C16</f>
        <v>0.280417623775158</v>
      </c>
      <c r="E18" s="19" t="s">
        <v>30</v>
      </c>
      <c r="F18" s="26">
        <f ca="1">ROUND(2*(F16-$C$15)/$C$16,0)/2+F15</f>
        <v>1078.5</v>
      </c>
      <c r="O18" s="1" t="s">
        <v>31</v>
      </c>
      <c r="P18" s="1" t="s">
        <v>31</v>
      </c>
      <c r="Q18" s="1" t="s">
        <v>32</v>
      </c>
      <c r="S18" s="1">
        <f>SUM(S21:S76)</f>
        <v>8.7435917965920276E-2</v>
      </c>
      <c r="U18" s="17">
        <f>SUM(U21:U148)</f>
        <v>1.436796766479358E-2</v>
      </c>
      <c r="V18" s="29" t="e">
        <f>C$7+C$8*#REF!+C$9*#REF!^2</f>
        <v>#REF!</v>
      </c>
      <c r="X18" s="17">
        <f>SUM(X21:X148)</f>
        <v>23.909999999999993</v>
      </c>
    </row>
    <row r="19" spans="1:25">
      <c r="A19" s="7" t="s">
        <v>33</v>
      </c>
      <c r="B19"/>
      <c r="C19" s="30">
        <f>+D15</f>
        <v>60279.624950183868</v>
      </c>
      <c r="D19" s="31">
        <f>+D16</f>
        <v>0.28041978404565343</v>
      </c>
      <c r="E19" s="19" t="s">
        <v>34</v>
      </c>
      <c r="F19" s="32">
        <f ca="1">+$C$15+$C$16*F18-15018.5-$C$5/24</f>
        <v>45563.928770253813</v>
      </c>
      <c r="G19" s="1" t="s">
        <v>35</v>
      </c>
      <c r="O19" s="33" t="s">
        <v>13</v>
      </c>
      <c r="P19" s="33" t="s">
        <v>36</v>
      </c>
      <c r="Q19" s="33"/>
      <c r="R19" s="33"/>
      <c r="S19" s="33" t="s">
        <v>37</v>
      </c>
      <c r="T19" s="33" t="s">
        <v>38</v>
      </c>
      <c r="U19" s="33" t="s">
        <v>39</v>
      </c>
      <c r="V19" s="34"/>
      <c r="X19" s="1" t="s">
        <v>40</v>
      </c>
    </row>
    <row r="20" spans="1:25">
      <c r="A20" s="35" t="s">
        <v>41</v>
      </c>
      <c r="B20" s="36" t="s">
        <v>42</v>
      </c>
      <c r="C20" s="35" t="s">
        <v>43</v>
      </c>
      <c r="D20" s="35" t="s">
        <v>44</v>
      </c>
      <c r="E20" s="35" t="s">
        <v>45</v>
      </c>
      <c r="F20" s="35" t="s">
        <v>46</v>
      </c>
      <c r="G20" s="35" t="s">
        <v>31</v>
      </c>
      <c r="H20" s="37" t="s">
        <v>47</v>
      </c>
      <c r="I20" s="37" t="s">
        <v>48</v>
      </c>
      <c r="J20" s="37" t="s">
        <v>49</v>
      </c>
      <c r="K20" s="37" t="s">
        <v>50</v>
      </c>
      <c r="L20" s="37" t="s">
        <v>51</v>
      </c>
      <c r="M20" s="37" t="s">
        <v>52</v>
      </c>
      <c r="N20" s="37" t="s">
        <v>53</v>
      </c>
      <c r="O20" s="37" t="s">
        <v>54</v>
      </c>
      <c r="P20" s="37" t="s">
        <v>55</v>
      </c>
      <c r="Q20" s="35" t="s">
        <v>56</v>
      </c>
      <c r="R20" s="38" t="s">
        <v>57</v>
      </c>
      <c r="S20" s="35" t="s">
        <v>58</v>
      </c>
      <c r="T20" s="35" t="s">
        <v>59</v>
      </c>
      <c r="U20" s="35" t="s">
        <v>60</v>
      </c>
      <c r="V20" s="34"/>
    </row>
    <row r="21" spans="1:25" s="34" customFormat="1">
      <c r="A21" s="46" t="s">
        <v>61</v>
      </c>
      <c r="B21" s="102" t="s">
        <v>62</v>
      </c>
      <c r="C21" s="47">
        <v>24786.6</v>
      </c>
      <c r="D21" s="103" t="s">
        <v>47</v>
      </c>
      <c r="E21" s="41">
        <f t="shared" ref="E21:E84" si="0">+(C21-C$7)/C$8</f>
        <v>-83403.420890123074</v>
      </c>
      <c r="F21" s="164">
        <f>ROUND(2*E21,0)/2+1</f>
        <v>-83402.5</v>
      </c>
      <c r="G21" s="41">
        <f t="shared" ref="G21:G52" si="1">+C21-(C$7+F21*C$8)</f>
        <v>-0.258235360004619</v>
      </c>
      <c r="H21" s="34">
        <f>G21</f>
        <v>-0.258235360004619</v>
      </c>
      <c r="J21" s="48"/>
      <c r="K21" s="43"/>
      <c r="M21" s="1"/>
      <c r="N21" s="1"/>
      <c r="O21" s="34">
        <f t="shared" ref="O21:O31" ca="1" si="2">+C$11+C$12*F21</f>
        <v>0.14544428532922637</v>
      </c>
      <c r="P21" s="44">
        <f t="shared" ref="P21:P84" si="3">E$11*F$11+E$12*F$12*F21+E$13*F$13*F21^2</f>
        <v>-0.18288839136442725</v>
      </c>
      <c r="Q21" s="212">
        <f t="shared" ref="Q21:Q84" si="4">C21-15018.5</f>
        <v>9768.0999999999985</v>
      </c>
      <c r="R21" s="45"/>
      <c r="S21" s="44">
        <f>(P21-J21)^2</f>
        <v>3.3448163695867908E-2</v>
      </c>
      <c r="T21" s="1">
        <v>0.1</v>
      </c>
      <c r="U21" s="34">
        <f t="shared" ref="U21:U52" si="5">S21*T21</f>
        <v>3.3448163695867909E-3</v>
      </c>
      <c r="V21" s="1"/>
      <c r="W21" s="1">
        <v>467</v>
      </c>
      <c r="X21" s="1"/>
    </row>
    <row r="22" spans="1:25">
      <c r="A22" s="46" t="s">
        <v>63</v>
      </c>
      <c r="B22" s="102" t="s">
        <v>62</v>
      </c>
      <c r="C22" s="47">
        <v>31323.277999999998</v>
      </c>
      <c r="D22" s="103" t="s">
        <v>48</v>
      </c>
      <c r="E22" s="41">
        <f t="shared" si="0"/>
        <v>-60093.049267194525</v>
      </c>
      <c r="F22" s="165">
        <f t="shared" ref="F22:F31" si="6">ROUND(2*E22,0)/2+0.5</f>
        <v>-60092.5</v>
      </c>
      <c r="G22" s="41">
        <f t="shared" si="1"/>
        <v>-0.15402512000582647</v>
      </c>
      <c r="H22" s="34"/>
      <c r="I22" s="34">
        <f t="shared" ref="I22:I31" si="7">G22</f>
        <v>-0.15402512000582647</v>
      </c>
      <c r="J22" s="34"/>
      <c r="K22" s="43"/>
      <c r="L22" s="48"/>
      <c r="M22" s="34"/>
      <c r="N22" s="34"/>
      <c r="O22" s="34">
        <f t="shared" ca="1" si="2"/>
        <v>0.10646472426289952</v>
      </c>
      <c r="P22" s="34">
        <f t="shared" si="3"/>
        <v>-9.7096037681879618E-2</v>
      </c>
      <c r="Q22" s="212">
        <f t="shared" si="4"/>
        <v>16304.777999999998</v>
      </c>
      <c r="R22" s="45"/>
      <c r="S22" s="44">
        <f>(P22-L22)^2</f>
        <v>9.4276405335209871E-3</v>
      </c>
      <c r="T22" s="1">
        <v>0.1</v>
      </c>
      <c r="U22" s="34">
        <f t="shared" si="5"/>
        <v>9.427640533520988E-4</v>
      </c>
      <c r="W22" s="1">
        <v>468</v>
      </c>
      <c r="Y22" s="34"/>
    </row>
    <row r="23" spans="1:25">
      <c r="A23" s="39" t="s">
        <v>63</v>
      </c>
      <c r="B23" s="247" t="s">
        <v>65</v>
      </c>
      <c r="C23" s="40">
        <v>31323.42</v>
      </c>
      <c r="D23" s="220" t="s">
        <v>48</v>
      </c>
      <c r="E23" s="41">
        <f t="shared" si="0"/>
        <v>-60092.542882641021</v>
      </c>
      <c r="F23" s="165">
        <f t="shared" si="6"/>
        <v>-60092</v>
      </c>
      <c r="G23" s="41">
        <f t="shared" si="1"/>
        <v>-0.15223476800383651</v>
      </c>
      <c r="H23" s="34"/>
      <c r="I23" s="34">
        <f t="shared" si="7"/>
        <v>-0.15223476800383651</v>
      </c>
      <c r="J23" s="42"/>
      <c r="K23" s="43"/>
      <c r="L23" s="44"/>
      <c r="N23" s="43"/>
      <c r="O23" s="44">
        <f t="shared" ca="1" si="2"/>
        <v>0.10646388815047854</v>
      </c>
      <c r="P23" s="44">
        <f t="shared" si="3"/>
        <v>-9.7094488815302887E-2</v>
      </c>
      <c r="Q23" s="212">
        <f t="shared" si="4"/>
        <v>16304.919999999998</v>
      </c>
      <c r="R23" s="45"/>
      <c r="S23" s="44">
        <f>(P23-J23)^2</f>
        <v>9.4273397583049777E-3</v>
      </c>
      <c r="T23" s="43">
        <v>0.1</v>
      </c>
      <c r="U23" s="34">
        <f t="shared" si="5"/>
        <v>9.4273397583049786E-4</v>
      </c>
      <c r="W23" s="1">
        <v>469</v>
      </c>
    </row>
    <row r="24" spans="1:25">
      <c r="A24" s="46" t="s">
        <v>66</v>
      </c>
      <c r="B24" s="102" t="s">
        <v>62</v>
      </c>
      <c r="C24" s="47">
        <v>34979.445</v>
      </c>
      <c r="D24" s="103" t="s">
        <v>48</v>
      </c>
      <c r="E24" s="41">
        <f t="shared" si="0"/>
        <v>-47054.834521801247</v>
      </c>
      <c r="F24" s="165">
        <f t="shared" si="6"/>
        <v>-47054.5</v>
      </c>
      <c r="G24" s="41">
        <f t="shared" si="1"/>
        <v>-9.380636800051434E-2</v>
      </c>
      <c r="H24" s="34"/>
      <c r="I24" s="34">
        <f t="shared" si="7"/>
        <v>-9.380636800051434E-2</v>
      </c>
      <c r="J24" s="34"/>
      <c r="K24" s="43"/>
      <c r="L24" s="48"/>
      <c r="M24" s="34"/>
      <c r="N24" s="34"/>
      <c r="O24" s="34">
        <f t="shared" ca="1" si="2"/>
        <v>8.4662256773291228E-2</v>
      </c>
      <c r="P24" s="34">
        <f t="shared" si="3"/>
        <v>-6.0957365951847212E-2</v>
      </c>
      <c r="Q24" s="212">
        <f t="shared" si="4"/>
        <v>19960.945</v>
      </c>
      <c r="R24" s="45"/>
      <c r="S24" s="44">
        <f>(P24-L24)^2</f>
        <v>3.7158004637874217E-3</v>
      </c>
      <c r="T24" s="1">
        <v>0.1</v>
      </c>
      <c r="U24" s="34">
        <f t="shared" si="5"/>
        <v>3.715800463787422E-4</v>
      </c>
      <c r="W24" s="1">
        <v>470</v>
      </c>
      <c r="Y24" s="34"/>
    </row>
    <row r="25" spans="1:25">
      <c r="A25" s="46" t="s">
        <v>67</v>
      </c>
      <c r="B25" s="102" t="s">
        <v>62</v>
      </c>
      <c r="C25" s="47">
        <v>34979.446000000004</v>
      </c>
      <c r="D25" s="103" t="s">
        <v>48</v>
      </c>
      <c r="E25" s="41">
        <f t="shared" si="0"/>
        <v>-47054.83095571283</v>
      </c>
      <c r="F25" s="165">
        <f t="shared" si="6"/>
        <v>-47054.5</v>
      </c>
      <c r="G25" s="41">
        <f t="shared" si="1"/>
        <v>-9.2806367996672634E-2</v>
      </c>
      <c r="H25" s="34"/>
      <c r="I25" s="34">
        <f t="shared" si="7"/>
        <v>-9.2806367996672634E-2</v>
      </c>
      <c r="J25" s="48"/>
      <c r="K25" s="43"/>
      <c r="L25" s="34"/>
      <c r="O25" s="34">
        <f t="shared" ca="1" si="2"/>
        <v>8.4662256773291228E-2</v>
      </c>
      <c r="P25" s="34">
        <f t="shared" si="3"/>
        <v>-6.0957365951847212E-2</v>
      </c>
      <c r="Q25" s="212">
        <f t="shared" si="4"/>
        <v>19960.946000000004</v>
      </c>
      <c r="R25" s="45"/>
      <c r="S25" s="44">
        <f>(P25-J25)^2</f>
        <v>3.7158004637874217E-3</v>
      </c>
      <c r="T25" s="1">
        <v>0.1</v>
      </c>
      <c r="U25" s="34">
        <f t="shared" si="5"/>
        <v>3.715800463787422E-4</v>
      </c>
      <c r="W25" s="1">
        <v>471</v>
      </c>
      <c r="Y25" s="34"/>
    </row>
    <row r="26" spans="1:25">
      <c r="A26" s="46" t="s">
        <v>66</v>
      </c>
      <c r="B26" s="102" t="s">
        <v>65</v>
      </c>
      <c r="C26" s="47">
        <v>34979.576999999997</v>
      </c>
      <c r="D26" s="103" t="s">
        <v>48</v>
      </c>
      <c r="E26" s="41">
        <f t="shared" si="0"/>
        <v>-47054.363798131802</v>
      </c>
      <c r="F26" s="165">
        <f t="shared" si="6"/>
        <v>-47054</v>
      </c>
      <c r="G26" s="41">
        <f t="shared" si="1"/>
        <v>-0.10201601600419963</v>
      </c>
      <c r="H26" s="34"/>
      <c r="I26" s="34">
        <f t="shared" si="7"/>
        <v>-0.10201601600419963</v>
      </c>
      <c r="J26" s="34"/>
      <c r="L26" s="48"/>
      <c r="M26" s="34"/>
      <c r="N26" s="34"/>
      <c r="O26" s="34">
        <f t="shared" ca="1" si="2"/>
        <v>8.4661420660870249E-2</v>
      </c>
      <c r="P26" s="34">
        <f t="shared" si="3"/>
        <v>-6.0956143035270471E-2</v>
      </c>
      <c r="Q26" s="212">
        <f t="shared" si="4"/>
        <v>19961.076999999997</v>
      </c>
      <c r="R26" s="45"/>
      <c r="S26" s="44">
        <f>(P26-L26)^2</f>
        <v>3.715651373736353E-3</v>
      </c>
      <c r="T26" s="1">
        <v>0.1</v>
      </c>
      <c r="U26" s="34">
        <f t="shared" si="5"/>
        <v>3.7156513737363533E-4</v>
      </c>
      <c r="W26" s="1">
        <v>472</v>
      </c>
      <c r="Y26" s="34"/>
    </row>
    <row r="27" spans="1:25">
      <c r="A27" s="46" t="s">
        <v>67</v>
      </c>
      <c r="B27" s="102" t="s">
        <v>65</v>
      </c>
      <c r="C27" s="47">
        <v>34979.584999999999</v>
      </c>
      <c r="D27" s="103" t="s">
        <v>48</v>
      </c>
      <c r="E27" s="41">
        <f t="shared" si="0"/>
        <v>-47054.335269424555</v>
      </c>
      <c r="F27" s="165">
        <f t="shared" si="6"/>
        <v>-47054</v>
      </c>
      <c r="G27" s="41">
        <f t="shared" si="1"/>
        <v>-9.4016016002569813E-2</v>
      </c>
      <c r="H27" s="34"/>
      <c r="I27" s="34">
        <f t="shared" si="7"/>
        <v>-9.4016016002569813E-2</v>
      </c>
      <c r="J27" s="48"/>
      <c r="L27" s="34"/>
      <c r="O27" s="34">
        <f t="shared" ca="1" si="2"/>
        <v>8.4661420660870249E-2</v>
      </c>
      <c r="P27" s="34">
        <f t="shared" si="3"/>
        <v>-6.0956143035270471E-2</v>
      </c>
      <c r="Q27" s="212">
        <f t="shared" si="4"/>
        <v>19961.084999999999</v>
      </c>
      <c r="R27" s="45"/>
      <c r="S27" s="44">
        <f>(P27-J27)^2</f>
        <v>3.715651373736353E-3</v>
      </c>
      <c r="T27" s="1">
        <v>0.1</v>
      </c>
      <c r="U27" s="34">
        <f t="shared" si="5"/>
        <v>3.7156513737363533E-4</v>
      </c>
      <c r="W27" s="1">
        <v>473</v>
      </c>
      <c r="Y27" s="34"/>
    </row>
    <row r="28" spans="1:25">
      <c r="A28" s="46" t="s">
        <v>67</v>
      </c>
      <c r="B28" s="102" t="s">
        <v>62</v>
      </c>
      <c r="C28" s="47">
        <v>34990.383999999998</v>
      </c>
      <c r="D28" s="103" t="s">
        <v>48</v>
      </c>
      <c r="E28" s="41">
        <f t="shared" si="0"/>
        <v>-47015.825080739109</v>
      </c>
      <c r="F28" s="165">
        <f t="shared" si="6"/>
        <v>-47015.5</v>
      </c>
      <c r="G28" s="41">
        <f t="shared" si="1"/>
        <v>-9.1158912000537384E-2</v>
      </c>
      <c r="H28" s="34"/>
      <c r="I28" s="34">
        <f t="shared" si="7"/>
        <v>-9.1158912000537384E-2</v>
      </c>
      <c r="J28" s="34"/>
      <c r="K28" s="43"/>
      <c r="L28" s="48"/>
      <c r="M28" s="34"/>
      <c r="N28" s="34"/>
      <c r="O28" s="34">
        <f t="shared" ca="1" si="2"/>
        <v>8.4597040004454394E-2</v>
      </c>
      <c r="P28" s="34">
        <f t="shared" si="3"/>
        <v>-6.0862015996361603E-2</v>
      </c>
      <c r="Q28" s="212">
        <f t="shared" si="4"/>
        <v>19971.883999999998</v>
      </c>
      <c r="R28" s="45"/>
      <c r="S28" s="44">
        <f>(P28-L28)^2</f>
        <v>3.7041849911413757E-3</v>
      </c>
      <c r="T28" s="1">
        <v>0.1</v>
      </c>
      <c r="U28" s="34">
        <f t="shared" si="5"/>
        <v>3.7041849911413757E-4</v>
      </c>
      <c r="W28" s="1">
        <v>474</v>
      </c>
      <c r="Y28" s="34"/>
    </row>
    <row r="29" spans="1:25">
      <c r="A29" s="46" t="s">
        <v>67</v>
      </c>
      <c r="B29" s="102" t="s">
        <v>65</v>
      </c>
      <c r="C29" s="47">
        <v>34990.517999999996</v>
      </c>
      <c r="D29" s="103" t="s">
        <v>48</v>
      </c>
      <c r="E29" s="41">
        <f t="shared" si="0"/>
        <v>-47015.347224892852</v>
      </c>
      <c r="F29" s="165">
        <f t="shared" si="6"/>
        <v>-47015</v>
      </c>
      <c r="G29" s="41">
        <f t="shared" si="1"/>
        <v>-9.7368560003815219E-2</v>
      </c>
      <c r="H29" s="34"/>
      <c r="I29" s="34">
        <f t="shared" si="7"/>
        <v>-9.7368560003815219E-2</v>
      </c>
      <c r="J29" s="48"/>
      <c r="K29" s="43"/>
      <c r="L29" s="34"/>
      <c r="O29" s="34">
        <f t="shared" ca="1" si="2"/>
        <v>8.45962038920334E-2</v>
      </c>
      <c r="P29" s="34">
        <f t="shared" si="3"/>
        <v>-6.0860794054784867E-2</v>
      </c>
      <c r="Q29" s="212">
        <f t="shared" si="4"/>
        <v>19972.017999999996</v>
      </c>
      <c r="R29" s="45"/>
      <c r="S29" s="44">
        <f>(P29-J29)^2</f>
        <v>3.7040362529789368E-3</v>
      </c>
      <c r="T29" s="1">
        <v>0.1</v>
      </c>
      <c r="U29" s="34">
        <f t="shared" si="5"/>
        <v>3.704036252978937E-4</v>
      </c>
      <c r="W29" s="1">
        <v>475</v>
      </c>
      <c r="Y29" s="34"/>
    </row>
    <row r="30" spans="1:25">
      <c r="A30" s="46" t="s">
        <v>70</v>
      </c>
      <c r="B30" s="102" t="s">
        <v>62</v>
      </c>
      <c r="C30" s="47">
        <v>35345.400999999998</v>
      </c>
      <c r="D30" s="103" t="s">
        <v>48</v>
      </c>
      <c r="E30" s="41">
        <f t="shared" si="0"/>
        <v>-45749.803073466115</v>
      </c>
      <c r="F30" s="165">
        <f t="shared" si="6"/>
        <v>-45749.5</v>
      </c>
      <c r="G30" s="41">
        <f t="shared" si="1"/>
        <v>-8.4987648006062955E-2</v>
      </c>
      <c r="H30" s="34"/>
      <c r="I30" s="34">
        <f t="shared" si="7"/>
        <v>-8.4987648006062955E-2</v>
      </c>
      <c r="J30" s="34"/>
      <c r="K30" s="43"/>
      <c r="L30" s="48"/>
      <c r="M30" s="34"/>
      <c r="N30" s="34"/>
      <c r="O30" s="34">
        <f t="shared" ca="1" si="2"/>
        <v>8.2480003354520035E-2</v>
      </c>
      <c r="P30" s="34">
        <f t="shared" si="3"/>
        <v>-5.7808112999059788E-2</v>
      </c>
      <c r="Q30" s="212">
        <f t="shared" si="4"/>
        <v>20326.900999999998</v>
      </c>
      <c r="R30" s="45"/>
      <c r="S30" s="44">
        <f>(P30-L30)^2</f>
        <v>3.3417779285120652E-3</v>
      </c>
      <c r="T30" s="1">
        <v>0.1</v>
      </c>
      <c r="U30" s="34">
        <f t="shared" si="5"/>
        <v>3.3417779285120652E-4</v>
      </c>
      <c r="W30" s="1">
        <v>476</v>
      </c>
      <c r="Y30" s="34"/>
    </row>
    <row r="31" spans="1:25">
      <c r="A31" s="46" t="s">
        <v>71</v>
      </c>
      <c r="B31" s="102" t="s">
        <v>65</v>
      </c>
      <c r="C31" s="47">
        <v>35345.538</v>
      </c>
      <c r="D31" s="103" t="s">
        <v>48</v>
      </c>
      <c r="E31" s="41">
        <f t="shared" si="0"/>
        <v>-45749.314519354622</v>
      </c>
      <c r="F31" s="165">
        <f t="shared" si="6"/>
        <v>-45749</v>
      </c>
      <c r="G31" s="41">
        <f t="shared" si="1"/>
        <v>-8.819729600509163E-2</v>
      </c>
      <c r="H31" s="34"/>
      <c r="I31" s="34">
        <f t="shared" si="7"/>
        <v>-8.819729600509163E-2</v>
      </c>
      <c r="J31" s="48"/>
      <c r="K31" s="43"/>
      <c r="L31" s="34"/>
      <c r="O31" s="34">
        <f t="shared" ca="1" si="2"/>
        <v>8.2479167242099055E-2</v>
      </c>
      <c r="P31" s="34">
        <f t="shared" si="3"/>
        <v>-5.7806922707483055E-2</v>
      </c>
      <c r="Q31" s="212">
        <f t="shared" si="4"/>
        <v>20327.038</v>
      </c>
      <c r="R31" s="45"/>
      <c r="S31" s="44">
        <f>(P31-J31)^2</f>
        <v>3.34164031290892E-3</v>
      </c>
      <c r="T31" s="1">
        <v>0.1</v>
      </c>
      <c r="U31" s="34">
        <f t="shared" si="5"/>
        <v>3.3416403129089205E-4</v>
      </c>
      <c r="W31" s="1">
        <v>477</v>
      </c>
      <c r="Y31" s="34"/>
    </row>
    <row r="32" spans="1:25">
      <c r="A32" s="1" t="s">
        <v>19</v>
      </c>
      <c r="B32" s="248"/>
      <c r="C32" s="49">
        <v>37225.627399999998</v>
      </c>
      <c r="D32" s="50"/>
      <c r="E32">
        <f t="shared" si="0"/>
        <v>-39044.749509677131</v>
      </c>
      <c r="F32">
        <f t="shared" ref="F32:F95" si="8">ROUND(2*E32,0)/2</f>
        <v>-39044.5</v>
      </c>
      <c r="G32">
        <f t="shared" si="1"/>
        <v>-6.9967328003258444E-2</v>
      </c>
      <c r="J32" s="34"/>
      <c r="K32" s="43">
        <f>G32</f>
        <v>-6.9967328003258444E-2</v>
      </c>
      <c r="N32" s="34"/>
      <c r="P32" s="1">
        <f t="shared" si="3"/>
        <v>-4.2970144767496866E-2</v>
      </c>
      <c r="Q32" s="213">
        <f t="shared" si="4"/>
        <v>22207.127399999998</v>
      </c>
      <c r="R32" s="51"/>
      <c r="S32" s="43">
        <f t="shared" ref="S32:S63" si="9">(P32-G32)^2</f>
        <v>7.2884790266528597E-4</v>
      </c>
      <c r="T32" s="34">
        <v>1</v>
      </c>
      <c r="U32" s="1">
        <f t="shared" si="5"/>
        <v>7.2884790266528597E-4</v>
      </c>
      <c r="V32" s="34"/>
      <c r="W32" s="1">
        <v>1</v>
      </c>
      <c r="X32" s="1">
        <v>1</v>
      </c>
      <c r="Y32" s="34"/>
    </row>
    <row r="33" spans="1:25" s="34" customFormat="1">
      <c r="A33" s="34" t="s">
        <v>72</v>
      </c>
      <c r="B33" s="52" t="s">
        <v>62</v>
      </c>
      <c r="C33" s="53">
        <v>41249.275999999998</v>
      </c>
      <c r="D33" s="54"/>
      <c r="E33" s="41">
        <f t="shared" si="0"/>
        <v>-24696.062891478068</v>
      </c>
      <c r="F33" s="41">
        <f t="shared" si="8"/>
        <v>-24696</v>
      </c>
      <c r="G33" s="41">
        <f t="shared" si="1"/>
        <v>-1.7635984004300553E-2</v>
      </c>
      <c r="I33" s="34">
        <f t="shared" ref="I33:I41" si="10">G33</f>
        <v>-1.7635984004300553E-2</v>
      </c>
      <c r="K33" s="44"/>
      <c r="P33" s="34">
        <f t="shared" si="3"/>
        <v>-1.8769488964832905E-2</v>
      </c>
      <c r="Q33" s="212">
        <f t="shared" si="4"/>
        <v>26230.775999999998</v>
      </c>
      <c r="R33" s="45"/>
      <c r="S33" s="44">
        <f t="shared" si="9"/>
        <v>1.284833495551449E-6</v>
      </c>
      <c r="T33" s="34">
        <v>0.1</v>
      </c>
      <c r="U33" s="34">
        <f t="shared" si="5"/>
        <v>1.2848334955514491E-7</v>
      </c>
      <c r="W33" s="1">
        <v>2</v>
      </c>
      <c r="X33" s="34">
        <f t="shared" ref="X33:X41" si="11">+T33*T33</f>
        <v>1.0000000000000002E-2</v>
      </c>
    </row>
    <row r="34" spans="1:25">
      <c r="A34" s="34" t="s">
        <v>74</v>
      </c>
      <c r="B34" s="55"/>
      <c r="C34" s="53">
        <v>43042.714999999997</v>
      </c>
      <c r="D34" s="54" t="s">
        <v>75</v>
      </c>
      <c r="E34" s="41">
        <f t="shared" si="0"/>
        <v>-18300.500868527986</v>
      </c>
      <c r="F34" s="41">
        <f t="shared" si="8"/>
        <v>-18300.5</v>
      </c>
      <c r="G34" s="41">
        <f t="shared" si="1"/>
        <v>-2.4355200730497018E-4</v>
      </c>
      <c r="H34" s="34"/>
      <c r="I34" s="34">
        <f t="shared" si="10"/>
        <v>-2.4355200730497018E-4</v>
      </c>
      <c r="K34" s="44"/>
      <c r="L34" s="34"/>
      <c r="M34" s="34"/>
      <c r="N34" s="34"/>
      <c r="O34" s="34"/>
      <c r="P34" s="34">
        <f t="shared" si="3"/>
        <v>-1.1299332931771093E-2</v>
      </c>
      <c r="Q34" s="212">
        <f t="shared" si="4"/>
        <v>28024.214999999997</v>
      </c>
      <c r="R34" s="45"/>
      <c r="S34" s="44">
        <f t="shared" si="9"/>
        <v>1.2223029184978899E-4</v>
      </c>
      <c r="T34" s="34">
        <f t="shared" ref="T34:T41" si="12">T$16</f>
        <v>0.1</v>
      </c>
      <c r="U34" s="34">
        <f t="shared" si="5"/>
        <v>1.22230291849789E-5</v>
      </c>
      <c r="V34" s="34"/>
      <c r="W34" s="1">
        <v>3</v>
      </c>
      <c r="X34" s="34">
        <f t="shared" si="11"/>
        <v>1.0000000000000002E-2</v>
      </c>
      <c r="Y34" s="34"/>
    </row>
    <row r="35" spans="1:25">
      <c r="A35" s="34" t="s">
        <v>74</v>
      </c>
      <c r="B35" s="55"/>
      <c r="C35" s="53">
        <v>43079.724999999999</v>
      </c>
      <c r="D35" s="54" t="s">
        <v>75</v>
      </c>
      <c r="E35" s="41">
        <f t="shared" si="0"/>
        <v>-18168.519936659439</v>
      </c>
      <c r="F35" s="41">
        <f t="shared" si="8"/>
        <v>-18168.5</v>
      </c>
      <c r="G35" s="41">
        <f t="shared" si="1"/>
        <v>-5.5906240013428032E-3</v>
      </c>
      <c r="H35" s="34"/>
      <c r="I35" s="34">
        <f t="shared" si="10"/>
        <v>-5.5906240013428032E-3</v>
      </c>
      <c r="K35" s="44"/>
      <c r="L35" s="34"/>
      <c r="M35" s="34"/>
      <c r="N35" s="34"/>
      <c r="O35" s="34"/>
      <c r="P35" s="34">
        <f t="shared" si="3"/>
        <v>-1.1166693305512138E-2</v>
      </c>
      <c r="Q35" s="212">
        <f t="shared" si="4"/>
        <v>28061.224999999999</v>
      </c>
      <c r="R35" s="45"/>
      <c r="S35" s="44">
        <f t="shared" si="9"/>
        <v>3.1092548884899493E-5</v>
      </c>
      <c r="T35" s="34">
        <f t="shared" si="12"/>
        <v>0.1</v>
      </c>
      <c r="U35" s="34">
        <f t="shared" si="5"/>
        <v>3.1092548884899496E-6</v>
      </c>
      <c r="V35" s="34"/>
      <c r="W35" s="1">
        <v>4</v>
      </c>
      <c r="X35" s="34">
        <f t="shared" si="11"/>
        <v>1.0000000000000002E-2</v>
      </c>
      <c r="Y35" s="34"/>
    </row>
    <row r="36" spans="1:25">
      <c r="A36" s="34" t="s">
        <v>74</v>
      </c>
      <c r="B36" s="55"/>
      <c r="C36" s="53">
        <v>43096.557000000001</v>
      </c>
      <c r="D36" s="54" t="s">
        <v>75</v>
      </c>
      <c r="E36" s="41">
        <f t="shared" si="0"/>
        <v>-18108.495536626702</v>
      </c>
      <c r="F36" s="41">
        <f t="shared" si="8"/>
        <v>-18108.5</v>
      </c>
      <c r="G36" s="41">
        <f t="shared" si="1"/>
        <v>1.251615998626221E-3</v>
      </c>
      <c r="H36" s="34"/>
      <c r="I36" s="34">
        <f t="shared" si="10"/>
        <v>1.251615998626221E-3</v>
      </c>
      <c r="K36" s="44"/>
      <c r="L36" s="34"/>
      <c r="M36" s="34"/>
      <c r="N36" s="34"/>
      <c r="O36" s="34"/>
      <c r="P36" s="34">
        <f t="shared" si="3"/>
        <v>-1.110669056630352E-2</v>
      </c>
      <c r="Q36" s="212">
        <f t="shared" si="4"/>
        <v>28078.057000000001</v>
      </c>
      <c r="R36" s="45"/>
      <c r="S36" s="44">
        <f t="shared" si="9"/>
        <v>1.5272774115278554E-4</v>
      </c>
      <c r="T36" s="34">
        <f t="shared" si="12"/>
        <v>0.1</v>
      </c>
      <c r="U36" s="34">
        <f t="shared" si="5"/>
        <v>1.5272774115278554E-5</v>
      </c>
      <c r="V36" s="34"/>
      <c r="W36" s="1">
        <v>5</v>
      </c>
      <c r="X36" s="34">
        <f t="shared" si="11"/>
        <v>1.0000000000000002E-2</v>
      </c>
      <c r="Y36" s="34"/>
    </row>
    <row r="37" spans="1:25">
      <c r="A37" s="34" t="s">
        <v>74</v>
      </c>
      <c r="B37" s="55"/>
      <c r="C37" s="53">
        <v>43380.754999999997</v>
      </c>
      <c r="D37" s="54" t="s">
        <v>75</v>
      </c>
      <c r="E37" s="41">
        <f t="shared" si="0"/>
        <v>-17095.020344106437</v>
      </c>
      <c r="F37" s="41">
        <f t="shared" si="8"/>
        <v>-17095</v>
      </c>
      <c r="G37" s="41">
        <f t="shared" si="1"/>
        <v>-5.7048800081247464E-3</v>
      </c>
      <c r="H37" s="34"/>
      <c r="I37" s="34">
        <f t="shared" si="10"/>
        <v>-5.7048800081247464E-3</v>
      </c>
      <c r="K37" s="44"/>
      <c r="L37" s="34"/>
      <c r="M37" s="34"/>
      <c r="N37" s="34"/>
      <c r="O37" s="34"/>
      <c r="P37" s="34">
        <f t="shared" si="3"/>
        <v>-1.0120344102754635E-2</v>
      </c>
      <c r="Q37" s="212">
        <f t="shared" si="4"/>
        <v>28362.254999999997</v>
      </c>
      <c r="R37" s="45"/>
      <c r="S37" s="44">
        <f t="shared" si="9"/>
        <v>1.9496323170965738E-5</v>
      </c>
      <c r="T37" s="34">
        <f t="shared" si="12"/>
        <v>0.1</v>
      </c>
      <c r="U37" s="34">
        <f t="shared" si="5"/>
        <v>1.9496323170965738E-6</v>
      </c>
      <c r="V37" s="34"/>
      <c r="W37" s="1">
        <v>6</v>
      </c>
      <c r="X37" s="34">
        <f t="shared" si="11"/>
        <v>1.0000000000000002E-2</v>
      </c>
      <c r="Y37" s="34"/>
    </row>
    <row r="38" spans="1:25" s="34" customFormat="1">
      <c r="A38" s="34" t="s">
        <v>74</v>
      </c>
      <c r="B38" s="55"/>
      <c r="C38" s="53">
        <v>43452.688000000002</v>
      </c>
      <c r="D38" s="54" t="s">
        <v>75</v>
      </c>
      <c r="E38" s="41">
        <f t="shared" si="0"/>
        <v>-16838.500906870548</v>
      </c>
      <c r="F38" s="41">
        <f t="shared" si="8"/>
        <v>-16838.5</v>
      </c>
      <c r="G38" s="41">
        <f t="shared" si="1"/>
        <v>-2.5430400273762643E-4</v>
      </c>
      <c r="I38" s="34">
        <f t="shared" si="10"/>
        <v>-2.5430400273762643E-4</v>
      </c>
      <c r="J38" s="1"/>
      <c r="K38" s="44"/>
      <c r="P38" s="34">
        <f t="shared" si="3"/>
        <v>-9.8788600863877994E-3</v>
      </c>
      <c r="Q38" s="212">
        <f t="shared" si="4"/>
        <v>28434.188000000002</v>
      </c>
      <c r="R38" s="45"/>
      <c r="S38" s="44">
        <f t="shared" si="9"/>
        <v>9.2632079807327552E-5</v>
      </c>
      <c r="T38" s="34">
        <f t="shared" si="12"/>
        <v>0.1</v>
      </c>
      <c r="U38" s="34">
        <f t="shared" si="5"/>
        <v>9.2632079807327566E-6</v>
      </c>
      <c r="W38" s="1">
        <v>7</v>
      </c>
      <c r="X38" s="34">
        <f t="shared" si="11"/>
        <v>1.0000000000000002E-2</v>
      </c>
    </row>
    <row r="39" spans="1:25">
      <c r="A39" s="34" t="s">
        <v>74</v>
      </c>
      <c r="B39" s="55"/>
      <c r="C39" s="53">
        <v>43452.690999999999</v>
      </c>
      <c r="D39" s="54" t="s">
        <v>75</v>
      </c>
      <c r="E39" s="41">
        <f t="shared" si="0"/>
        <v>-16838.490208605344</v>
      </c>
      <c r="F39" s="41">
        <f t="shared" si="8"/>
        <v>-16838.5</v>
      </c>
      <c r="G39" s="41">
        <f t="shared" si="1"/>
        <v>2.7456959942355752E-3</v>
      </c>
      <c r="H39" s="34"/>
      <c r="I39" s="34">
        <f t="shared" si="10"/>
        <v>2.7456959942355752E-3</v>
      </c>
      <c r="K39" s="44"/>
      <c r="L39" s="34"/>
      <c r="M39" s="34"/>
      <c r="N39" s="34"/>
      <c r="O39" s="34"/>
      <c r="P39" s="34">
        <f t="shared" si="3"/>
        <v>-9.8788600863877994E-3</v>
      </c>
      <c r="Q39" s="212">
        <f t="shared" si="4"/>
        <v>28434.190999999999</v>
      </c>
      <c r="R39" s="45"/>
      <c r="S39" s="44">
        <f t="shared" si="9"/>
        <v>1.5937941623280462E-4</v>
      </c>
      <c r="T39" s="34">
        <f t="shared" si="12"/>
        <v>0.1</v>
      </c>
      <c r="U39" s="34">
        <f t="shared" si="5"/>
        <v>1.5937941623280464E-5</v>
      </c>
      <c r="V39" s="34"/>
      <c r="W39" s="1">
        <v>8</v>
      </c>
      <c r="X39" s="34">
        <f t="shared" si="11"/>
        <v>1.0000000000000002E-2</v>
      </c>
      <c r="Y39" s="34"/>
    </row>
    <row r="40" spans="1:25">
      <c r="A40" s="34" t="s">
        <v>74</v>
      </c>
      <c r="B40" s="55"/>
      <c r="C40" s="53">
        <v>43714.739000000001</v>
      </c>
      <c r="D40" s="54" t="s">
        <v>75</v>
      </c>
      <c r="E40" s="41">
        <f t="shared" si="0"/>
        <v>-15904.003874255504</v>
      </c>
      <c r="F40" s="41">
        <f t="shared" si="8"/>
        <v>-15904</v>
      </c>
      <c r="G40" s="41">
        <f t="shared" si="1"/>
        <v>-1.0864159994525835E-3</v>
      </c>
      <c r="I40" s="34">
        <f t="shared" si="10"/>
        <v>-1.0864159994525835E-3</v>
      </c>
      <c r="K40" s="44"/>
      <c r="L40" s="34"/>
      <c r="M40" s="34"/>
      <c r="N40" s="34"/>
      <c r="O40" s="34"/>
      <c r="P40" s="34">
        <f t="shared" si="3"/>
        <v>-9.0268921794635932E-3</v>
      </c>
      <c r="Q40" s="212">
        <f t="shared" si="4"/>
        <v>28696.239000000001</v>
      </c>
      <c r="R40" s="45"/>
      <c r="S40" s="44">
        <f t="shared" si="9"/>
        <v>6.3051161965322234E-5</v>
      </c>
      <c r="T40" s="34">
        <f t="shared" si="12"/>
        <v>0.1</v>
      </c>
      <c r="U40" s="34">
        <f t="shared" si="5"/>
        <v>6.3051161965322237E-6</v>
      </c>
      <c r="V40" s="34"/>
      <c r="W40" s="1">
        <v>9</v>
      </c>
      <c r="X40" s="34">
        <f t="shared" si="11"/>
        <v>1.0000000000000002E-2</v>
      </c>
      <c r="Y40" s="34"/>
    </row>
    <row r="41" spans="1:25" s="34" customFormat="1">
      <c r="A41" s="34" t="s">
        <v>74</v>
      </c>
      <c r="B41" s="55"/>
      <c r="C41" s="53">
        <v>43757.644</v>
      </c>
      <c r="D41" s="54" t="s">
        <v>75</v>
      </c>
      <c r="E41" s="41">
        <f t="shared" si="0"/>
        <v>-15751.000851239574</v>
      </c>
      <c r="F41" s="41">
        <f t="shared" si="8"/>
        <v>-15751</v>
      </c>
      <c r="G41" s="41">
        <f t="shared" si="1"/>
        <v>-2.3870400036685169E-4</v>
      </c>
      <c r="I41" s="34">
        <f t="shared" si="10"/>
        <v>-2.3870400036685169E-4</v>
      </c>
      <c r="J41" s="1"/>
      <c r="K41" s="44"/>
      <c r="P41" s="34">
        <f t="shared" si="3"/>
        <v>-8.8915643444816197E-3</v>
      </c>
      <c r="Q41" s="212">
        <f t="shared" si="4"/>
        <v>28739.144</v>
      </c>
      <c r="R41" s="45"/>
      <c r="S41" s="44">
        <f t="shared" si="9"/>
        <v>7.4871992134753945E-5</v>
      </c>
      <c r="T41" s="34">
        <f t="shared" si="12"/>
        <v>0.1</v>
      </c>
      <c r="U41" s="34">
        <f t="shared" si="5"/>
        <v>7.4871992134753952E-6</v>
      </c>
      <c r="W41" s="1">
        <v>10</v>
      </c>
      <c r="X41" s="34">
        <f t="shared" si="11"/>
        <v>1.0000000000000002E-2</v>
      </c>
    </row>
    <row r="42" spans="1:25" s="34" customFormat="1">
      <c r="A42" s="34" t="s">
        <v>19</v>
      </c>
      <c r="B42" s="55"/>
      <c r="C42" s="53">
        <v>43790.030299999999</v>
      </c>
      <c r="D42" s="54"/>
      <c r="E42" s="41">
        <f t="shared" si="0"/>
        <v>-15635.508442329176</v>
      </c>
      <c r="F42" s="41">
        <f t="shared" si="8"/>
        <v>-15635.5</v>
      </c>
      <c r="G42" s="41">
        <f t="shared" si="1"/>
        <v>-2.367392007727176E-3</v>
      </c>
      <c r="H42" s="1"/>
      <c r="K42" s="43">
        <f>G42</f>
        <v>-2.367392007727176E-3</v>
      </c>
      <c r="P42" s="34">
        <f t="shared" si="3"/>
        <v>-8.7901803902550313E-3</v>
      </c>
      <c r="Q42" s="212">
        <f t="shared" si="4"/>
        <v>28771.530299999999</v>
      </c>
      <c r="R42" s="45"/>
      <c r="S42" s="44">
        <f t="shared" si="9"/>
        <v>4.1252210606734781E-5</v>
      </c>
      <c r="T42" s="34">
        <v>1</v>
      </c>
      <c r="U42" s="34">
        <f t="shared" si="5"/>
        <v>4.1252210606734781E-5</v>
      </c>
      <c r="W42" s="1">
        <v>11</v>
      </c>
      <c r="X42" s="34">
        <v>1</v>
      </c>
    </row>
    <row r="43" spans="1:25">
      <c r="A43" s="34" t="s">
        <v>19</v>
      </c>
      <c r="B43" s="55"/>
      <c r="C43" s="53">
        <v>43790.170400000003</v>
      </c>
      <c r="D43" s="54"/>
      <c r="E43" s="41">
        <f t="shared" si="0"/>
        <v>-15635.008833343622</v>
      </c>
      <c r="F43" s="41">
        <f t="shared" si="8"/>
        <v>-15635</v>
      </c>
      <c r="G43" s="41">
        <f t="shared" si="1"/>
        <v>-2.4770399977569468E-3</v>
      </c>
      <c r="I43" s="34"/>
      <c r="J43" s="34"/>
      <c r="K43" s="43">
        <f>G43</f>
        <v>-2.4770399977569468E-3</v>
      </c>
      <c r="L43" s="34"/>
      <c r="M43" s="34"/>
      <c r="N43" s="34"/>
      <c r="O43" s="34"/>
      <c r="P43" s="34">
        <f t="shared" si="3"/>
        <v>-8.7897429486782953E-3</v>
      </c>
      <c r="Q43" s="212">
        <f t="shared" si="4"/>
        <v>28771.670400000003</v>
      </c>
      <c r="R43" s="45"/>
      <c r="S43" s="44">
        <f t="shared" si="9"/>
        <v>3.9850218546571099E-5</v>
      </c>
      <c r="T43" s="34">
        <v>1</v>
      </c>
      <c r="U43" s="34">
        <f t="shared" si="5"/>
        <v>3.9850218546571099E-5</v>
      </c>
      <c r="V43" s="34"/>
      <c r="W43" s="1">
        <v>12</v>
      </c>
      <c r="X43" s="34">
        <v>1</v>
      </c>
      <c r="Y43" s="34"/>
    </row>
    <row r="44" spans="1:25">
      <c r="A44" s="34" t="s">
        <v>76</v>
      </c>
      <c r="B44" s="52"/>
      <c r="C44" s="53">
        <v>43790.1708</v>
      </c>
      <c r="D44" s="54"/>
      <c r="E44" s="41">
        <f t="shared" si="0"/>
        <v>-15635.007406908269</v>
      </c>
      <c r="F44" s="41">
        <f t="shared" si="8"/>
        <v>-15635</v>
      </c>
      <c r="G44" s="41">
        <f t="shared" si="1"/>
        <v>-2.0770400005858392E-3</v>
      </c>
      <c r="H44" s="34"/>
      <c r="I44" s="34"/>
      <c r="J44" s="34">
        <f>G44</f>
        <v>-2.0770400005858392E-3</v>
      </c>
      <c r="K44" s="44"/>
      <c r="L44" s="34"/>
      <c r="M44" s="34"/>
      <c r="N44" s="34"/>
      <c r="O44" s="34"/>
      <c r="P44" s="34">
        <f t="shared" si="3"/>
        <v>-8.7897429486782953E-3</v>
      </c>
      <c r="Q44" s="212">
        <f t="shared" si="4"/>
        <v>28771.6708</v>
      </c>
      <c r="R44" s="45"/>
      <c r="S44" s="44">
        <f t="shared" si="9"/>
        <v>4.506038086932915E-5</v>
      </c>
      <c r="T44" s="34">
        <v>1</v>
      </c>
      <c r="U44" s="34">
        <f t="shared" si="5"/>
        <v>4.506038086932915E-5</v>
      </c>
      <c r="V44" s="34"/>
      <c r="W44" s="1">
        <v>13</v>
      </c>
      <c r="X44" s="34">
        <f>+T44*T44</f>
        <v>1</v>
      </c>
      <c r="Y44" s="34"/>
    </row>
    <row r="45" spans="1:25">
      <c r="A45" s="34" t="s">
        <v>19</v>
      </c>
      <c r="B45" s="55"/>
      <c r="C45" s="53">
        <v>43791.012600000002</v>
      </c>
      <c r="D45" s="54"/>
      <c r="E45" s="41">
        <f t="shared" si="0"/>
        <v>-15632.005473688945</v>
      </c>
      <c r="F45" s="41">
        <f t="shared" si="8"/>
        <v>-15632</v>
      </c>
      <c r="G45" s="41">
        <f t="shared" si="1"/>
        <v>-1.5349280001828447E-3</v>
      </c>
      <c r="I45" s="34"/>
      <c r="J45" s="34"/>
      <c r="K45" s="43">
        <f>G45</f>
        <v>-1.5349280001828447E-3</v>
      </c>
      <c r="L45" s="34"/>
      <c r="M45" s="34"/>
      <c r="N45" s="34"/>
      <c r="O45" s="34"/>
      <c r="P45" s="34">
        <f t="shared" si="3"/>
        <v>-8.7871185617178632E-3</v>
      </c>
      <c r="Q45" s="212">
        <f t="shared" si="4"/>
        <v>28772.512600000002</v>
      </c>
      <c r="R45" s="45"/>
      <c r="S45" s="44">
        <f t="shared" si="9"/>
        <v>5.2594267940817609E-5</v>
      </c>
      <c r="T45" s="34">
        <v>1</v>
      </c>
      <c r="U45" s="34">
        <f t="shared" si="5"/>
        <v>5.2594267940817609E-5</v>
      </c>
      <c r="V45" s="34"/>
      <c r="W45" s="1">
        <v>14</v>
      </c>
      <c r="X45" s="34">
        <v>1</v>
      </c>
      <c r="Y45" s="34"/>
    </row>
    <row r="46" spans="1:25" s="34" customFormat="1">
      <c r="A46" s="34" t="s">
        <v>19</v>
      </c>
      <c r="B46" s="55"/>
      <c r="C46" s="53">
        <v>43791.152399999999</v>
      </c>
      <c r="D46" s="54"/>
      <c r="E46" s="41">
        <f t="shared" si="0"/>
        <v>-15631.506934529938</v>
      </c>
      <c r="F46" s="41">
        <f t="shared" si="8"/>
        <v>-15631.5</v>
      </c>
      <c r="G46" s="41">
        <f t="shared" si="1"/>
        <v>-1.944576004461851E-3</v>
      </c>
      <c r="H46" s="1"/>
      <c r="K46" s="1">
        <f>G46</f>
        <v>-1.944576004461851E-3</v>
      </c>
      <c r="P46" s="34">
        <f t="shared" si="3"/>
        <v>-8.7866812076411241E-3</v>
      </c>
      <c r="Q46" s="212">
        <f t="shared" si="4"/>
        <v>28772.652399999999</v>
      </c>
      <c r="R46" s="45"/>
      <c r="S46" s="44">
        <f t="shared" si="9"/>
        <v>4.6814403611372882E-5</v>
      </c>
      <c r="T46" s="34">
        <v>1</v>
      </c>
      <c r="U46" s="34">
        <f t="shared" si="5"/>
        <v>4.6814403611372882E-5</v>
      </c>
      <c r="W46" s="1">
        <v>15</v>
      </c>
      <c r="X46" s="34">
        <v>1</v>
      </c>
    </row>
    <row r="47" spans="1:25" s="34" customFormat="1">
      <c r="A47" s="34" t="s">
        <v>74</v>
      </c>
      <c r="B47" s="55"/>
      <c r="C47" s="53">
        <v>43802.65</v>
      </c>
      <c r="D47" s="54" t="s">
        <v>75</v>
      </c>
      <c r="E47" s="41">
        <f t="shared" si="0"/>
        <v>-15590.505476484761</v>
      </c>
      <c r="F47" s="41">
        <f t="shared" si="8"/>
        <v>-15590.5</v>
      </c>
      <c r="G47" s="41">
        <f t="shared" si="1"/>
        <v>-1.5357119991676882E-3</v>
      </c>
      <c r="H47" s="1"/>
      <c r="I47" s="34">
        <f>G47</f>
        <v>-1.5357119991676882E-3</v>
      </c>
      <c r="J47" s="1"/>
      <c r="K47" s="44"/>
      <c r="P47" s="34">
        <f t="shared" si="3"/>
        <v>-8.7508607108485702E-3</v>
      </c>
      <c r="Q47" s="212">
        <f t="shared" si="4"/>
        <v>28784.15</v>
      </c>
      <c r="R47" s="45"/>
      <c r="S47" s="44">
        <f t="shared" si="9"/>
        <v>5.2058370931670289E-5</v>
      </c>
      <c r="T47" s="34">
        <f>T$16</f>
        <v>0.1</v>
      </c>
      <c r="U47" s="34">
        <f t="shared" si="5"/>
        <v>5.2058370931670289E-6</v>
      </c>
      <c r="W47" s="1">
        <v>16</v>
      </c>
      <c r="X47" s="34">
        <f>+T47*T47</f>
        <v>1.0000000000000002E-2</v>
      </c>
    </row>
    <row r="48" spans="1:25" s="34" customFormat="1">
      <c r="A48" s="34" t="s">
        <v>19</v>
      </c>
      <c r="B48" s="55"/>
      <c r="C48" s="53">
        <v>43840.084699999999</v>
      </c>
      <c r="D48" s="54"/>
      <c r="E48" s="41">
        <f t="shared" si="0"/>
        <v>-15457.01002687063</v>
      </c>
      <c r="F48" s="41">
        <f t="shared" si="8"/>
        <v>-15457</v>
      </c>
      <c r="G48" s="41">
        <f t="shared" si="1"/>
        <v>-2.811728001688607E-3</v>
      </c>
      <c r="H48" s="1"/>
      <c r="K48" s="1">
        <f>G48</f>
        <v>-2.811728001688607E-3</v>
      </c>
      <c r="P48" s="34">
        <f t="shared" si="3"/>
        <v>-8.634808072359397E-3</v>
      </c>
      <c r="Q48" s="212">
        <f t="shared" si="4"/>
        <v>28821.584699999999</v>
      </c>
      <c r="R48" s="45"/>
      <c r="S48" s="44">
        <f t="shared" si="9"/>
        <v>3.3908261509443333E-5</v>
      </c>
      <c r="T48" s="34">
        <v>1</v>
      </c>
      <c r="U48" s="34">
        <f t="shared" si="5"/>
        <v>3.3908261509443333E-5</v>
      </c>
      <c r="W48" s="1">
        <v>17</v>
      </c>
      <c r="X48" s="34">
        <v>1</v>
      </c>
    </row>
    <row r="49" spans="1:25" s="34" customFormat="1">
      <c r="A49" s="34" t="s">
        <v>77</v>
      </c>
      <c r="B49" s="52" t="s">
        <v>62</v>
      </c>
      <c r="C49" s="53">
        <v>43844.9908</v>
      </c>
      <c r="D49" s="54"/>
      <c r="E49" s="41">
        <f t="shared" si="0"/>
        <v>-15439.514440546925</v>
      </c>
      <c r="F49" s="41">
        <f t="shared" si="8"/>
        <v>-15439.5</v>
      </c>
      <c r="G49" s="41">
        <f t="shared" si="1"/>
        <v>-4.0494080021744594E-3</v>
      </c>
      <c r="J49" s="34">
        <f>G49</f>
        <v>-4.0494080021744594E-3</v>
      </c>
      <c r="K49" s="44"/>
      <c r="P49" s="34">
        <f t="shared" si="3"/>
        <v>-8.619661242173551E-3</v>
      </c>
      <c r="Q49" s="212">
        <f t="shared" si="4"/>
        <v>28826.4908</v>
      </c>
      <c r="R49" s="45"/>
      <c r="S49" s="44">
        <f t="shared" si="9"/>
        <v>2.0887214677722195E-5</v>
      </c>
      <c r="T49" s="34">
        <v>1</v>
      </c>
      <c r="U49" s="34">
        <f t="shared" si="5"/>
        <v>2.0887214677722195E-5</v>
      </c>
      <c r="W49" s="1">
        <v>18</v>
      </c>
      <c r="X49" s="34">
        <f t="shared" ref="X49:X80" si="13">+T49*T49</f>
        <v>1</v>
      </c>
    </row>
    <row r="50" spans="1:25" s="34" customFormat="1">
      <c r="A50" s="34" t="s">
        <v>74</v>
      </c>
      <c r="B50" s="55"/>
      <c r="C50" s="53">
        <v>44101.724000000002</v>
      </c>
      <c r="D50" s="54" t="s">
        <v>75</v>
      </c>
      <c r="E50" s="41">
        <f t="shared" si="0"/>
        <v>-14523.981152851908</v>
      </c>
      <c r="F50" s="41">
        <f t="shared" si="8"/>
        <v>-14524</v>
      </c>
      <c r="G50" s="41">
        <f t="shared" si="1"/>
        <v>5.2851040018140338E-3</v>
      </c>
      <c r="I50" s="34">
        <f>G50</f>
        <v>5.2851040018140338E-3</v>
      </c>
      <c r="J50" s="1"/>
      <c r="P50" s="34">
        <f t="shared" si="3"/>
        <v>-7.8486196776654076E-3</v>
      </c>
      <c r="Q50" s="212">
        <f t="shared" si="4"/>
        <v>29083.224000000002</v>
      </c>
      <c r="R50" s="45"/>
      <c r="S50" s="44">
        <f t="shared" si="9"/>
        <v>1.7249469768891899E-4</v>
      </c>
      <c r="T50" s="34">
        <f>T$16</f>
        <v>0.1</v>
      </c>
      <c r="U50" s="34">
        <f t="shared" si="5"/>
        <v>1.7249469768891898E-5</v>
      </c>
      <c r="W50" s="1">
        <v>19</v>
      </c>
      <c r="X50" s="34">
        <f t="shared" si="13"/>
        <v>1.0000000000000002E-2</v>
      </c>
    </row>
    <row r="51" spans="1:25">
      <c r="A51" s="34" t="s">
        <v>74</v>
      </c>
      <c r="B51" s="55"/>
      <c r="C51" s="53">
        <v>44128.648000000001</v>
      </c>
      <c r="D51" s="54" t="s">
        <v>75</v>
      </c>
      <c r="E51" s="41">
        <f t="shared" si="0"/>
        <v>-14427.967788636062</v>
      </c>
      <c r="F51" s="41">
        <f t="shared" si="8"/>
        <v>-14428</v>
      </c>
      <c r="G51" s="41">
        <f t="shared" si="1"/>
        <v>9.032688001752831E-3</v>
      </c>
      <c r="H51" s="34"/>
      <c r="I51" s="34">
        <f>G51</f>
        <v>9.032688001752831E-3</v>
      </c>
      <c r="K51" s="44"/>
      <c r="L51" s="34"/>
      <c r="M51" s="34"/>
      <c r="N51" s="34"/>
      <c r="O51" s="34"/>
      <c r="P51" s="34">
        <f t="shared" si="3"/>
        <v>-7.7701952949316196E-3</v>
      </c>
      <c r="Q51" s="212">
        <f t="shared" si="4"/>
        <v>29110.148000000001</v>
      </c>
      <c r="R51" s="45"/>
      <c r="S51" s="44">
        <f t="shared" si="9"/>
        <v>2.8233688708199738E-4</v>
      </c>
      <c r="T51" s="34">
        <f>T$16</f>
        <v>0.1</v>
      </c>
      <c r="U51" s="34">
        <f t="shared" si="5"/>
        <v>2.8233688708199739E-5</v>
      </c>
      <c r="V51" s="34"/>
      <c r="W51" s="1">
        <v>20</v>
      </c>
      <c r="X51" s="34">
        <f t="shared" si="13"/>
        <v>1.0000000000000002E-2</v>
      </c>
      <c r="Y51" s="34"/>
    </row>
    <row r="52" spans="1:25">
      <c r="A52" s="34" t="s">
        <v>78</v>
      </c>
      <c r="B52" s="52" t="s">
        <v>62</v>
      </c>
      <c r="C52" s="53">
        <v>44195.237300000001</v>
      </c>
      <c r="D52" s="54"/>
      <c r="E52" s="41">
        <f t="shared" si="0"/>
        <v>-14190.504458009915</v>
      </c>
      <c r="F52" s="41">
        <f t="shared" si="8"/>
        <v>-14190.5</v>
      </c>
      <c r="G52" s="41">
        <f t="shared" si="1"/>
        <v>-1.2501119999797083E-3</v>
      </c>
      <c r="H52" s="34"/>
      <c r="I52" s="34"/>
      <c r="J52" s="34">
        <f>G52</f>
        <v>-1.2501119999797083E-3</v>
      </c>
      <c r="K52" s="44"/>
      <c r="L52" s="34"/>
      <c r="M52" s="34"/>
      <c r="N52" s="34"/>
      <c r="O52" s="34"/>
      <c r="P52" s="34">
        <f t="shared" si="3"/>
        <v>-7.5781567959808463E-3</v>
      </c>
      <c r="Q52" s="212">
        <f t="shared" si="4"/>
        <v>29176.737300000001</v>
      </c>
      <c r="R52" s="45"/>
      <c r="S52" s="44">
        <f t="shared" si="9"/>
        <v>4.0044150940197087E-5</v>
      </c>
      <c r="T52" s="34">
        <v>1</v>
      </c>
      <c r="U52" s="34">
        <f t="shared" si="5"/>
        <v>4.0044150940197087E-5</v>
      </c>
      <c r="V52" s="34"/>
      <c r="W52" s="1">
        <v>21</v>
      </c>
      <c r="X52" s="34">
        <f t="shared" si="13"/>
        <v>1</v>
      </c>
      <c r="Y52" s="34"/>
    </row>
    <row r="53" spans="1:25" s="34" customFormat="1">
      <c r="A53" s="34" t="s">
        <v>78</v>
      </c>
      <c r="B53" s="52"/>
      <c r="C53" s="53">
        <v>44195.377099999998</v>
      </c>
      <c r="D53" s="54"/>
      <c r="E53" s="41">
        <f t="shared" si="0"/>
        <v>-14190.005918850908</v>
      </c>
      <c r="F53" s="41">
        <f t="shared" si="8"/>
        <v>-14190</v>
      </c>
      <c r="G53" s="41">
        <f t="shared" ref="G53:G84" si="14">+C53-(C$7+F53*C$8)</f>
        <v>-1.6597600042587146E-3</v>
      </c>
      <c r="J53" s="34">
        <f>G53</f>
        <v>-1.6597600042587146E-3</v>
      </c>
      <c r="K53" s="44"/>
      <c r="P53" s="34">
        <f t="shared" si="3"/>
        <v>-7.5777554794041069E-3</v>
      </c>
      <c r="Q53" s="212">
        <f t="shared" si="4"/>
        <v>29176.877099999998</v>
      </c>
      <c r="R53" s="45"/>
      <c r="S53" s="44">
        <f t="shared" si="9"/>
        <v>3.5022670443841338E-5</v>
      </c>
      <c r="T53" s="34">
        <v>1</v>
      </c>
      <c r="U53" s="34">
        <f t="shared" ref="U53:U84" si="15">S53*T53</f>
        <v>3.5022670443841338E-5</v>
      </c>
      <c r="W53" s="1">
        <v>22</v>
      </c>
      <c r="X53" s="34">
        <f t="shared" si="13"/>
        <v>1</v>
      </c>
    </row>
    <row r="54" spans="1:25" s="34" customFormat="1">
      <c r="A54" s="34" t="s">
        <v>74</v>
      </c>
      <c r="B54" s="55"/>
      <c r="C54" s="53">
        <v>44474.824999999997</v>
      </c>
      <c r="D54" s="54" t="s">
        <v>75</v>
      </c>
      <c r="E54" s="41">
        <f t="shared" si="0"/>
        <v>-13193.47000286316</v>
      </c>
      <c r="F54" s="41">
        <f t="shared" si="8"/>
        <v>-13193.5</v>
      </c>
      <c r="G54" s="41">
        <f t="shared" si="14"/>
        <v>8.4117759979562834E-3</v>
      </c>
      <c r="H54" s="1"/>
      <c r="I54" s="34">
        <f t="shared" ref="I54:I85" si="16">G54</f>
        <v>8.4117759979562834E-3</v>
      </c>
      <c r="J54" s="1"/>
      <c r="P54" s="34">
        <f t="shared" si="3"/>
        <v>-6.8027693044643307E-3</v>
      </c>
      <c r="Q54" s="212">
        <f t="shared" si="4"/>
        <v>29456.324999999997</v>
      </c>
      <c r="R54" s="45"/>
      <c r="S54" s="44">
        <f t="shared" si="9"/>
        <v>2.3148238875940916E-4</v>
      </c>
      <c r="T54" s="34">
        <f>T$16</f>
        <v>0.1</v>
      </c>
      <c r="U54" s="34">
        <f t="shared" si="15"/>
        <v>2.3148238875940918E-5</v>
      </c>
      <c r="W54" s="1">
        <v>23</v>
      </c>
      <c r="X54" s="34">
        <f t="shared" si="13"/>
        <v>1.0000000000000002E-2</v>
      </c>
    </row>
    <row r="55" spans="1:25" s="34" customFormat="1">
      <c r="A55" s="34" t="s">
        <v>74</v>
      </c>
      <c r="B55" s="55"/>
      <c r="C55" s="53">
        <v>44539.601000000002</v>
      </c>
      <c r="D55" s="54" t="s">
        <v>75</v>
      </c>
      <c r="E55" s="41">
        <f t="shared" si="0"/>
        <v>-12962.473060341754</v>
      </c>
      <c r="F55" s="41">
        <f t="shared" si="8"/>
        <v>-12962.5</v>
      </c>
      <c r="G55" s="41">
        <f t="shared" si="14"/>
        <v>7.554399999207817E-3</v>
      </c>
      <c r="H55" s="1"/>
      <c r="I55" s="34">
        <f t="shared" si="16"/>
        <v>7.554399999207817E-3</v>
      </c>
      <c r="J55" s="1"/>
      <c r="K55" s="44"/>
      <c r="P55" s="34">
        <f t="shared" si="3"/>
        <v>-6.6302075335111553E-3</v>
      </c>
      <c r="Q55" s="212">
        <f t="shared" si="4"/>
        <v>29521.101000000002</v>
      </c>
      <c r="R55" s="45"/>
      <c r="S55" s="44">
        <f t="shared" si="9"/>
        <v>2.0120309085726779E-4</v>
      </c>
      <c r="T55" s="34">
        <f>T$16</f>
        <v>0.1</v>
      </c>
      <c r="U55" s="34">
        <f t="shared" si="15"/>
        <v>2.0120309085726781E-5</v>
      </c>
      <c r="W55" s="1">
        <v>24</v>
      </c>
      <c r="X55" s="34">
        <f t="shared" si="13"/>
        <v>1.0000000000000002E-2</v>
      </c>
    </row>
    <row r="56" spans="1:25" s="34" customFormat="1">
      <c r="A56" s="34" t="s">
        <v>74</v>
      </c>
      <c r="B56" s="55"/>
      <c r="C56" s="53">
        <v>44544.652999999998</v>
      </c>
      <c r="D56" s="54" t="s">
        <v>75</v>
      </c>
      <c r="E56" s="41">
        <f t="shared" si="0"/>
        <v>-12944.457181719778</v>
      </c>
      <c r="F56" s="41">
        <f t="shared" si="8"/>
        <v>-12944.5</v>
      </c>
      <c r="G56" s="41">
        <f t="shared" si="14"/>
        <v>1.2007071993139107E-2</v>
      </c>
      <c r="H56" s="1"/>
      <c r="I56" s="34">
        <f t="shared" si="16"/>
        <v>1.2007071993139107E-2</v>
      </c>
      <c r="J56" s="1"/>
      <c r="K56" s="44"/>
      <c r="P56" s="34">
        <f t="shared" si="3"/>
        <v>-6.6168732117485706E-3</v>
      </c>
      <c r="Q56" s="212">
        <f t="shared" si="4"/>
        <v>29526.152999999998</v>
      </c>
      <c r="R56" s="45"/>
      <c r="S56" s="44">
        <f t="shared" si="9"/>
        <v>3.4685133499465877E-4</v>
      </c>
      <c r="T56" s="34">
        <f>T$16</f>
        <v>0.1</v>
      </c>
      <c r="U56" s="34">
        <f t="shared" si="15"/>
        <v>3.4685133499465881E-5</v>
      </c>
      <c r="W56" s="1">
        <v>25</v>
      </c>
      <c r="X56" s="34">
        <f t="shared" si="13"/>
        <v>1.0000000000000002E-2</v>
      </c>
    </row>
    <row r="57" spans="1:25">
      <c r="A57" s="34" t="s">
        <v>81</v>
      </c>
      <c r="B57" s="52" t="s">
        <v>62</v>
      </c>
      <c r="C57" s="53">
        <v>44822.402999999998</v>
      </c>
      <c r="D57" s="54"/>
      <c r="E57" s="41">
        <f t="shared" si="0"/>
        <v>-11953.976127234853</v>
      </c>
      <c r="F57" s="41">
        <f t="shared" si="8"/>
        <v>-11954</v>
      </c>
      <c r="G57" s="41">
        <f t="shared" si="14"/>
        <v>6.6943839992745779E-3</v>
      </c>
      <c r="H57" s="34"/>
      <c r="I57" s="34">
        <f t="shared" si="16"/>
        <v>6.6943839992745779E-3</v>
      </c>
      <c r="J57" s="34"/>
      <c r="K57" s="44"/>
      <c r="L57" s="34"/>
      <c r="M57" s="34"/>
      <c r="N57" s="34"/>
      <c r="O57" s="34"/>
      <c r="P57" s="34">
        <f t="shared" si="3"/>
        <v>-5.908088098229655E-3</v>
      </c>
      <c r="Q57" s="212">
        <f t="shared" si="4"/>
        <v>29803.902999999998</v>
      </c>
      <c r="R57" s="45"/>
      <c r="S57" s="44">
        <f t="shared" si="9"/>
        <v>1.5882230296837275E-4</v>
      </c>
      <c r="T57" s="34">
        <v>0.1</v>
      </c>
      <c r="U57" s="34">
        <f t="shared" si="15"/>
        <v>1.5882230296837276E-5</v>
      </c>
      <c r="V57" s="34"/>
      <c r="W57" s="1">
        <v>26</v>
      </c>
      <c r="X57" s="34">
        <f t="shared" si="13"/>
        <v>1.0000000000000002E-2</v>
      </c>
      <c r="Y57" s="34"/>
    </row>
    <row r="58" spans="1:25" s="34" customFormat="1">
      <c r="A58" s="34" t="s">
        <v>82</v>
      </c>
      <c r="B58" s="52" t="s">
        <v>62</v>
      </c>
      <c r="C58" s="53">
        <v>44843.423000000003</v>
      </c>
      <c r="D58" s="54"/>
      <c r="E58" s="41">
        <f t="shared" si="0"/>
        <v>-11879.016948962028</v>
      </c>
      <c r="F58" s="41">
        <f t="shared" si="8"/>
        <v>-11879</v>
      </c>
      <c r="G58" s="41">
        <f t="shared" si="14"/>
        <v>-4.7528159993817098E-3</v>
      </c>
      <c r="I58" s="34">
        <f t="shared" si="16"/>
        <v>-4.7528159993817098E-3</v>
      </c>
      <c r="K58" s="44"/>
      <c r="P58" s="34">
        <f t="shared" si="3"/>
        <v>-5.8564171742188842E-3</v>
      </c>
      <c r="Q58" s="212">
        <f t="shared" si="4"/>
        <v>29824.923000000003</v>
      </c>
      <c r="R58" s="45"/>
      <c r="S58" s="44">
        <f t="shared" si="9"/>
        <v>1.2179355531019914E-6</v>
      </c>
      <c r="T58" s="34">
        <v>0.1</v>
      </c>
      <c r="U58" s="34">
        <f t="shared" si="15"/>
        <v>1.2179355531019915E-7</v>
      </c>
      <c r="W58" s="1">
        <v>27</v>
      </c>
      <c r="X58" s="34">
        <f t="shared" si="13"/>
        <v>1.0000000000000002E-2</v>
      </c>
    </row>
    <row r="59" spans="1:25" s="34" customFormat="1">
      <c r="A59" s="34" t="s">
        <v>82</v>
      </c>
      <c r="B59" s="52"/>
      <c r="C59" s="53">
        <v>44843.574000000001</v>
      </c>
      <c r="D59" s="54"/>
      <c r="E59" s="41">
        <f t="shared" si="0"/>
        <v>-11878.478469612883</v>
      </c>
      <c r="F59" s="41">
        <f t="shared" si="8"/>
        <v>-11878.5</v>
      </c>
      <c r="G59" s="41">
        <f t="shared" si="14"/>
        <v>6.0375359971658327E-3</v>
      </c>
      <c r="I59" s="34">
        <f t="shared" si="16"/>
        <v>6.0375359971658327E-3</v>
      </c>
      <c r="K59" s="44"/>
      <c r="P59" s="34">
        <f t="shared" si="3"/>
        <v>-5.8560736451421453E-3</v>
      </c>
      <c r="Q59" s="212">
        <f t="shared" si="4"/>
        <v>29825.074000000001</v>
      </c>
      <c r="R59" s="45"/>
      <c r="S59" s="44">
        <f t="shared" si="9"/>
        <v>1.4145795032360128E-4</v>
      </c>
      <c r="T59" s="34">
        <v>0.1</v>
      </c>
      <c r="U59" s="34">
        <f t="shared" si="15"/>
        <v>1.4145795032360129E-5</v>
      </c>
      <c r="W59" s="1">
        <v>28</v>
      </c>
      <c r="X59" s="34">
        <f t="shared" si="13"/>
        <v>1.0000000000000002E-2</v>
      </c>
    </row>
    <row r="60" spans="1:25" s="34" customFormat="1">
      <c r="A60" s="34" t="s">
        <v>82</v>
      </c>
      <c r="B60" s="52"/>
      <c r="C60" s="53">
        <v>44844.409</v>
      </c>
      <c r="D60" s="54"/>
      <c r="E60" s="41">
        <f t="shared" si="0"/>
        <v>-11875.500785794722</v>
      </c>
      <c r="F60" s="41">
        <f t="shared" si="8"/>
        <v>-11875.5</v>
      </c>
      <c r="G60" s="41">
        <f t="shared" si="14"/>
        <v>-2.2035200527170673E-4</v>
      </c>
      <c r="I60" s="34">
        <f t="shared" si="16"/>
        <v>-2.2035200527170673E-4</v>
      </c>
      <c r="K60" s="44"/>
      <c r="P60" s="34">
        <f t="shared" si="3"/>
        <v>-5.8540127331817154E-3</v>
      </c>
      <c r="Q60" s="212">
        <f t="shared" si="4"/>
        <v>29825.909</v>
      </c>
      <c r="R60" s="45"/>
      <c r="S60" s="44">
        <f t="shared" si="9"/>
        <v>3.1738133197195529E-5</v>
      </c>
      <c r="T60" s="34">
        <v>0.1</v>
      </c>
      <c r="U60" s="34">
        <f t="shared" si="15"/>
        <v>3.1738133197195529E-6</v>
      </c>
      <c r="W60" s="1">
        <v>29</v>
      </c>
      <c r="X60" s="34">
        <f t="shared" si="13"/>
        <v>1.0000000000000002E-2</v>
      </c>
    </row>
    <row r="61" spans="1:25" s="34" customFormat="1">
      <c r="A61" s="34" t="s">
        <v>82</v>
      </c>
      <c r="B61" s="52"/>
      <c r="C61" s="53">
        <v>44869.375</v>
      </c>
      <c r="D61" s="54"/>
      <c r="E61" s="41">
        <f t="shared" si="0"/>
        <v>-11786.469822675836</v>
      </c>
      <c r="F61" s="41">
        <f t="shared" si="8"/>
        <v>-11786.5</v>
      </c>
      <c r="G61" s="41">
        <f t="shared" si="14"/>
        <v>8.4623039947473444E-3</v>
      </c>
      <c r="I61" s="34">
        <f t="shared" si="16"/>
        <v>8.4623039947473444E-3</v>
      </c>
      <c r="K61" s="44"/>
      <c r="P61" s="34">
        <f t="shared" si="3"/>
        <v>-5.7930770450222669E-3</v>
      </c>
      <c r="Q61" s="212">
        <f t="shared" si="4"/>
        <v>29850.875</v>
      </c>
      <c r="R61" s="45"/>
      <c r="S61" s="44">
        <f t="shared" si="9"/>
        <v>2.0321588858902294E-4</v>
      </c>
      <c r="T61" s="34">
        <v>0.1</v>
      </c>
      <c r="U61" s="34">
        <f t="shared" si="15"/>
        <v>2.0321588858902297E-5</v>
      </c>
      <c r="W61" s="1">
        <v>30</v>
      </c>
      <c r="X61" s="34">
        <f t="shared" si="13"/>
        <v>1.0000000000000002E-2</v>
      </c>
    </row>
    <row r="62" spans="1:25" s="34" customFormat="1">
      <c r="A62" s="34" t="s">
        <v>74</v>
      </c>
      <c r="B62" s="55"/>
      <c r="C62" s="53">
        <v>44880.73</v>
      </c>
      <c r="D62" s="54" t="s">
        <v>75</v>
      </c>
      <c r="E62" s="41">
        <f t="shared" si="0"/>
        <v>-11745.976888837205</v>
      </c>
      <c r="F62" s="41">
        <f t="shared" si="8"/>
        <v>-11746</v>
      </c>
      <c r="G62" s="41">
        <f t="shared" si="14"/>
        <v>6.4808160022948869E-3</v>
      </c>
      <c r="H62" s="1"/>
      <c r="I62" s="34">
        <f t="shared" si="16"/>
        <v>6.4808160022948869E-3</v>
      </c>
      <c r="J62" s="1"/>
      <c r="K62" s="44"/>
      <c r="P62" s="34">
        <f t="shared" si="3"/>
        <v>-5.7654790023064506E-3</v>
      </c>
      <c r="Q62" s="212">
        <f t="shared" si="4"/>
        <v>29862.230000000003</v>
      </c>
      <c r="R62" s="45"/>
      <c r="S62" s="44">
        <f t="shared" si="9"/>
        <v>1.4997174133972368E-4</v>
      </c>
      <c r="T62" s="34">
        <f>T$16</f>
        <v>0.1</v>
      </c>
      <c r="U62" s="34">
        <f t="shared" si="15"/>
        <v>1.4997174133972369E-5</v>
      </c>
      <c r="W62" s="1">
        <v>31</v>
      </c>
      <c r="X62" s="34">
        <f t="shared" si="13"/>
        <v>1.0000000000000002E-2</v>
      </c>
    </row>
    <row r="63" spans="1:25" s="34" customFormat="1">
      <c r="A63" s="34" t="s">
        <v>74</v>
      </c>
      <c r="B63" s="55"/>
      <c r="C63" s="53">
        <v>44926.576999999997</v>
      </c>
      <c r="D63" s="54" t="s">
        <v>75</v>
      </c>
      <c r="E63" s="41">
        <f t="shared" si="0"/>
        <v>-11582.482433733821</v>
      </c>
      <c r="F63" s="41">
        <f t="shared" si="8"/>
        <v>-11582.5</v>
      </c>
      <c r="G63" s="41">
        <f t="shared" si="14"/>
        <v>4.9259199950029142E-3</v>
      </c>
      <c r="H63" s="1"/>
      <c r="I63" s="34">
        <f t="shared" si="16"/>
        <v>4.9259199950029142E-3</v>
      </c>
      <c r="J63" s="1"/>
      <c r="K63" s="44"/>
      <c r="P63" s="34">
        <f t="shared" si="3"/>
        <v>-5.654898531712969E-3</v>
      </c>
      <c r="Q63" s="212">
        <f t="shared" si="4"/>
        <v>29908.076999999997</v>
      </c>
      <c r="R63" s="45"/>
      <c r="S63" s="44">
        <f t="shared" si="9"/>
        <v>1.1195372069529407E-4</v>
      </c>
      <c r="T63" s="34">
        <f>T$16</f>
        <v>0.1</v>
      </c>
      <c r="U63" s="34">
        <f t="shared" si="15"/>
        <v>1.1195372069529407E-5</v>
      </c>
      <c r="W63" s="1">
        <v>32</v>
      </c>
      <c r="X63" s="34">
        <f t="shared" si="13"/>
        <v>1.0000000000000002E-2</v>
      </c>
    </row>
    <row r="64" spans="1:25" s="34" customFormat="1">
      <c r="A64" s="34" t="s">
        <v>84</v>
      </c>
      <c r="B64" s="52" t="s">
        <v>62</v>
      </c>
      <c r="C64" s="53">
        <v>45175.46</v>
      </c>
      <c r="D64" s="54"/>
      <c r="E64" s="41">
        <f t="shared" si="0"/>
        <v>-10694.943653235629</v>
      </c>
      <c r="F64" s="41">
        <f t="shared" si="8"/>
        <v>-10695</v>
      </c>
      <c r="G64" s="41">
        <f t="shared" si="14"/>
        <v>1.5800719993421808E-2</v>
      </c>
      <c r="I64" s="34">
        <f t="shared" si="16"/>
        <v>1.5800719993421808E-2</v>
      </c>
      <c r="K64" s="44"/>
      <c r="P64" s="34">
        <f t="shared" si="3"/>
        <v>-5.0779719205021803E-3</v>
      </c>
      <c r="Q64" s="212">
        <f t="shared" si="4"/>
        <v>30156.959999999999</v>
      </c>
      <c r="R64" s="45"/>
      <c r="S64" s="44">
        <f t="shared" ref="S64:S95" si="17">(P64-G64)^2</f>
        <v>4.35919776036555E-4</v>
      </c>
      <c r="T64" s="34">
        <v>0.1</v>
      </c>
      <c r="U64" s="34">
        <f t="shared" si="15"/>
        <v>4.3591977603655502E-5</v>
      </c>
      <c r="W64" s="1">
        <v>33</v>
      </c>
      <c r="X64" s="34">
        <f t="shared" si="13"/>
        <v>1.0000000000000002E-2</v>
      </c>
    </row>
    <row r="65" spans="1:25" s="34" customFormat="1">
      <c r="A65" s="34" t="s">
        <v>84</v>
      </c>
      <c r="B65" s="52" t="s">
        <v>62</v>
      </c>
      <c r="C65" s="53">
        <v>45191.43</v>
      </c>
      <c r="D65" s="54"/>
      <c r="E65" s="41">
        <f t="shared" si="0"/>
        <v>-10637.993221407994</v>
      </c>
      <c r="F65" s="41">
        <f t="shared" si="8"/>
        <v>-10638</v>
      </c>
      <c r="G65" s="41">
        <f t="shared" si="14"/>
        <v>1.900848001241684E-3</v>
      </c>
      <c r="I65" s="34">
        <f t="shared" si="16"/>
        <v>1.900848001241684E-3</v>
      </c>
      <c r="K65" s="44"/>
      <c r="P65" s="34">
        <f t="shared" si="3"/>
        <v>-5.0422645182539938E-3</v>
      </c>
      <c r="Q65" s="212">
        <f t="shared" si="4"/>
        <v>30172.93</v>
      </c>
      <c r="R65" s="45"/>
      <c r="S65" s="44">
        <f t="shared" si="17"/>
        <v>4.8206811458377616E-5</v>
      </c>
      <c r="T65" s="34">
        <v>0.1</v>
      </c>
      <c r="U65" s="34">
        <f t="shared" si="15"/>
        <v>4.8206811458377621E-6</v>
      </c>
      <c r="W65" s="1">
        <v>34</v>
      </c>
      <c r="X65" s="34">
        <f t="shared" si="13"/>
        <v>1.0000000000000002E-2</v>
      </c>
    </row>
    <row r="66" spans="1:25" s="34" customFormat="1">
      <c r="A66" s="34" t="s">
        <v>84</v>
      </c>
      <c r="B66" s="52"/>
      <c r="C66" s="53">
        <v>45195.5</v>
      </c>
      <c r="D66" s="54"/>
      <c r="E66" s="41">
        <f t="shared" si="0"/>
        <v>-10623.479241599702</v>
      </c>
      <c r="F66" s="41">
        <f t="shared" si="8"/>
        <v>-10623.5</v>
      </c>
      <c r="G66" s="41">
        <f t="shared" si="14"/>
        <v>5.8210559946019202E-3</v>
      </c>
      <c r="I66" s="34">
        <f t="shared" si="16"/>
        <v>5.8210559946019202E-3</v>
      </c>
      <c r="K66" s="44"/>
      <c r="P66" s="34">
        <f t="shared" si="3"/>
        <v>-5.033206975028578E-3</v>
      </c>
      <c r="Q66" s="212">
        <f t="shared" si="4"/>
        <v>30177</v>
      </c>
      <c r="R66" s="45"/>
      <c r="S66" s="44">
        <f t="shared" si="17"/>
        <v>1.1781502461389187E-4</v>
      </c>
      <c r="T66" s="34">
        <v>0.1</v>
      </c>
      <c r="U66" s="34">
        <f t="shared" si="15"/>
        <v>1.1781502461389188E-5</v>
      </c>
      <c r="W66" s="1">
        <v>35</v>
      </c>
      <c r="X66" s="34">
        <f t="shared" si="13"/>
        <v>1.0000000000000002E-2</v>
      </c>
    </row>
    <row r="67" spans="1:25" s="34" customFormat="1">
      <c r="A67" s="34" t="s">
        <v>84</v>
      </c>
      <c r="B67" s="52"/>
      <c r="C67" s="53">
        <v>45197.455999999998</v>
      </c>
      <c r="D67" s="54"/>
      <c r="E67" s="41">
        <f t="shared" si="0"/>
        <v>-10616.503972679555</v>
      </c>
      <c r="F67" s="41">
        <f t="shared" si="8"/>
        <v>-10616.5</v>
      </c>
      <c r="G67" s="41">
        <f t="shared" si="14"/>
        <v>-1.1140160058857873E-3</v>
      </c>
      <c r="I67" s="34">
        <f t="shared" si="16"/>
        <v>-1.1140160058857873E-3</v>
      </c>
      <c r="K67" s="44"/>
      <c r="P67" s="34">
        <f t="shared" si="3"/>
        <v>-5.0288381304542402E-3</v>
      </c>
      <c r="Q67" s="212">
        <f t="shared" si="4"/>
        <v>30178.955999999998</v>
      </c>
      <c r="R67" s="45"/>
      <c r="S67" s="44">
        <f t="shared" si="17"/>
        <v>1.5325832267010656E-5</v>
      </c>
      <c r="T67" s="34">
        <v>0.1</v>
      </c>
      <c r="U67" s="34">
        <f t="shared" si="15"/>
        <v>1.5325832267010658E-6</v>
      </c>
      <c r="W67" s="1">
        <v>36</v>
      </c>
      <c r="X67" s="34">
        <f t="shared" si="13"/>
        <v>1.0000000000000002E-2</v>
      </c>
    </row>
    <row r="68" spans="1:25" s="34" customFormat="1">
      <c r="A68" s="34" t="s">
        <v>74</v>
      </c>
      <c r="B68" s="55"/>
      <c r="C68" s="53">
        <v>45291.686999999998</v>
      </c>
      <c r="D68" s="54" t="s">
        <v>75</v>
      </c>
      <c r="E68" s="41">
        <f t="shared" si="0"/>
        <v>-10280.467896189299</v>
      </c>
      <c r="F68" s="41">
        <f t="shared" si="8"/>
        <v>-10280.5</v>
      </c>
      <c r="G68" s="41">
        <f t="shared" si="14"/>
        <v>9.0025279932888225E-3</v>
      </c>
      <c r="I68" s="34">
        <f t="shared" si="16"/>
        <v>9.0025279932888225E-3</v>
      </c>
      <c r="J68" s="1"/>
      <c r="K68" s="44"/>
      <c r="P68" s="34">
        <f t="shared" si="3"/>
        <v>-4.8220147908859855E-3</v>
      </c>
      <c r="Q68" s="212">
        <f t="shared" si="4"/>
        <v>30273.186999999998</v>
      </c>
      <c r="R68" s="45"/>
      <c r="S68" s="44">
        <f t="shared" si="17"/>
        <v>1.9111798319147974E-4</v>
      </c>
      <c r="T68" s="34">
        <f>T$16</f>
        <v>0.1</v>
      </c>
      <c r="U68" s="34">
        <f t="shared" si="15"/>
        <v>1.9111798319147974E-5</v>
      </c>
      <c r="W68" s="1">
        <v>37</v>
      </c>
      <c r="X68" s="34">
        <f t="shared" si="13"/>
        <v>1.0000000000000002E-2</v>
      </c>
    </row>
    <row r="69" spans="1:25" s="34" customFormat="1">
      <c r="A69" s="34" t="s">
        <v>84</v>
      </c>
      <c r="B69" s="52"/>
      <c r="C69" s="53">
        <v>45561.446000000004</v>
      </c>
      <c r="D69" s="54"/>
      <c r="E69" s="41">
        <f t="shared" si="0"/>
        <v>-9318.4834541485998</v>
      </c>
      <c r="F69" s="41">
        <f t="shared" si="8"/>
        <v>-9318.5</v>
      </c>
      <c r="G69" s="41">
        <f t="shared" si="14"/>
        <v>4.6397760015679523E-3</v>
      </c>
      <c r="I69" s="34">
        <f t="shared" si="16"/>
        <v>4.6397760015679523E-3</v>
      </c>
      <c r="K69" s="44"/>
      <c r="P69" s="34">
        <f t="shared" si="3"/>
        <v>-4.2610767722411633E-3</v>
      </c>
      <c r="Q69" s="212">
        <f t="shared" si="4"/>
        <v>30542.946000000004</v>
      </c>
      <c r="R69" s="45"/>
      <c r="S69" s="44">
        <f t="shared" si="17"/>
        <v>7.9225180101025417E-5</v>
      </c>
      <c r="T69" s="34">
        <v>0.1</v>
      </c>
      <c r="U69" s="34">
        <f t="shared" si="15"/>
        <v>7.9225180101025417E-6</v>
      </c>
      <c r="W69" s="1">
        <v>38</v>
      </c>
      <c r="X69" s="34">
        <f t="shared" si="13"/>
        <v>1.0000000000000002E-2</v>
      </c>
    </row>
    <row r="70" spans="1:25">
      <c r="A70" s="34" t="s">
        <v>84</v>
      </c>
      <c r="B70" s="52" t="s">
        <v>69</v>
      </c>
      <c r="C70" s="53">
        <v>45566.487000000001</v>
      </c>
      <c r="D70" s="54"/>
      <c r="E70" s="41">
        <f t="shared" si="0"/>
        <v>-9300.5068024990742</v>
      </c>
      <c r="F70" s="41">
        <f t="shared" si="8"/>
        <v>-9300.5</v>
      </c>
      <c r="G70" s="41">
        <f t="shared" si="14"/>
        <v>-1.907552003103774E-3</v>
      </c>
      <c r="H70" s="34"/>
      <c r="I70" s="34">
        <f t="shared" si="16"/>
        <v>-1.907552003103774E-3</v>
      </c>
      <c r="J70" s="34"/>
      <c r="K70" s="44"/>
      <c r="L70" s="34"/>
      <c r="M70" s="34"/>
      <c r="N70" s="34"/>
      <c r="O70" s="34"/>
      <c r="P70" s="34">
        <f t="shared" si="3"/>
        <v>-4.251022050478578E-3</v>
      </c>
      <c r="Q70" s="212">
        <f t="shared" si="4"/>
        <v>30547.987000000001</v>
      </c>
      <c r="R70" s="45"/>
      <c r="S70" s="44">
        <f t="shared" si="17"/>
        <v>5.4918518629428662E-6</v>
      </c>
      <c r="T70" s="34">
        <v>0.1</v>
      </c>
      <c r="U70" s="34">
        <f t="shared" si="15"/>
        <v>5.4918518629428669E-7</v>
      </c>
      <c r="V70" s="34"/>
      <c r="W70" s="1">
        <v>39</v>
      </c>
      <c r="X70" s="34">
        <f t="shared" si="13"/>
        <v>1.0000000000000002E-2</v>
      </c>
      <c r="Y70" s="34"/>
    </row>
    <row r="71" spans="1:25" s="34" customFormat="1">
      <c r="A71" s="34" t="s">
        <v>84</v>
      </c>
      <c r="B71" s="52" t="s">
        <v>62</v>
      </c>
      <c r="C71" s="53">
        <v>45573.374000000003</v>
      </c>
      <c r="D71" s="54"/>
      <c r="E71" s="41">
        <f t="shared" si="0"/>
        <v>-9275.9471516539252</v>
      </c>
      <c r="F71" s="41">
        <f t="shared" si="8"/>
        <v>-9276</v>
      </c>
      <c r="G71" s="41">
        <f t="shared" si="14"/>
        <v>1.481969599990407E-2</v>
      </c>
      <c r="I71" s="34">
        <f t="shared" si="16"/>
        <v>1.481969599990407E-2</v>
      </c>
      <c r="K71" s="44"/>
      <c r="P71" s="34">
        <f t="shared" si="3"/>
        <v>-4.2373624882183925E-3</v>
      </c>
      <c r="Q71" s="212">
        <f t="shared" si="4"/>
        <v>30554.874000000003</v>
      </c>
      <c r="R71" s="45"/>
      <c r="S71" s="44">
        <f t="shared" si="17"/>
        <v>3.6317147821972036E-4</v>
      </c>
      <c r="T71" s="34">
        <v>0.1</v>
      </c>
      <c r="U71" s="34">
        <f t="shared" si="15"/>
        <v>3.6317147821972034E-5</v>
      </c>
      <c r="W71" s="1">
        <v>40</v>
      </c>
      <c r="X71" s="34">
        <f t="shared" si="13"/>
        <v>1.0000000000000002E-2</v>
      </c>
    </row>
    <row r="72" spans="1:25" s="34" customFormat="1">
      <c r="A72" s="34" t="s">
        <v>84</v>
      </c>
      <c r="B72" s="52" t="s">
        <v>62</v>
      </c>
      <c r="C72" s="53">
        <v>45576.451000000001</v>
      </c>
      <c r="D72" s="54"/>
      <c r="E72" s="41">
        <f t="shared" si="0"/>
        <v>-9264.9742976317921</v>
      </c>
      <c r="F72" s="41">
        <f t="shared" si="8"/>
        <v>-9265</v>
      </c>
      <c r="G72" s="41">
        <f t="shared" si="14"/>
        <v>7.2074400013661943E-3</v>
      </c>
      <c r="I72" s="34">
        <f t="shared" si="16"/>
        <v>7.2074400013661943E-3</v>
      </c>
      <c r="K72" s="44"/>
      <c r="P72" s="34">
        <f t="shared" si="3"/>
        <v>-4.2312393860301466E-3</v>
      </c>
      <c r="Q72" s="212">
        <f t="shared" si="4"/>
        <v>30557.951000000001</v>
      </c>
      <c r="R72" s="45"/>
      <c r="S72" s="44">
        <f t="shared" si="17"/>
        <v>1.3084338612764592E-4</v>
      </c>
      <c r="T72" s="34">
        <v>0.1</v>
      </c>
      <c r="U72" s="34">
        <f t="shared" si="15"/>
        <v>1.3084338612764593E-5</v>
      </c>
      <c r="W72" s="1">
        <v>41</v>
      </c>
      <c r="X72" s="34">
        <f t="shared" si="13"/>
        <v>1.0000000000000002E-2</v>
      </c>
    </row>
    <row r="73" spans="1:25" s="34" customFormat="1">
      <c r="A73" s="34" t="s">
        <v>84</v>
      </c>
      <c r="B73" s="52"/>
      <c r="C73" s="53">
        <v>45577.442999999999</v>
      </c>
      <c r="D73" s="54"/>
      <c r="E73" s="41">
        <f t="shared" si="0"/>
        <v>-9261.4367379340511</v>
      </c>
      <c r="F73" s="41">
        <f t="shared" si="8"/>
        <v>-9261.5</v>
      </c>
      <c r="G73" s="41">
        <f t="shared" si="14"/>
        <v>1.7739903996698558E-2</v>
      </c>
      <c r="I73" s="34">
        <f t="shared" si="16"/>
        <v>1.7739903996698558E-2</v>
      </c>
      <c r="K73" s="44"/>
      <c r="P73" s="34">
        <f t="shared" si="3"/>
        <v>-4.2292923949929766E-3</v>
      </c>
      <c r="Q73" s="212">
        <f t="shared" si="4"/>
        <v>30558.942999999999</v>
      </c>
      <c r="R73" s="45"/>
      <c r="S73" s="44">
        <f t="shared" si="17"/>
        <v>4.8264559009671246E-4</v>
      </c>
      <c r="T73" s="34">
        <v>0.1</v>
      </c>
      <c r="U73" s="34">
        <f t="shared" si="15"/>
        <v>4.8264559009671246E-5</v>
      </c>
      <c r="W73" s="1">
        <v>42</v>
      </c>
      <c r="X73" s="34">
        <f t="shared" si="13"/>
        <v>1.0000000000000002E-2</v>
      </c>
    </row>
    <row r="74" spans="1:25" s="34" customFormat="1">
      <c r="A74" s="34" t="s">
        <v>85</v>
      </c>
      <c r="B74" s="52" t="s">
        <v>62</v>
      </c>
      <c r="C74" s="53">
        <v>45605.334999999999</v>
      </c>
      <c r="D74" s="54"/>
      <c r="E74" s="41">
        <f t="shared" si="0"/>
        <v>-9161.9714001421762</v>
      </c>
      <c r="F74" s="41">
        <f t="shared" si="8"/>
        <v>-9162</v>
      </c>
      <c r="G74" s="41">
        <f t="shared" si="14"/>
        <v>8.0199519943562336E-3</v>
      </c>
      <c r="I74" s="34">
        <f t="shared" si="16"/>
        <v>8.0199519943562336E-3</v>
      </c>
      <c r="K74" s="44"/>
      <c r="P74" s="34">
        <f t="shared" si="3"/>
        <v>-4.1741984337220206E-3</v>
      </c>
      <c r="Q74" s="212">
        <f t="shared" si="4"/>
        <v>30586.834999999999</v>
      </c>
      <c r="R74" s="45"/>
      <c r="S74" s="44">
        <f t="shared" si="17"/>
        <v>1.4869730466260107E-4</v>
      </c>
      <c r="T74" s="34">
        <v>0.1</v>
      </c>
      <c r="U74" s="34">
        <f t="shared" si="15"/>
        <v>1.4869730466260107E-5</v>
      </c>
      <c r="W74" s="1">
        <v>43</v>
      </c>
      <c r="X74" s="34">
        <f t="shared" si="13"/>
        <v>1.0000000000000002E-2</v>
      </c>
    </row>
    <row r="75" spans="1:25">
      <c r="A75" s="34" t="s">
        <v>85</v>
      </c>
      <c r="B75" s="52"/>
      <c r="C75" s="53">
        <v>45605.476000000002</v>
      </c>
      <c r="D75" s="54"/>
      <c r="E75" s="41">
        <f t="shared" si="0"/>
        <v>-9161.4685816770616</v>
      </c>
      <c r="F75" s="41">
        <f t="shared" si="8"/>
        <v>-9161.5</v>
      </c>
      <c r="G75" s="41">
        <f t="shared" si="14"/>
        <v>8.8103040034184232E-3</v>
      </c>
      <c r="H75" s="34"/>
      <c r="I75" s="34">
        <f t="shared" si="16"/>
        <v>8.8103040034184232E-3</v>
      </c>
      <c r="J75" s="34"/>
      <c r="K75" s="44"/>
      <c r="L75" s="34"/>
      <c r="M75" s="34"/>
      <c r="N75" s="34"/>
      <c r="O75" s="34"/>
      <c r="P75" s="34">
        <f t="shared" si="3"/>
        <v>-4.1739228296452831E-3</v>
      </c>
      <c r="Q75" s="212">
        <f t="shared" si="4"/>
        <v>30586.976000000002</v>
      </c>
      <c r="R75" s="45"/>
      <c r="S75" s="44">
        <f t="shared" si="17"/>
        <v>1.6859014645245158E-4</v>
      </c>
      <c r="T75" s="34">
        <v>0.1</v>
      </c>
      <c r="U75" s="34">
        <f t="shared" si="15"/>
        <v>1.685901464524516E-5</v>
      </c>
      <c r="V75" s="34"/>
      <c r="W75" s="1">
        <v>44</v>
      </c>
      <c r="X75" s="34">
        <f t="shared" si="13"/>
        <v>1.0000000000000002E-2</v>
      </c>
      <c r="Y75" s="34"/>
    </row>
    <row r="76" spans="1:25">
      <c r="A76" s="34" t="s">
        <v>85</v>
      </c>
      <c r="B76" s="52" t="s">
        <v>62</v>
      </c>
      <c r="C76" s="53">
        <v>45621.317000000003</v>
      </c>
      <c r="D76" s="54"/>
      <c r="E76" s="41">
        <f t="shared" si="0"/>
        <v>-9104.9781752536728</v>
      </c>
      <c r="F76" s="41">
        <f t="shared" si="8"/>
        <v>-9105</v>
      </c>
      <c r="G76" s="41">
        <f t="shared" si="14"/>
        <v>6.1200799973448738E-3</v>
      </c>
      <c r="H76" s="34"/>
      <c r="I76" s="34">
        <f t="shared" si="16"/>
        <v>6.1200799973448738E-3</v>
      </c>
      <c r="J76" s="34"/>
      <c r="K76" s="44"/>
      <c r="L76" s="34"/>
      <c r="M76" s="34"/>
      <c r="N76" s="34"/>
      <c r="O76" s="34"/>
      <c r="P76" s="34">
        <f t="shared" si="3"/>
        <v>-4.1428600814738346E-3</v>
      </c>
      <c r="Q76" s="212">
        <f t="shared" si="4"/>
        <v>30602.817000000003</v>
      </c>
      <c r="R76" s="45"/>
      <c r="S76" s="44">
        <f t="shared" si="17"/>
        <v>1.0532793906142335E-4</v>
      </c>
      <c r="T76" s="34">
        <v>0.1</v>
      </c>
      <c r="U76" s="34">
        <f t="shared" si="15"/>
        <v>1.0532793906142336E-5</v>
      </c>
      <c r="V76" s="34"/>
      <c r="W76" s="1">
        <v>45</v>
      </c>
      <c r="X76" s="34">
        <f t="shared" si="13"/>
        <v>1.0000000000000002E-2</v>
      </c>
      <c r="Y76" s="34"/>
    </row>
    <row r="77" spans="1:25">
      <c r="A77" s="34" t="s">
        <v>85</v>
      </c>
      <c r="B77" s="52"/>
      <c r="C77" s="53">
        <v>45621.457999999999</v>
      </c>
      <c r="D77" s="54"/>
      <c r="E77" s="41">
        <f t="shared" si="0"/>
        <v>-9104.4753567885837</v>
      </c>
      <c r="F77" s="41">
        <f t="shared" si="8"/>
        <v>-9104.5</v>
      </c>
      <c r="G77" s="41">
        <f t="shared" si="14"/>
        <v>6.9104319991311058E-3</v>
      </c>
      <c r="H77" s="34"/>
      <c r="I77" s="34">
        <f t="shared" si="16"/>
        <v>6.9104319991311058E-3</v>
      </c>
      <c r="J77" s="34"/>
      <c r="K77" s="44"/>
      <c r="L77" s="34"/>
      <c r="M77" s="34"/>
      <c r="N77" s="34"/>
      <c r="O77" s="34"/>
      <c r="P77" s="34">
        <f t="shared" si="3"/>
        <v>-4.142585902397097E-3</v>
      </c>
      <c r="Q77" s="212">
        <f t="shared" si="4"/>
        <v>30602.957999999999</v>
      </c>
      <c r="R77" s="45"/>
      <c r="S77" s="44">
        <f t="shared" si="17"/>
        <v>1.2216920473150293E-4</v>
      </c>
      <c r="T77" s="34">
        <v>0.1</v>
      </c>
      <c r="U77" s="34">
        <f t="shared" si="15"/>
        <v>1.2216920473150293E-5</v>
      </c>
      <c r="V77" s="34"/>
      <c r="W77" s="1">
        <v>46</v>
      </c>
      <c r="X77" s="34">
        <f t="shared" si="13"/>
        <v>1.0000000000000002E-2</v>
      </c>
      <c r="Y77" s="34"/>
    </row>
    <row r="78" spans="1:25">
      <c r="A78" s="34" t="s">
        <v>85</v>
      </c>
      <c r="B78" s="52"/>
      <c r="C78" s="53">
        <v>45640.244500000001</v>
      </c>
      <c r="D78" s="54"/>
      <c r="E78" s="41">
        <f t="shared" si="0"/>
        <v>-9037.4810369683037</v>
      </c>
      <c r="F78" s="41">
        <f t="shared" si="8"/>
        <v>-9037.5</v>
      </c>
      <c r="G78" s="41">
        <f t="shared" si="14"/>
        <v>5.3176000001258217E-3</v>
      </c>
      <c r="H78" s="34"/>
      <c r="I78" s="34">
        <f t="shared" si="16"/>
        <v>5.3176000001258217E-3</v>
      </c>
      <c r="J78" s="34"/>
      <c r="K78" s="44"/>
      <c r="L78" s="34"/>
      <c r="M78" s="34"/>
      <c r="N78" s="34"/>
      <c r="O78" s="34"/>
      <c r="P78" s="34">
        <f t="shared" si="3"/>
        <v>-4.1059589686141418E-3</v>
      </c>
      <c r="Q78" s="212">
        <f t="shared" si="4"/>
        <v>30621.744500000001</v>
      </c>
      <c r="R78" s="45"/>
      <c r="S78" s="44">
        <f t="shared" si="17"/>
        <v>8.8803463637319411E-5</v>
      </c>
      <c r="T78" s="34">
        <v>0.1</v>
      </c>
      <c r="U78" s="34">
        <f t="shared" si="15"/>
        <v>8.8803463637319407E-6</v>
      </c>
      <c r="V78" s="34"/>
      <c r="W78" s="1">
        <v>47</v>
      </c>
      <c r="X78" s="34">
        <f t="shared" si="13"/>
        <v>1.0000000000000002E-2</v>
      </c>
      <c r="Y78" s="34"/>
    </row>
    <row r="79" spans="1:25">
      <c r="A79" s="34" t="s">
        <v>85</v>
      </c>
      <c r="B79" s="52"/>
      <c r="C79" s="53">
        <v>45646.274599999997</v>
      </c>
      <c r="D79" s="54"/>
      <c r="E79" s="41">
        <f t="shared" si="0"/>
        <v>-9015.9771672774095</v>
      </c>
      <c r="F79" s="41">
        <f t="shared" si="8"/>
        <v>-9016</v>
      </c>
      <c r="G79" s="41">
        <f t="shared" si="14"/>
        <v>6.4027359912870452E-3</v>
      </c>
      <c r="H79" s="34"/>
      <c r="I79" s="34">
        <f t="shared" si="16"/>
        <v>6.4027359912870452E-3</v>
      </c>
      <c r="J79" s="34"/>
      <c r="K79" s="44"/>
      <c r="L79" s="34"/>
      <c r="M79" s="34"/>
      <c r="N79" s="34"/>
      <c r="O79" s="34"/>
      <c r="P79" s="34">
        <f t="shared" si="3"/>
        <v>-4.0942531183143869E-3</v>
      </c>
      <c r="Q79" s="212">
        <f t="shared" si="4"/>
        <v>30627.774599999997</v>
      </c>
      <c r="R79" s="45"/>
      <c r="S79" s="44">
        <f t="shared" si="17"/>
        <v>1.1018678036709106E-4</v>
      </c>
      <c r="T79" s="34">
        <v>0.1</v>
      </c>
      <c r="U79" s="34">
        <f t="shared" si="15"/>
        <v>1.1018678036709107E-5</v>
      </c>
      <c r="V79" s="34"/>
      <c r="W79" s="1">
        <v>48</v>
      </c>
      <c r="X79" s="34">
        <f t="shared" si="13"/>
        <v>1.0000000000000002E-2</v>
      </c>
      <c r="Y79" s="34"/>
    </row>
    <row r="80" spans="1:25">
      <c r="A80" s="34" t="s">
        <v>85</v>
      </c>
      <c r="B80" s="52" t="s">
        <v>62</v>
      </c>
      <c r="C80" s="56">
        <v>45651.321900000003</v>
      </c>
      <c r="D80" s="54"/>
      <c r="E80" s="41">
        <f t="shared" si="0"/>
        <v>-8997.9780492709015</v>
      </c>
      <c r="F80" s="41">
        <f t="shared" si="8"/>
        <v>-8998</v>
      </c>
      <c r="G80" s="41">
        <f t="shared" si="14"/>
        <v>6.1554080020869151E-3</v>
      </c>
      <c r="H80" s="34"/>
      <c r="I80" s="34">
        <f t="shared" si="16"/>
        <v>6.1554080020869151E-3</v>
      </c>
      <c r="J80" s="34"/>
      <c r="K80" s="44"/>
      <c r="L80" s="34"/>
      <c r="M80" s="34"/>
      <c r="N80" s="34"/>
      <c r="O80" s="34"/>
      <c r="P80" s="34">
        <f t="shared" si="3"/>
        <v>-4.0844706465518014E-3</v>
      </c>
      <c r="Q80" s="212">
        <f t="shared" si="4"/>
        <v>30632.821900000003</v>
      </c>
      <c r="R80" s="45"/>
      <c r="S80" s="44">
        <f t="shared" si="17"/>
        <v>1.0485511473884707E-4</v>
      </c>
      <c r="T80" s="34">
        <v>0.1</v>
      </c>
      <c r="U80" s="34">
        <f t="shared" si="15"/>
        <v>1.0485511473884708E-5</v>
      </c>
      <c r="V80" s="34"/>
      <c r="W80" s="1">
        <v>49</v>
      </c>
      <c r="X80" s="34">
        <f t="shared" si="13"/>
        <v>1.0000000000000002E-2</v>
      </c>
      <c r="Y80" s="34"/>
    </row>
    <row r="81" spans="1:25">
      <c r="A81" s="34" t="s">
        <v>74</v>
      </c>
      <c r="B81" s="55"/>
      <c r="C81" s="57">
        <v>45701.648999999998</v>
      </c>
      <c r="D81" s="54" t="s">
        <v>75</v>
      </c>
      <c r="E81" s="41">
        <f t="shared" si="0"/>
        <v>-8818.507161504338</v>
      </c>
      <c r="F81" s="41">
        <f t="shared" si="8"/>
        <v>-8818.5</v>
      </c>
      <c r="G81" s="41">
        <f t="shared" si="14"/>
        <v>-2.0082240080228075E-3</v>
      </c>
      <c r="I81" s="34">
        <f t="shared" si="16"/>
        <v>-2.0082240080228075E-3</v>
      </c>
      <c r="K81" s="44"/>
      <c r="L81" s="34"/>
      <c r="M81" s="34"/>
      <c r="N81" s="34"/>
      <c r="O81" s="34"/>
      <c r="P81" s="34">
        <f t="shared" si="3"/>
        <v>-3.9878039455026899E-3</v>
      </c>
      <c r="Q81" s="212">
        <f t="shared" si="4"/>
        <v>30683.148999999998</v>
      </c>
      <c r="R81" s="45"/>
      <c r="S81" s="44">
        <f t="shared" si="17"/>
        <v>3.9187367288728544E-6</v>
      </c>
      <c r="T81" s="34">
        <f>T$16</f>
        <v>0.1</v>
      </c>
      <c r="U81" s="34">
        <f t="shared" si="15"/>
        <v>3.9187367288728544E-7</v>
      </c>
      <c r="V81" s="34"/>
      <c r="W81" s="1">
        <v>50</v>
      </c>
      <c r="X81" s="34">
        <f t="shared" ref="X81:X112" si="18">+T81*T81</f>
        <v>1.0000000000000002E-2</v>
      </c>
      <c r="Y81" s="34"/>
    </row>
    <row r="82" spans="1:25">
      <c r="A82" s="34" t="s">
        <v>86</v>
      </c>
      <c r="B82" s="52"/>
      <c r="C82" s="53">
        <v>45925.444000000003</v>
      </c>
      <c r="D82" s="54"/>
      <c r="E82" s="41">
        <f t="shared" si="0"/>
        <v>-8020.4344069104263</v>
      </c>
      <c r="F82" s="41">
        <f t="shared" si="8"/>
        <v>-8020.5</v>
      </c>
      <c r="G82" s="41">
        <f t="shared" si="14"/>
        <v>1.8393568003375549E-2</v>
      </c>
      <c r="H82" s="34"/>
      <c r="I82" s="34">
        <f t="shared" si="16"/>
        <v>1.8393568003375549E-2</v>
      </c>
      <c r="J82" s="34"/>
      <c r="K82" s="44"/>
      <c r="L82" s="34"/>
      <c r="M82" s="34"/>
      <c r="N82" s="34"/>
      <c r="O82" s="34"/>
      <c r="P82" s="34">
        <f t="shared" si="3"/>
        <v>-3.5775556140280867E-3</v>
      </c>
      <c r="Q82" s="212">
        <f t="shared" si="4"/>
        <v>30906.944000000003</v>
      </c>
      <c r="R82" s="45"/>
      <c r="S82" s="44">
        <f t="shared" si="17"/>
        <v>4.827302730112319E-4</v>
      </c>
      <c r="T82" s="34">
        <v>0.1</v>
      </c>
      <c r="U82" s="34">
        <f t="shared" si="15"/>
        <v>4.8273027301123192E-5</v>
      </c>
      <c r="V82" s="34"/>
      <c r="W82" s="1">
        <v>51</v>
      </c>
      <c r="X82" s="34">
        <f t="shared" si="18"/>
        <v>1.0000000000000002E-2</v>
      </c>
      <c r="Y82" s="34"/>
    </row>
    <row r="83" spans="1:25" s="34" customFormat="1">
      <c r="A83" s="34" t="s">
        <v>86</v>
      </c>
      <c r="B83" s="52"/>
      <c r="C83" s="53">
        <v>45932.440999999999</v>
      </c>
      <c r="D83" s="54"/>
      <c r="E83" s="41">
        <f t="shared" si="0"/>
        <v>-7995.482486340753</v>
      </c>
      <c r="F83" s="41">
        <f t="shared" si="8"/>
        <v>-7995.5</v>
      </c>
      <c r="G83" s="41">
        <f t="shared" si="14"/>
        <v>4.9111679982161149E-3</v>
      </c>
      <c r="I83" s="34">
        <f t="shared" si="16"/>
        <v>4.9111679982161149E-3</v>
      </c>
      <c r="K83" s="44"/>
      <c r="P83" s="34">
        <f t="shared" si="3"/>
        <v>-3.5652175976911629E-3</v>
      </c>
      <c r="Q83" s="212">
        <f t="shared" si="4"/>
        <v>30913.940999999999</v>
      </c>
      <c r="R83" s="45"/>
      <c r="S83" s="44">
        <f t="shared" si="17"/>
        <v>7.1849112770504384E-5</v>
      </c>
      <c r="T83" s="34">
        <v>0.1</v>
      </c>
      <c r="U83" s="34">
        <f t="shared" si="15"/>
        <v>7.1849112770504389E-6</v>
      </c>
      <c r="W83" s="1">
        <v>52</v>
      </c>
      <c r="X83" s="34">
        <f t="shared" si="18"/>
        <v>1.0000000000000002E-2</v>
      </c>
    </row>
    <row r="84" spans="1:25" s="34" customFormat="1">
      <c r="A84" s="34" t="s">
        <v>86</v>
      </c>
      <c r="B84" s="52" t="s">
        <v>62</v>
      </c>
      <c r="C84" s="53">
        <v>45933.428</v>
      </c>
      <c r="D84" s="54"/>
      <c r="E84" s="41">
        <f t="shared" si="0"/>
        <v>-7991.962757085028</v>
      </c>
      <c r="F84" s="41">
        <f t="shared" si="8"/>
        <v>-7992</v>
      </c>
      <c r="G84" s="41">
        <f t="shared" si="14"/>
        <v>1.0443631996167824E-2</v>
      </c>
      <c r="I84" s="34">
        <f t="shared" si="16"/>
        <v>1.0443631996167824E-2</v>
      </c>
      <c r="K84" s="44"/>
      <c r="P84" s="34">
        <f t="shared" si="3"/>
        <v>-3.5634927691539941E-3</v>
      </c>
      <c r="Q84" s="212">
        <f t="shared" si="4"/>
        <v>30914.928</v>
      </c>
      <c r="R84" s="45"/>
      <c r="S84" s="44">
        <f t="shared" si="17"/>
        <v>1.9619954419129178E-4</v>
      </c>
      <c r="T84" s="34">
        <v>0.1</v>
      </c>
      <c r="U84" s="34">
        <f t="shared" si="15"/>
        <v>1.9619954419129181E-5</v>
      </c>
      <c r="W84" s="1">
        <v>53</v>
      </c>
      <c r="X84" s="34">
        <f t="shared" si="18"/>
        <v>1.0000000000000002E-2</v>
      </c>
    </row>
    <row r="85" spans="1:25" s="34" customFormat="1">
      <c r="A85" s="34" t="s">
        <v>86</v>
      </c>
      <c r="B85" s="52" t="s">
        <v>62</v>
      </c>
      <c r="C85" s="53">
        <v>45942.406999999999</v>
      </c>
      <c r="D85" s="54"/>
      <c r="E85" s="41">
        <f t="shared" ref="E85:E148" si="19">+(C85-C$7)/C$8</f>
        <v>-7959.942849296659</v>
      </c>
      <c r="F85" s="41">
        <f t="shared" si="8"/>
        <v>-7960</v>
      </c>
      <c r="G85" s="41">
        <f t="shared" ref="G85:G116" si="20">+C85-(C$7+F85*C$8)</f>
        <v>1.6026159995817579E-2</v>
      </c>
      <c r="I85" s="34">
        <f t="shared" si="16"/>
        <v>1.6026159995817579E-2</v>
      </c>
      <c r="K85" s="44"/>
      <c r="P85" s="34">
        <f t="shared" ref="P85:P148" si="21">E$11*F$11+E$12*F$12*F85+E$13*F$13*F85^2</f>
        <v>-3.5477513082427317E-3</v>
      </c>
      <c r="Q85" s="212">
        <f t="shared" ref="Q85:Q148" si="22">C85-15018.5</f>
        <v>30923.906999999999</v>
      </c>
      <c r="R85" s="45"/>
      <c r="S85" s="44">
        <f t="shared" si="17"/>
        <v>3.8313800373922002E-4</v>
      </c>
      <c r="T85" s="34">
        <v>0.1</v>
      </c>
      <c r="U85" s="34">
        <f t="shared" ref="U85:U116" si="23">S85*T85</f>
        <v>3.8313800373922002E-5</v>
      </c>
      <c r="W85" s="1">
        <v>54</v>
      </c>
      <c r="X85" s="34">
        <f t="shared" si="18"/>
        <v>1.0000000000000002E-2</v>
      </c>
    </row>
    <row r="86" spans="1:25" s="34" customFormat="1">
      <c r="A86" s="34" t="s">
        <v>74</v>
      </c>
      <c r="B86" s="55"/>
      <c r="C86" s="53">
        <v>45945.769</v>
      </c>
      <c r="D86" s="54" t="s">
        <v>75</v>
      </c>
      <c r="E86" s="41">
        <f t="shared" si="19"/>
        <v>-7947.9536600790916</v>
      </c>
      <c r="F86" s="41">
        <f t="shared" si="8"/>
        <v>-7948</v>
      </c>
      <c r="G86" s="41">
        <f t="shared" si="20"/>
        <v>1.2994607997825369E-2</v>
      </c>
      <c r="H86" s="1"/>
      <c r="I86" s="34">
        <f t="shared" ref="I86:I114" si="24">G86</f>
        <v>1.2994607997825369E-2</v>
      </c>
      <c r="J86" s="1"/>
      <c r="K86" s="44"/>
      <c r="P86" s="34">
        <f t="shared" si="21"/>
        <v>-3.5418614604010084E-3</v>
      </c>
      <c r="Q86" s="212">
        <f t="shared" si="22"/>
        <v>30927.269</v>
      </c>
      <c r="R86" s="45"/>
      <c r="S86" s="44">
        <f t="shared" si="17"/>
        <v>2.7345482214285381E-4</v>
      </c>
      <c r="T86" s="34">
        <f t="shared" ref="T86:T93" si="25">T$16</f>
        <v>0.1</v>
      </c>
      <c r="U86" s="34">
        <f t="shared" si="23"/>
        <v>2.7345482214285382E-5</v>
      </c>
      <c r="W86" s="1">
        <v>55</v>
      </c>
      <c r="X86" s="34">
        <f t="shared" si="18"/>
        <v>1.0000000000000002E-2</v>
      </c>
    </row>
    <row r="87" spans="1:25" s="34" customFormat="1">
      <c r="A87" s="34" t="s">
        <v>74</v>
      </c>
      <c r="B87" s="55"/>
      <c r="C87" s="53">
        <v>45956.71</v>
      </c>
      <c r="D87" s="54" t="s">
        <v>75</v>
      </c>
      <c r="E87" s="41">
        <f t="shared" si="19"/>
        <v>-7908.9370868401411</v>
      </c>
      <c r="F87" s="41">
        <f t="shared" si="8"/>
        <v>-7909</v>
      </c>
      <c r="G87" s="41">
        <f t="shared" si="20"/>
        <v>1.7642063998209778E-2</v>
      </c>
      <c r="I87" s="34">
        <f t="shared" si="24"/>
        <v>1.7642063998209778E-2</v>
      </c>
      <c r="J87" s="1"/>
      <c r="K87" s="44"/>
      <c r="P87" s="34">
        <f t="shared" si="21"/>
        <v>-3.5227691799154075E-3</v>
      </c>
      <c r="Q87" s="212">
        <f t="shared" si="22"/>
        <v>30938.21</v>
      </c>
      <c r="R87" s="45"/>
      <c r="S87" s="44">
        <f t="shared" si="17"/>
        <v>4.4795016345786862E-4</v>
      </c>
      <c r="T87" s="34">
        <f t="shared" si="25"/>
        <v>0.1</v>
      </c>
      <c r="U87" s="34">
        <f t="shared" si="23"/>
        <v>4.4795016345786867E-5</v>
      </c>
      <c r="W87" s="1">
        <v>56</v>
      </c>
      <c r="X87" s="34">
        <f t="shared" si="18"/>
        <v>1.0000000000000002E-2</v>
      </c>
    </row>
    <row r="88" spans="1:25" s="34" customFormat="1">
      <c r="A88" s="34" t="s">
        <v>74</v>
      </c>
      <c r="B88" s="55"/>
      <c r="C88" s="53">
        <v>45959.654999999999</v>
      </c>
      <c r="D88" s="54" t="s">
        <v>75</v>
      </c>
      <c r="E88" s="41">
        <f t="shared" si="19"/>
        <v>-7898.4349564874574</v>
      </c>
      <c r="F88" s="41">
        <f t="shared" si="8"/>
        <v>-7898.5</v>
      </c>
      <c r="G88" s="41">
        <f t="shared" si="20"/>
        <v>1.8239455996081233E-2</v>
      </c>
      <c r="H88" s="1"/>
      <c r="I88" s="34">
        <f t="shared" si="24"/>
        <v>1.8239455996081233E-2</v>
      </c>
      <c r="J88" s="1"/>
      <c r="K88" s="44"/>
      <c r="P88" s="34">
        <f t="shared" si="21"/>
        <v>-3.5176419443038996E-3</v>
      </c>
      <c r="Q88" s="212">
        <f t="shared" si="22"/>
        <v>30941.154999999999</v>
      </c>
      <c r="R88" s="45"/>
      <c r="S88" s="44">
        <f t="shared" si="17"/>
        <v>4.7337131078751106E-4</v>
      </c>
      <c r="T88" s="34">
        <f t="shared" si="25"/>
        <v>0.1</v>
      </c>
      <c r="U88" s="34">
        <f t="shared" si="23"/>
        <v>4.7337131078751109E-5</v>
      </c>
      <c r="W88" s="1">
        <v>57</v>
      </c>
      <c r="X88" s="34">
        <f t="shared" si="18"/>
        <v>1.0000000000000002E-2</v>
      </c>
    </row>
    <row r="89" spans="1:25" s="34" customFormat="1">
      <c r="A89" s="34" t="s">
        <v>74</v>
      </c>
      <c r="B89" s="55"/>
      <c r="C89" s="53">
        <v>45962.591</v>
      </c>
      <c r="D89" s="54" t="s">
        <v>75</v>
      </c>
      <c r="E89" s="41">
        <f t="shared" si="19"/>
        <v>-7887.9649209304125</v>
      </c>
      <c r="F89" s="41">
        <f t="shared" si="8"/>
        <v>-7888</v>
      </c>
      <c r="G89" s="41">
        <f t="shared" si="20"/>
        <v>9.8368479957571253E-3</v>
      </c>
      <c r="I89" s="34">
        <f t="shared" si="24"/>
        <v>9.8368479957571253E-3</v>
      </c>
      <c r="J89" s="1"/>
      <c r="K89" s="44"/>
      <c r="P89" s="34">
        <f t="shared" si="21"/>
        <v>-3.5125202211923915E-3</v>
      </c>
      <c r="Q89" s="212">
        <f t="shared" si="22"/>
        <v>30944.091</v>
      </c>
      <c r="R89" s="45"/>
      <c r="S89" s="44">
        <f t="shared" si="17"/>
        <v>1.7820563179170195E-4</v>
      </c>
      <c r="T89" s="34">
        <f t="shared" si="25"/>
        <v>0.1</v>
      </c>
      <c r="U89" s="34">
        <f t="shared" si="23"/>
        <v>1.7820563179170195E-5</v>
      </c>
      <c r="W89" s="1">
        <v>58</v>
      </c>
      <c r="X89" s="34">
        <f t="shared" si="18"/>
        <v>1.0000000000000002E-2</v>
      </c>
    </row>
    <row r="90" spans="1:25">
      <c r="A90" s="34" t="s">
        <v>74</v>
      </c>
      <c r="B90" s="55"/>
      <c r="C90" s="53">
        <v>45964.593000000001</v>
      </c>
      <c r="D90" s="54" t="s">
        <v>75</v>
      </c>
      <c r="E90" s="41">
        <f t="shared" si="19"/>
        <v>-7880.8256119436292</v>
      </c>
      <c r="F90" s="41">
        <f t="shared" si="8"/>
        <v>-7881</v>
      </c>
      <c r="G90" s="41">
        <f t="shared" si="20"/>
        <v>4.8901775997364894E-2</v>
      </c>
      <c r="H90" s="34"/>
      <c r="I90" s="34">
        <f t="shared" si="24"/>
        <v>4.8901775997364894E-2</v>
      </c>
      <c r="K90" s="44"/>
      <c r="L90" s="34"/>
      <c r="M90" s="34"/>
      <c r="N90" s="34"/>
      <c r="O90" s="34"/>
      <c r="P90" s="34">
        <f t="shared" si="21"/>
        <v>-3.5091088016180527E-3</v>
      </c>
      <c r="Q90" s="212">
        <f t="shared" si="22"/>
        <v>30946.093000000001</v>
      </c>
      <c r="R90" s="45"/>
      <c r="S90" s="44">
        <f t="shared" si="17"/>
        <v>2.7469008454122619E-3</v>
      </c>
      <c r="T90" s="34">
        <f t="shared" si="25"/>
        <v>0.1</v>
      </c>
      <c r="U90" s="34">
        <f t="shared" si="23"/>
        <v>2.7469008454122619E-4</v>
      </c>
      <c r="V90" s="34"/>
      <c r="W90" s="1">
        <v>59</v>
      </c>
      <c r="X90" s="34">
        <f t="shared" si="18"/>
        <v>1.0000000000000002E-2</v>
      </c>
      <c r="Y90" s="34"/>
    </row>
    <row r="91" spans="1:25" s="34" customFormat="1">
      <c r="A91" s="34" t="s">
        <v>74</v>
      </c>
      <c r="B91" s="55"/>
      <c r="C91" s="53">
        <v>45975.53</v>
      </c>
      <c r="D91" s="54" t="s">
        <v>75</v>
      </c>
      <c r="E91" s="41">
        <f t="shared" si="19"/>
        <v>-7841.8233030583015</v>
      </c>
      <c r="F91" s="41">
        <f t="shared" si="8"/>
        <v>-7842</v>
      </c>
      <c r="G91" s="41">
        <f t="shared" si="20"/>
        <v>4.9549231996934395E-2</v>
      </c>
      <c r="I91" s="34">
        <f t="shared" si="24"/>
        <v>4.9549231996934395E-2</v>
      </c>
      <c r="J91" s="1"/>
      <c r="K91" s="44"/>
      <c r="P91" s="34">
        <f t="shared" si="21"/>
        <v>-3.4901471711324518E-3</v>
      </c>
      <c r="Q91" s="212">
        <f t="shared" si="22"/>
        <v>30957.03</v>
      </c>
      <c r="R91" s="45"/>
      <c r="S91" s="44">
        <f t="shared" si="17"/>
        <v>2.8131757425339638E-3</v>
      </c>
      <c r="T91" s="34">
        <f t="shared" si="25"/>
        <v>0.1</v>
      </c>
      <c r="U91" s="34">
        <f t="shared" si="23"/>
        <v>2.8131757425339641E-4</v>
      </c>
      <c r="W91" s="1">
        <v>60</v>
      </c>
      <c r="X91" s="34">
        <f t="shared" si="18"/>
        <v>1.0000000000000002E-2</v>
      </c>
    </row>
    <row r="92" spans="1:25" s="34" customFormat="1">
      <c r="A92" s="34" t="s">
        <v>74</v>
      </c>
      <c r="B92" s="55"/>
      <c r="C92" s="53">
        <v>46028.625999999997</v>
      </c>
      <c r="D92" s="54" t="s">
        <v>75</v>
      </c>
      <c r="E92" s="41">
        <f t="shared" si="19"/>
        <v>-7652.4782731071609</v>
      </c>
      <c r="F92" s="41">
        <f t="shared" si="8"/>
        <v>-7652.5</v>
      </c>
      <c r="G92" s="41">
        <f t="shared" si="20"/>
        <v>6.0926399964955635E-3</v>
      </c>
      <c r="I92" s="34">
        <f t="shared" si="24"/>
        <v>6.0926399964955635E-3</v>
      </c>
      <c r="J92" s="1"/>
      <c r="K92" s="44"/>
      <c r="P92" s="34">
        <f t="shared" si="21"/>
        <v>-3.3990956135485709E-3</v>
      </c>
      <c r="Q92" s="212">
        <f t="shared" si="22"/>
        <v>31010.125999999997</v>
      </c>
      <c r="R92" s="45"/>
      <c r="S92" s="44">
        <f t="shared" si="17"/>
        <v>9.0093044890979896E-5</v>
      </c>
      <c r="T92" s="34">
        <f t="shared" si="25"/>
        <v>0.1</v>
      </c>
      <c r="U92" s="34">
        <f t="shared" si="23"/>
        <v>9.0093044890979907E-6</v>
      </c>
      <c r="W92" s="1">
        <v>61</v>
      </c>
      <c r="X92" s="34">
        <f t="shared" si="18"/>
        <v>1.0000000000000002E-2</v>
      </c>
    </row>
    <row r="93" spans="1:25" s="34" customFormat="1">
      <c r="A93" s="34" t="s">
        <v>74</v>
      </c>
      <c r="B93" s="55"/>
      <c r="C93" s="53">
        <v>46028.635999999999</v>
      </c>
      <c r="D93" s="54" t="s">
        <v>75</v>
      </c>
      <c r="E93" s="41">
        <f t="shared" si="19"/>
        <v>-7652.4426122231034</v>
      </c>
      <c r="F93" s="41">
        <f t="shared" si="8"/>
        <v>-7652.5</v>
      </c>
      <c r="G93" s="41">
        <f t="shared" si="20"/>
        <v>1.6092639998532832E-2</v>
      </c>
      <c r="I93" s="34">
        <f t="shared" si="24"/>
        <v>1.6092639998532832E-2</v>
      </c>
      <c r="J93" s="1"/>
      <c r="K93" s="44"/>
      <c r="P93" s="34">
        <f t="shared" si="21"/>
        <v>-3.3990956135485709E-3</v>
      </c>
      <c r="Q93" s="212">
        <f t="shared" si="22"/>
        <v>31010.135999999999</v>
      </c>
      <c r="R93" s="45"/>
      <c r="S93" s="44">
        <f t="shared" si="17"/>
        <v>3.7992775717128239E-4</v>
      </c>
      <c r="T93" s="34">
        <f t="shared" si="25"/>
        <v>0.1</v>
      </c>
      <c r="U93" s="34">
        <f t="shared" si="23"/>
        <v>3.7992775717128239E-5</v>
      </c>
      <c r="W93" s="1">
        <v>62</v>
      </c>
      <c r="X93" s="34">
        <f t="shared" si="18"/>
        <v>1.0000000000000002E-2</v>
      </c>
    </row>
    <row r="94" spans="1:25" s="34" customFormat="1">
      <c r="A94" s="34" t="s">
        <v>87</v>
      </c>
      <c r="B94" s="52"/>
      <c r="C94" s="53">
        <v>46271.485999999997</v>
      </c>
      <c r="D94" s="54"/>
      <c r="E94" s="41">
        <f t="shared" si="19"/>
        <v>-6786.4180430722045</v>
      </c>
      <c r="F94" s="41">
        <f t="shared" si="8"/>
        <v>-6786.5</v>
      </c>
      <c r="G94" s="41">
        <f t="shared" si="20"/>
        <v>2.2982303991739172E-2</v>
      </c>
      <c r="I94" s="34">
        <f t="shared" si="24"/>
        <v>2.2982303991739172E-2</v>
      </c>
      <c r="K94" s="44"/>
      <c r="P94" s="34">
        <f t="shared" si="21"/>
        <v>-3.0058487776375353E-3</v>
      </c>
      <c r="Q94" s="212">
        <f t="shared" si="22"/>
        <v>31252.985999999997</v>
      </c>
      <c r="R94" s="45"/>
      <c r="S94" s="44">
        <f t="shared" si="17"/>
        <v>6.7538408436446226E-4</v>
      </c>
      <c r="T94" s="34">
        <v>0.1</v>
      </c>
      <c r="U94" s="34">
        <f t="shared" si="23"/>
        <v>6.7538408436446234E-5</v>
      </c>
      <c r="W94" s="1">
        <v>63</v>
      </c>
      <c r="X94" s="34">
        <f t="shared" si="18"/>
        <v>1.0000000000000002E-2</v>
      </c>
    </row>
    <row r="95" spans="1:25" s="34" customFormat="1">
      <c r="A95" s="34" t="s">
        <v>87</v>
      </c>
      <c r="B95" s="52"/>
      <c r="C95" s="53">
        <v>46289.442999999999</v>
      </c>
      <c r="D95" s="54"/>
      <c r="E95" s="41">
        <f t="shared" si="19"/>
        <v>-6722.3817935838588</v>
      </c>
      <c r="F95" s="41">
        <f t="shared" si="8"/>
        <v>-6722.5</v>
      </c>
      <c r="G95" s="41">
        <f t="shared" si="20"/>
        <v>3.3147359994472936E-2</v>
      </c>
      <c r="I95" s="34">
        <f t="shared" si="24"/>
        <v>3.3147359994472936E-2</v>
      </c>
      <c r="K95" s="44"/>
      <c r="P95" s="34">
        <f t="shared" si="21"/>
        <v>-2.9782746558150103E-3</v>
      </c>
      <c r="Q95" s="212">
        <f t="shared" si="22"/>
        <v>31270.942999999999</v>
      </c>
      <c r="R95" s="45"/>
      <c r="S95" s="44">
        <f t="shared" si="17"/>
        <v>1.305061478886085E-3</v>
      </c>
      <c r="T95" s="34">
        <v>0.1</v>
      </c>
      <c r="U95" s="34">
        <f t="shared" si="23"/>
        <v>1.3050614788860852E-4</v>
      </c>
      <c r="W95" s="1">
        <v>64</v>
      </c>
      <c r="X95" s="34">
        <f t="shared" si="18"/>
        <v>1.0000000000000002E-2</v>
      </c>
    </row>
    <row r="96" spans="1:25" s="34" customFormat="1">
      <c r="A96" s="34" t="s">
        <v>87</v>
      </c>
      <c r="B96" s="52"/>
      <c r="C96" s="53">
        <v>46292.514999999999</v>
      </c>
      <c r="D96" s="54"/>
      <c r="E96" s="41">
        <f t="shared" si="19"/>
        <v>-6711.4267700037408</v>
      </c>
      <c r="F96" s="41">
        <f t="shared" ref="F96:F159" si="26">ROUND(2*E96,0)/2</f>
        <v>-6711.5</v>
      </c>
      <c r="G96" s="41">
        <f t="shared" si="20"/>
        <v>2.0535103998554405E-2</v>
      </c>
      <c r="I96" s="34">
        <f t="shared" si="24"/>
        <v>2.0535103998554405E-2</v>
      </c>
      <c r="K96" s="44"/>
      <c r="P96" s="34">
        <f t="shared" si="21"/>
        <v>-2.9735559786267639E-3</v>
      </c>
      <c r="Q96" s="212">
        <f t="shared" si="22"/>
        <v>31274.014999999999</v>
      </c>
      <c r="R96" s="45"/>
      <c r="S96" s="44">
        <f t="shared" ref="S96:S127" si="27">(P96-G96)^2</f>
        <v>5.5265709392271977E-4</v>
      </c>
      <c r="T96" s="34">
        <v>0.1</v>
      </c>
      <c r="U96" s="34">
        <f t="shared" si="23"/>
        <v>5.5265709392271983E-5</v>
      </c>
      <c r="W96" s="1">
        <v>65</v>
      </c>
      <c r="X96" s="34">
        <f t="shared" si="18"/>
        <v>1.0000000000000002E-2</v>
      </c>
    </row>
    <row r="97" spans="1:25" s="34" customFormat="1">
      <c r="A97" s="34" t="s">
        <v>87</v>
      </c>
      <c r="B97" s="52"/>
      <c r="C97" s="53">
        <v>46292.523000000001</v>
      </c>
      <c r="D97" s="54"/>
      <c r="E97" s="41">
        <f t="shared" si="19"/>
        <v>-6711.3982412964951</v>
      </c>
      <c r="F97" s="41">
        <f t="shared" si="26"/>
        <v>-6711.5</v>
      </c>
      <c r="G97" s="41">
        <f t="shared" si="20"/>
        <v>2.8535104000184219E-2</v>
      </c>
      <c r="I97" s="34">
        <f t="shared" si="24"/>
        <v>2.8535104000184219E-2</v>
      </c>
      <c r="K97" s="44"/>
      <c r="P97" s="34">
        <f t="shared" si="21"/>
        <v>-2.9735559786267639E-3</v>
      </c>
      <c r="Q97" s="212">
        <f t="shared" si="22"/>
        <v>31274.023000000001</v>
      </c>
      <c r="R97" s="45"/>
      <c r="S97" s="44">
        <f t="shared" si="27"/>
        <v>9.9279565366032496E-4</v>
      </c>
      <c r="T97" s="34">
        <v>0.1</v>
      </c>
      <c r="U97" s="34">
        <f t="shared" si="23"/>
        <v>9.9279565366032496E-5</v>
      </c>
      <c r="W97" s="1">
        <v>66</v>
      </c>
      <c r="X97" s="34">
        <f t="shared" si="18"/>
        <v>1.0000000000000002E-2</v>
      </c>
    </row>
    <row r="98" spans="1:25" s="34" customFormat="1">
      <c r="A98" s="34" t="s">
        <v>87</v>
      </c>
      <c r="B98" s="52"/>
      <c r="C98" s="53">
        <v>46292.525000000001</v>
      </c>
      <c r="D98" s="54"/>
      <c r="E98" s="41">
        <f t="shared" si="19"/>
        <v>-6711.3911091196833</v>
      </c>
      <c r="F98" s="41">
        <f t="shared" si="26"/>
        <v>-6711.5</v>
      </c>
      <c r="G98" s="41">
        <f t="shared" si="20"/>
        <v>3.0535104000591673E-2</v>
      </c>
      <c r="I98" s="34">
        <f t="shared" si="24"/>
        <v>3.0535104000591673E-2</v>
      </c>
      <c r="K98" s="44"/>
      <c r="P98" s="34">
        <f t="shared" si="21"/>
        <v>-2.9735559786267639E-3</v>
      </c>
      <c r="Q98" s="212">
        <f t="shared" si="22"/>
        <v>31274.025000000001</v>
      </c>
      <c r="R98" s="45"/>
      <c r="S98" s="44">
        <f t="shared" si="27"/>
        <v>1.1228302936028755E-3</v>
      </c>
      <c r="T98" s="34">
        <v>0.1</v>
      </c>
      <c r="U98" s="34">
        <f t="shared" si="23"/>
        <v>1.1228302936028755E-4</v>
      </c>
      <c r="W98" s="1">
        <v>67</v>
      </c>
      <c r="X98" s="34">
        <f t="shared" si="18"/>
        <v>1.0000000000000002E-2</v>
      </c>
    </row>
    <row r="99" spans="1:25" s="34" customFormat="1">
      <c r="A99" s="34" t="s">
        <v>87</v>
      </c>
      <c r="B99" s="52"/>
      <c r="C99" s="53">
        <v>46292.527000000002</v>
      </c>
      <c r="D99" s="54"/>
      <c r="E99" s="41">
        <f t="shared" si="19"/>
        <v>-6711.3839769428723</v>
      </c>
      <c r="F99" s="41">
        <f t="shared" si="26"/>
        <v>-6711.5</v>
      </c>
      <c r="G99" s="41">
        <f t="shared" si="20"/>
        <v>3.2535104000999127E-2</v>
      </c>
      <c r="I99" s="34">
        <f t="shared" si="24"/>
        <v>3.2535104000999127E-2</v>
      </c>
      <c r="K99" s="44"/>
      <c r="P99" s="34">
        <f t="shared" si="21"/>
        <v>-2.9735559786267639E-3</v>
      </c>
      <c r="Q99" s="212">
        <f t="shared" si="22"/>
        <v>31274.027000000002</v>
      </c>
      <c r="R99" s="45"/>
      <c r="S99" s="44">
        <f t="shared" si="27"/>
        <v>1.2608649335486854E-3</v>
      </c>
      <c r="T99" s="34">
        <v>0.1</v>
      </c>
      <c r="U99" s="34">
        <f t="shared" si="23"/>
        <v>1.2608649335486854E-4</v>
      </c>
      <c r="W99" s="1">
        <v>68</v>
      </c>
      <c r="X99" s="34">
        <f t="shared" si="18"/>
        <v>1.0000000000000002E-2</v>
      </c>
    </row>
    <row r="100" spans="1:25" s="34" customFormat="1">
      <c r="A100" s="34" t="s">
        <v>87</v>
      </c>
      <c r="B100" s="52"/>
      <c r="C100" s="53">
        <v>46292.527999999998</v>
      </c>
      <c r="D100" s="54"/>
      <c r="E100" s="41">
        <f t="shared" si="19"/>
        <v>-6711.3804108544791</v>
      </c>
      <c r="F100" s="41">
        <f t="shared" si="26"/>
        <v>-6711.5</v>
      </c>
      <c r="G100" s="41">
        <f t="shared" si="20"/>
        <v>3.3535103997564875E-2</v>
      </c>
      <c r="I100" s="34">
        <f t="shared" si="24"/>
        <v>3.3535103997564875E-2</v>
      </c>
      <c r="K100" s="44"/>
      <c r="P100" s="34">
        <f t="shared" si="21"/>
        <v>-2.9735559786267639E-3</v>
      </c>
      <c r="Q100" s="212">
        <f t="shared" si="22"/>
        <v>31274.027999999998</v>
      </c>
      <c r="R100" s="45"/>
      <c r="S100" s="44">
        <f t="shared" si="27"/>
        <v>1.3328822532571775E-3</v>
      </c>
      <c r="T100" s="34">
        <v>0.1</v>
      </c>
      <c r="U100" s="34">
        <f t="shared" si="23"/>
        <v>1.3328822532571776E-4</v>
      </c>
      <c r="W100" s="1">
        <v>69</v>
      </c>
      <c r="X100" s="34">
        <f t="shared" si="18"/>
        <v>1.0000000000000002E-2</v>
      </c>
    </row>
    <row r="101" spans="1:25" s="34" customFormat="1">
      <c r="A101" s="34" t="s">
        <v>74</v>
      </c>
      <c r="B101" s="55"/>
      <c r="C101" s="53">
        <v>46293.637999999999</v>
      </c>
      <c r="D101" s="54" t="s">
        <v>75</v>
      </c>
      <c r="E101" s="41">
        <f t="shared" si="19"/>
        <v>-6707.4220527249427</v>
      </c>
      <c r="F101" s="41">
        <f t="shared" si="26"/>
        <v>-6707.5</v>
      </c>
      <c r="G101" s="41">
        <f t="shared" si="20"/>
        <v>2.1857919993635733E-2</v>
      </c>
      <c r="I101" s="34">
        <f t="shared" si="24"/>
        <v>2.1857919993635733E-2</v>
      </c>
      <c r="J101" s="1"/>
      <c r="K101" s="44"/>
      <c r="P101" s="34">
        <f t="shared" si="21"/>
        <v>-2.9718415960128565E-3</v>
      </c>
      <c r="Q101" s="212">
        <f t="shared" si="22"/>
        <v>31275.137999999999</v>
      </c>
      <c r="R101" s="45"/>
      <c r="S101" s="44">
        <f t="shared" si="27"/>
        <v>6.1651706059878849E-4</v>
      </c>
      <c r="T101" s="34">
        <f>T$16</f>
        <v>0.1</v>
      </c>
      <c r="U101" s="34">
        <f t="shared" si="23"/>
        <v>6.1651706059878854E-5</v>
      </c>
      <c r="W101" s="1">
        <v>70</v>
      </c>
      <c r="X101" s="34">
        <f t="shared" si="18"/>
        <v>1.0000000000000002E-2</v>
      </c>
    </row>
    <row r="102" spans="1:25" s="34" customFormat="1">
      <c r="A102" s="34" t="s">
        <v>88</v>
      </c>
      <c r="B102" s="52"/>
      <c r="C102" s="53">
        <v>46318.311999999998</v>
      </c>
      <c r="D102" s="54"/>
      <c r="E102" s="41">
        <f t="shared" si="19"/>
        <v>-6619.4323874203155</v>
      </c>
      <c r="F102" s="41">
        <f t="shared" si="26"/>
        <v>-6619.5</v>
      </c>
      <c r="G102" s="41">
        <f t="shared" si="20"/>
        <v>1.8959871995321009E-2</v>
      </c>
      <c r="I102" s="34">
        <f t="shared" si="24"/>
        <v>1.8959871995321009E-2</v>
      </c>
      <c r="K102" s="44"/>
      <c r="P102" s="34">
        <f t="shared" si="21"/>
        <v>-2.9343275785068852E-3</v>
      </c>
      <c r="Q102" s="212">
        <f t="shared" si="22"/>
        <v>31299.811999999998</v>
      </c>
      <c r="R102" s="45"/>
      <c r="S102" s="44">
        <f t="shared" si="27"/>
        <v>4.7935597497860555E-4</v>
      </c>
      <c r="T102" s="34">
        <v>0.1</v>
      </c>
      <c r="U102" s="34">
        <f t="shared" si="23"/>
        <v>4.7935597497860556E-5</v>
      </c>
      <c r="W102" s="1">
        <v>71</v>
      </c>
      <c r="X102" s="34">
        <f t="shared" si="18"/>
        <v>1.0000000000000002E-2</v>
      </c>
    </row>
    <row r="103" spans="1:25" s="34" customFormat="1">
      <c r="A103" s="34" t="s">
        <v>88</v>
      </c>
      <c r="B103" s="52"/>
      <c r="C103" s="53">
        <v>46319.423000000003</v>
      </c>
      <c r="D103" s="54"/>
      <c r="E103" s="41">
        <f t="shared" si="19"/>
        <v>-6615.4704632023604</v>
      </c>
      <c r="F103" s="41">
        <f t="shared" si="26"/>
        <v>-6615.5</v>
      </c>
      <c r="G103" s="41">
        <f t="shared" si="20"/>
        <v>8.2826880025095306E-3</v>
      </c>
      <c r="I103" s="34">
        <f t="shared" si="24"/>
        <v>8.2826880025095306E-3</v>
      </c>
      <c r="K103" s="44"/>
      <c r="P103" s="34">
        <f t="shared" si="21"/>
        <v>-2.9326315958929771E-3</v>
      </c>
      <c r="Q103" s="212">
        <f t="shared" si="22"/>
        <v>31300.923000000003</v>
      </c>
      <c r="R103" s="45"/>
      <c r="S103" s="44">
        <f t="shared" si="27"/>
        <v>1.2578339369431139E-4</v>
      </c>
      <c r="T103" s="34">
        <v>0.1</v>
      </c>
      <c r="U103" s="34">
        <f t="shared" si="23"/>
        <v>1.2578339369431139E-5</v>
      </c>
      <c r="W103" s="1">
        <v>72</v>
      </c>
      <c r="X103" s="34">
        <f t="shared" si="18"/>
        <v>1.0000000000000002E-2</v>
      </c>
    </row>
    <row r="104" spans="1:25" s="34" customFormat="1">
      <c r="A104" s="34" t="s">
        <v>88</v>
      </c>
      <c r="B104" s="52"/>
      <c r="C104" s="53">
        <v>46327.286</v>
      </c>
      <c r="D104" s="54"/>
      <c r="E104" s="41">
        <f t="shared" si="19"/>
        <v>-6587.4303100739626</v>
      </c>
      <c r="F104" s="41">
        <f t="shared" si="26"/>
        <v>-6587.5</v>
      </c>
      <c r="G104" s="41">
        <f t="shared" si="20"/>
        <v>1.954239999759011E-2</v>
      </c>
      <c r="I104" s="34">
        <f t="shared" si="24"/>
        <v>1.954239999759011E-2</v>
      </c>
      <c r="K104" s="44"/>
      <c r="P104" s="34">
        <f t="shared" si="21"/>
        <v>-2.9207821175956227E-3</v>
      </c>
      <c r="Q104" s="212">
        <f t="shared" si="22"/>
        <v>31308.786</v>
      </c>
      <c r="R104" s="45"/>
      <c r="S104" s="44">
        <f t="shared" si="27"/>
        <v>5.0459455074000018E-4</v>
      </c>
      <c r="T104" s="34">
        <v>0.1</v>
      </c>
      <c r="U104" s="34">
        <f t="shared" si="23"/>
        <v>5.0459455074000021E-5</v>
      </c>
      <c r="W104" s="1">
        <v>73</v>
      </c>
      <c r="X104" s="34">
        <f t="shared" si="18"/>
        <v>1.0000000000000002E-2</v>
      </c>
    </row>
    <row r="105" spans="1:25" s="34" customFormat="1">
      <c r="A105" s="34" t="s">
        <v>89</v>
      </c>
      <c r="B105" s="52" t="s">
        <v>62</v>
      </c>
      <c r="C105" s="53">
        <v>46612.487999999998</v>
      </c>
      <c r="D105" s="54"/>
      <c r="E105" s="41">
        <f t="shared" si="19"/>
        <v>-5570.3747647950904</v>
      </c>
      <c r="F105" s="41">
        <f t="shared" si="26"/>
        <v>-5570.5</v>
      </c>
      <c r="G105" s="41">
        <f t="shared" si="20"/>
        <v>3.5118367995892186E-2</v>
      </c>
      <c r="I105" s="34">
        <f t="shared" si="24"/>
        <v>3.5118367995892186E-2</v>
      </c>
      <c r="K105" s="44"/>
      <c r="P105" s="34">
        <f t="shared" si="21"/>
        <v>-2.5169612630095684E-3</v>
      </c>
      <c r="Q105" s="212">
        <f t="shared" si="22"/>
        <v>31593.987999999998</v>
      </c>
      <c r="R105" s="45"/>
      <c r="S105" s="44">
        <f t="shared" si="27"/>
        <v>1.4164180084259466E-3</v>
      </c>
      <c r="T105" s="34">
        <v>0.1</v>
      </c>
      <c r="U105" s="34">
        <f t="shared" si="23"/>
        <v>1.4164180084259465E-4</v>
      </c>
      <c r="W105" s="1">
        <v>74</v>
      </c>
      <c r="X105" s="34">
        <f t="shared" si="18"/>
        <v>1.0000000000000002E-2</v>
      </c>
    </row>
    <row r="106" spans="1:25" s="34" customFormat="1">
      <c r="A106" s="34" t="s">
        <v>89</v>
      </c>
      <c r="B106" s="52" t="s">
        <v>62</v>
      </c>
      <c r="C106" s="53">
        <v>46612.49</v>
      </c>
      <c r="D106" s="54"/>
      <c r="E106" s="41">
        <f t="shared" si="19"/>
        <v>-5570.3676326182785</v>
      </c>
      <c r="F106" s="41">
        <f t="shared" si="26"/>
        <v>-5570.5</v>
      </c>
      <c r="G106" s="41">
        <f t="shared" si="20"/>
        <v>3.7118367996299639E-2</v>
      </c>
      <c r="I106" s="34">
        <f t="shared" si="24"/>
        <v>3.7118367996299639E-2</v>
      </c>
      <c r="K106" s="44"/>
      <c r="P106" s="34">
        <f t="shared" si="21"/>
        <v>-2.5169612630095684E-3</v>
      </c>
      <c r="Q106" s="212">
        <f t="shared" si="22"/>
        <v>31593.989999999998</v>
      </c>
      <c r="R106" s="45"/>
      <c r="S106" s="44">
        <f t="shared" si="27"/>
        <v>1.5709593254938528E-3</v>
      </c>
      <c r="T106" s="34">
        <v>0.1</v>
      </c>
      <c r="U106" s="34">
        <f t="shared" si="23"/>
        <v>1.5709593254938529E-4</v>
      </c>
      <c r="W106" s="1">
        <v>75</v>
      </c>
      <c r="X106" s="34">
        <f t="shared" si="18"/>
        <v>1.0000000000000002E-2</v>
      </c>
    </row>
    <row r="107" spans="1:25" s="34" customFormat="1">
      <c r="A107" s="34" t="s">
        <v>89</v>
      </c>
      <c r="B107" s="52" t="s">
        <v>62</v>
      </c>
      <c r="C107" s="53">
        <v>46619.478999999999</v>
      </c>
      <c r="D107" s="54"/>
      <c r="E107" s="41">
        <f t="shared" si="19"/>
        <v>-5545.4442407558254</v>
      </c>
      <c r="F107" s="41">
        <f t="shared" si="26"/>
        <v>-5545.5</v>
      </c>
      <c r="G107" s="41">
        <f t="shared" si="20"/>
        <v>1.5635967996786349E-2</v>
      </c>
      <c r="I107" s="34">
        <f t="shared" si="24"/>
        <v>1.5635967996786349E-2</v>
      </c>
      <c r="K107" s="44"/>
      <c r="P107" s="34">
        <f t="shared" si="21"/>
        <v>-2.5076857466726447E-3</v>
      </c>
      <c r="Q107" s="212">
        <f t="shared" si="22"/>
        <v>31600.978999999999</v>
      </c>
      <c r="R107" s="45"/>
      <c r="S107" s="44">
        <f t="shared" si="27"/>
        <v>3.2919217116253349E-4</v>
      </c>
      <c r="T107" s="34">
        <v>0.1</v>
      </c>
      <c r="U107" s="34">
        <f t="shared" si="23"/>
        <v>3.2919217116253349E-5</v>
      </c>
      <c r="W107" s="1">
        <v>76</v>
      </c>
      <c r="X107" s="34">
        <f t="shared" si="18"/>
        <v>1.0000000000000002E-2</v>
      </c>
    </row>
    <row r="108" spans="1:25">
      <c r="A108" s="34" t="s">
        <v>89</v>
      </c>
      <c r="B108" s="52" t="s">
        <v>62</v>
      </c>
      <c r="C108" s="53">
        <v>46619.481</v>
      </c>
      <c r="D108" s="54"/>
      <c r="E108" s="41">
        <f t="shared" si="19"/>
        <v>-5545.4371085790135</v>
      </c>
      <c r="F108" s="41">
        <f t="shared" si="26"/>
        <v>-5545.5</v>
      </c>
      <c r="G108" s="41">
        <f t="shared" si="20"/>
        <v>1.7635967997193802E-2</v>
      </c>
      <c r="H108" s="34"/>
      <c r="I108" s="34">
        <f t="shared" si="24"/>
        <v>1.7635967997193802E-2</v>
      </c>
      <c r="J108" s="34"/>
      <c r="K108" s="44"/>
      <c r="L108" s="34"/>
      <c r="M108" s="34"/>
      <c r="N108" s="34"/>
      <c r="O108" s="34"/>
      <c r="P108" s="34">
        <f t="shared" si="21"/>
        <v>-2.5076857466726447E-3</v>
      </c>
      <c r="Q108" s="212">
        <f t="shared" si="22"/>
        <v>31600.981</v>
      </c>
      <c r="R108" s="45"/>
      <c r="S108" s="44">
        <f t="shared" si="27"/>
        <v>4.0576678615278464E-4</v>
      </c>
      <c r="T108" s="34">
        <v>0.1</v>
      </c>
      <c r="U108" s="34">
        <f t="shared" si="23"/>
        <v>4.0576678615278465E-5</v>
      </c>
      <c r="V108" s="34"/>
      <c r="W108" s="1">
        <v>77</v>
      </c>
      <c r="X108" s="34">
        <f t="shared" si="18"/>
        <v>1.0000000000000002E-2</v>
      </c>
      <c r="Y108" s="34"/>
    </row>
    <row r="109" spans="1:25" s="34" customFormat="1">
      <c r="A109" s="34" t="s">
        <v>89</v>
      </c>
      <c r="B109" s="52" t="s">
        <v>62</v>
      </c>
      <c r="C109" s="53">
        <v>46678.370999999999</v>
      </c>
      <c r="D109" s="54"/>
      <c r="E109" s="41">
        <f t="shared" si="19"/>
        <v>-5335.4301624093769</v>
      </c>
      <c r="F109" s="41">
        <f t="shared" si="26"/>
        <v>-5335.5</v>
      </c>
      <c r="G109" s="41">
        <f t="shared" si="20"/>
        <v>1.9583807996241376E-2</v>
      </c>
      <c r="I109" s="34">
        <f t="shared" si="24"/>
        <v>1.9583807996241376E-2</v>
      </c>
      <c r="K109" s="44"/>
      <c r="P109" s="34">
        <f t="shared" si="21"/>
        <v>-2.4310051594424857E-3</v>
      </c>
      <c r="Q109" s="212">
        <f t="shared" si="22"/>
        <v>31659.870999999999</v>
      </c>
      <c r="R109" s="45"/>
      <c r="S109" s="44">
        <f t="shared" si="27"/>
        <v>4.8465199827967128E-4</v>
      </c>
      <c r="T109" s="34">
        <v>0.1</v>
      </c>
      <c r="U109" s="34">
        <f t="shared" si="23"/>
        <v>4.8465199827967132E-5</v>
      </c>
      <c r="W109" s="1">
        <v>78</v>
      </c>
      <c r="X109" s="34">
        <f t="shared" si="18"/>
        <v>1.0000000000000002E-2</v>
      </c>
    </row>
    <row r="110" spans="1:25" s="34" customFormat="1">
      <c r="A110" s="34" t="s">
        <v>89</v>
      </c>
      <c r="B110" s="52" t="s">
        <v>62</v>
      </c>
      <c r="C110" s="53">
        <v>46678.377</v>
      </c>
      <c r="D110" s="54"/>
      <c r="E110" s="41">
        <f t="shared" si="19"/>
        <v>-5335.4087658789422</v>
      </c>
      <c r="F110" s="41">
        <f t="shared" si="26"/>
        <v>-5335.5</v>
      </c>
      <c r="G110" s="41">
        <f t="shared" si="20"/>
        <v>2.5583807997463737E-2</v>
      </c>
      <c r="I110" s="34">
        <f t="shared" si="24"/>
        <v>2.5583807997463737E-2</v>
      </c>
      <c r="K110" s="44"/>
      <c r="P110" s="34">
        <f t="shared" si="21"/>
        <v>-2.4310051594424857E-3</v>
      </c>
      <c r="Q110" s="212">
        <f t="shared" si="22"/>
        <v>31659.877</v>
      </c>
      <c r="R110" s="45"/>
      <c r="S110" s="44">
        <f t="shared" si="27"/>
        <v>7.8482975621636602E-4</v>
      </c>
      <c r="T110" s="34">
        <v>0.1</v>
      </c>
      <c r="U110" s="34">
        <f t="shared" si="23"/>
        <v>7.8482975621636605E-5</v>
      </c>
      <c r="W110" s="1">
        <v>79</v>
      </c>
      <c r="X110" s="34">
        <f t="shared" si="18"/>
        <v>1.0000000000000002E-2</v>
      </c>
    </row>
    <row r="111" spans="1:25" s="34" customFormat="1">
      <c r="A111" s="34" t="s">
        <v>89</v>
      </c>
      <c r="B111" s="52" t="s">
        <v>62</v>
      </c>
      <c r="C111" s="53">
        <v>46678.383000000002</v>
      </c>
      <c r="D111" s="54"/>
      <c r="E111" s="41">
        <f t="shared" si="19"/>
        <v>-5335.3873693485084</v>
      </c>
      <c r="F111" s="41">
        <f t="shared" si="26"/>
        <v>-5335.5</v>
      </c>
      <c r="G111" s="41">
        <f t="shared" si="20"/>
        <v>3.1583807998686098E-2</v>
      </c>
      <c r="I111" s="34">
        <f t="shared" si="24"/>
        <v>3.1583807998686098E-2</v>
      </c>
      <c r="K111" s="44"/>
      <c r="P111" s="34">
        <f t="shared" si="21"/>
        <v>-2.4310051594424857E-3</v>
      </c>
      <c r="Q111" s="212">
        <f t="shared" si="22"/>
        <v>31659.883000000002</v>
      </c>
      <c r="R111" s="45"/>
      <c r="S111" s="44">
        <f t="shared" si="27"/>
        <v>1.1570075141823974E-3</v>
      </c>
      <c r="T111" s="34">
        <v>0.1</v>
      </c>
      <c r="U111" s="34">
        <f t="shared" si="23"/>
        <v>1.1570075141823974E-4</v>
      </c>
      <c r="W111" s="1">
        <v>80</v>
      </c>
      <c r="X111" s="34">
        <f t="shared" si="18"/>
        <v>1.0000000000000002E-2</v>
      </c>
    </row>
    <row r="112" spans="1:25" s="34" customFormat="1">
      <c r="A112" s="34" t="s">
        <v>89</v>
      </c>
      <c r="B112" s="52"/>
      <c r="C112" s="53">
        <v>46678.525000000001</v>
      </c>
      <c r="D112" s="54"/>
      <c r="E112" s="41">
        <f t="shared" si="19"/>
        <v>-5334.8809847950006</v>
      </c>
      <c r="F112" s="41">
        <f t="shared" si="26"/>
        <v>-5335</v>
      </c>
      <c r="G112" s="41">
        <f t="shared" si="20"/>
        <v>3.3374159997038078E-2</v>
      </c>
      <c r="I112" s="34">
        <f t="shared" si="24"/>
        <v>3.3374159997038078E-2</v>
      </c>
      <c r="K112" s="44"/>
      <c r="P112" s="34">
        <f t="shared" si="21"/>
        <v>-2.4308252178657473E-3</v>
      </c>
      <c r="Q112" s="212">
        <f t="shared" si="22"/>
        <v>31660.025000000001</v>
      </c>
      <c r="R112" s="45"/>
      <c r="S112" s="44">
        <f t="shared" si="27"/>
        <v>1.2819969662394817E-3</v>
      </c>
      <c r="T112" s="34">
        <v>0.1</v>
      </c>
      <c r="U112" s="34">
        <f t="shared" si="23"/>
        <v>1.2819969662394818E-4</v>
      </c>
      <c r="W112" s="1">
        <v>81</v>
      </c>
      <c r="X112" s="34">
        <f t="shared" si="18"/>
        <v>1.0000000000000002E-2</v>
      </c>
    </row>
    <row r="113" spans="1:25" s="34" customFormat="1">
      <c r="A113" s="34" t="s">
        <v>89</v>
      </c>
      <c r="B113" s="52"/>
      <c r="C113" s="53">
        <v>46678.525999999998</v>
      </c>
      <c r="D113" s="54"/>
      <c r="E113" s="41">
        <f t="shared" si="19"/>
        <v>-5334.8774187066083</v>
      </c>
      <c r="F113" s="41">
        <f t="shared" si="26"/>
        <v>-5335</v>
      </c>
      <c r="G113" s="41">
        <f t="shared" si="20"/>
        <v>3.4374159993603826E-2</v>
      </c>
      <c r="I113" s="34">
        <f t="shared" si="24"/>
        <v>3.4374159993603826E-2</v>
      </c>
      <c r="K113" s="44"/>
      <c r="P113" s="34">
        <f t="shared" si="21"/>
        <v>-2.4308252178657473E-3</v>
      </c>
      <c r="Q113" s="212">
        <f t="shared" si="22"/>
        <v>31660.025999999998</v>
      </c>
      <c r="R113" s="45"/>
      <c r="S113" s="44">
        <f t="shared" si="27"/>
        <v>1.3546069364164942E-3</v>
      </c>
      <c r="T113" s="34">
        <v>0.1</v>
      </c>
      <c r="U113" s="34">
        <f t="shared" si="23"/>
        <v>1.3546069364164942E-4</v>
      </c>
      <c r="W113" s="1">
        <v>82</v>
      </c>
      <c r="X113" s="34">
        <f t="shared" ref="X113:X143" si="28">+T113*T113</f>
        <v>1.0000000000000002E-2</v>
      </c>
    </row>
    <row r="114" spans="1:25" s="34" customFormat="1">
      <c r="A114" s="34" t="s">
        <v>89</v>
      </c>
      <c r="B114" s="52"/>
      <c r="C114" s="53">
        <v>46678.527000000002</v>
      </c>
      <c r="D114" s="54"/>
      <c r="E114" s="41">
        <f t="shared" si="19"/>
        <v>-5334.8738526181896</v>
      </c>
      <c r="F114" s="41">
        <f t="shared" si="26"/>
        <v>-5335</v>
      </c>
      <c r="G114" s="41">
        <f t="shared" si="20"/>
        <v>3.5374159997445531E-2</v>
      </c>
      <c r="I114" s="34">
        <f t="shared" si="24"/>
        <v>3.5374159997445531E-2</v>
      </c>
      <c r="K114" s="44"/>
      <c r="P114" s="34">
        <f t="shared" si="21"/>
        <v>-2.4308252178657473E-3</v>
      </c>
      <c r="Q114" s="212">
        <f t="shared" si="22"/>
        <v>31660.027000000002</v>
      </c>
      <c r="R114" s="45"/>
      <c r="S114" s="44">
        <f t="shared" si="27"/>
        <v>1.4292169071299047E-3</v>
      </c>
      <c r="T114" s="34">
        <v>0.1</v>
      </c>
      <c r="U114" s="34">
        <f t="shared" si="23"/>
        <v>1.4292169071299047E-4</v>
      </c>
      <c r="W114" s="1">
        <v>83</v>
      </c>
      <c r="X114" s="34">
        <f t="shared" si="28"/>
        <v>1.0000000000000002E-2</v>
      </c>
    </row>
    <row r="115" spans="1:25" s="34" customFormat="1">
      <c r="A115" s="34" t="s">
        <v>78</v>
      </c>
      <c r="B115" s="52"/>
      <c r="C115" s="53">
        <v>46701.778700000003</v>
      </c>
      <c r="D115" s="54"/>
      <c r="E115" s="41">
        <f t="shared" si="19"/>
        <v>-5251.9562348519685</v>
      </c>
      <c r="F115" s="41">
        <f t="shared" si="26"/>
        <v>-5252</v>
      </c>
      <c r="G115" s="41">
        <f t="shared" si="20"/>
        <v>1.2272592000954319E-2</v>
      </c>
      <c r="J115" s="34">
        <f>G115</f>
        <v>1.2272592000954319E-2</v>
      </c>
      <c r="K115" s="44"/>
      <c r="P115" s="34">
        <f t="shared" si="21"/>
        <v>-2.401128178627161E-3</v>
      </c>
      <c r="Q115" s="212">
        <f t="shared" si="22"/>
        <v>31683.278700000003</v>
      </c>
      <c r="R115" s="45"/>
      <c r="S115" s="44">
        <f t="shared" si="27"/>
        <v>2.1531806390865673E-4</v>
      </c>
      <c r="T115" s="34">
        <v>1</v>
      </c>
      <c r="U115" s="34">
        <f t="shared" si="23"/>
        <v>2.1531806390865673E-4</v>
      </c>
      <c r="W115" s="1">
        <v>84</v>
      </c>
      <c r="X115" s="34">
        <f t="shared" si="28"/>
        <v>1</v>
      </c>
    </row>
    <row r="116" spans="1:25" s="34" customFormat="1">
      <c r="A116" s="34" t="s">
        <v>78</v>
      </c>
      <c r="B116" s="52"/>
      <c r="C116" s="53">
        <v>46703.740899999997</v>
      </c>
      <c r="D116" s="54"/>
      <c r="E116" s="41">
        <f t="shared" si="19"/>
        <v>-5244.9588561837245</v>
      </c>
      <c r="F116" s="41">
        <f t="shared" si="26"/>
        <v>-5245</v>
      </c>
      <c r="G116" s="41">
        <f t="shared" si="20"/>
        <v>1.1537519996636547E-2</v>
      </c>
      <c r="J116" s="34">
        <f>G116</f>
        <v>1.1537519996636547E-2</v>
      </c>
      <c r="K116" s="44"/>
      <c r="P116" s="34">
        <f t="shared" si="21"/>
        <v>-2.3986393590528223E-3</v>
      </c>
      <c r="Q116" s="212">
        <f t="shared" si="22"/>
        <v>31685.240899999997</v>
      </c>
      <c r="R116" s="45"/>
      <c r="S116" s="44">
        <f t="shared" si="27"/>
        <v>1.9421653758716837E-4</v>
      </c>
      <c r="T116" s="34">
        <v>1</v>
      </c>
      <c r="U116" s="34">
        <f t="shared" si="23"/>
        <v>1.9421653758716837E-4</v>
      </c>
      <c r="W116" s="1">
        <v>85</v>
      </c>
      <c r="X116" s="34">
        <f t="shared" si="28"/>
        <v>1</v>
      </c>
    </row>
    <row r="117" spans="1:25" s="34" customFormat="1">
      <c r="A117" s="34" t="s">
        <v>78</v>
      </c>
      <c r="B117" s="52" t="s">
        <v>62</v>
      </c>
      <c r="C117" s="53">
        <v>46703.879699999998</v>
      </c>
      <c r="D117" s="54"/>
      <c r="E117" s="41">
        <f t="shared" si="19"/>
        <v>-5244.4638831131097</v>
      </c>
      <c r="F117" s="41">
        <f t="shared" si="26"/>
        <v>-5244.5</v>
      </c>
      <c r="G117" s="41">
        <f t="shared" ref="G117:G143" si="29">+C117-(C$7+F117*C$8)</f>
        <v>1.0127871995791793E-2</v>
      </c>
      <c r="J117" s="34">
        <f>G117</f>
        <v>1.0127871995791793E-2</v>
      </c>
      <c r="K117" s="44"/>
      <c r="P117" s="34">
        <f t="shared" si="21"/>
        <v>-2.3984616799760839E-3</v>
      </c>
      <c r="Q117" s="212">
        <f t="shared" si="22"/>
        <v>31685.379699999998</v>
      </c>
      <c r="R117" s="45"/>
      <c r="S117" s="44">
        <f t="shared" si="27"/>
        <v>1.5690903535667635E-4</v>
      </c>
      <c r="T117" s="34">
        <v>1</v>
      </c>
      <c r="U117" s="34">
        <f t="shared" ref="U117:U148" si="30">S117*T117</f>
        <v>1.5690903535667635E-4</v>
      </c>
      <c r="W117" s="1">
        <v>86</v>
      </c>
      <c r="X117" s="34">
        <f t="shared" si="28"/>
        <v>1</v>
      </c>
    </row>
    <row r="118" spans="1:25" s="34" customFormat="1">
      <c r="A118" s="34" t="s">
        <v>78</v>
      </c>
      <c r="B118" s="52" t="s">
        <v>62</v>
      </c>
      <c r="C118" s="53">
        <v>46704.722699999998</v>
      </c>
      <c r="D118" s="54"/>
      <c r="E118" s="41">
        <f t="shared" si="19"/>
        <v>-5241.4576705877043</v>
      </c>
      <c r="F118" s="41">
        <f t="shared" si="26"/>
        <v>-5241.5</v>
      </c>
      <c r="G118" s="41">
        <f t="shared" si="29"/>
        <v>1.1869983994984068E-2</v>
      </c>
      <c r="J118" s="34">
        <f>G118</f>
        <v>1.1869983994984068E-2</v>
      </c>
      <c r="K118" s="44"/>
      <c r="P118" s="34">
        <f t="shared" si="21"/>
        <v>-2.3973958680156529E-3</v>
      </c>
      <c r="Q118" s="212">
        <f t="shared" si="22"/>
        <v>31686.222699999998</v>
      </c>
      <c r="R118" s="45"/>
      <c r="S118" s="44">
        <f t="shared" si="27"/>
        <v>2.0355812815512993E-4</v>
      </c>
      <c r="T118" s="34">
        <v>1</v>
      </c>
      <c r="U118" s="34">
        <f t="shared" si="30"/>
        <v>2.0355812815512993E-4</v>
      </c>
      <c r="W118" s="1">
        <v>87</v>
      </c>
      <c r="X118" s="34">
        <f t="shared" si="28"/>
        <v>1</v>
      </c>
    </row>
    <row r="119" spans="1:25" s="34" customFormat="1">
      <c r="A119" s="34" t="s">
        <v>74</v>
      </c>
      <c r="B119" s="55"/>
      <c r="C119" s="53">
        <v>46709.64</v>
      </c>
      <c r="D119" s="54" t="s">
        <v>75</v>
      </c>
      <c r="E119" s="41">
        <f t="shared" si="19"/>
        <v>-5223.922144073862</v>
      </c>
      <c r="F119" s="41">
        <f t="shared" si="26"/>
        <v>-5224</v>
      </c>
      <c r="G119" s="41">
        <f t="shared" si="29"/>
        <v>2.1832303995324764E-2</v>
      </c>
      <c r="H119" s="1"/>
      <c r="I119" s="34">
        <f t="shared" ref="I119:I125" si="31">G119</f>
        <v>2.1832303995324764E-2</v>
      </c>
      <c r="J119" s="1"/>
      <c r="K119" s="44"/>
      <c r="P119" s="34">
        <f t="shared" si="21"/>
        <v>-2.3911876003298062E-3</v>
      </c>
      <c r="Q119" s="212">
        <f t="shared" si="22"/>
        <v>31691.14</v>
      </c>
      <c r="R119" s="45"/>
      <c r="S119" s="44">
        <f t="shared" si="27"/>
        <v>5.8677754508474765E-4</v>
      </c>
      <c r="T119" s="34">
        <f>T$16</f>
        <v>0.1</v>
      </c>
      <c r="U119" s="34">
        <f t="shared" si="30"/>
        <v>5.8677754508474769E-5</v>
      </c>
      <c r="W119" s="1">
        <v>88</v>
      </c>
      <c r="X119" s="34">
        <f t="shared" si="28"/>
        <v>1.0000000000000002E-2</v>
      </c>
    </row>
    <row r="120" spans="1:25" s="34" customFormat="1">
      <c r="A120" s="34" t="s">
        <v>89</v>
      </c>
      <c r="B120" s="52" t="s">
        <v>62</v>
      </c>
      <c r="C120" s="53">
        <v>46728.284</v>
      </c>
      <c r="D120" s="54"/>
      <c r="E120" s="41">
        <f t="shared" si="19"/>
        <v>-5157.4359918512973</v>
      </c>
      <c r="F120" s="41">
        <f t="shared" si="26"/>
        <v>-5157.5</v>
      </c>
      <c r="G120" s="41">
        <f t="shared" si="29"/>
        <v>1.7949119996046647E-2</v>
      </c>
      <c r="I120" s="34">
        <f t="shared" si="31"/>
        <v>1.7949119996046647E-2</v>
      </c>
      <c r="K120" s="44"/>
      <c r="P120" s="34">
        <f t="shared" si="21"/>
        <v>-2.3677358331235894E-3</v>
      </c>
      <c r="Q120" s="212">
        <f t="shared" si="22"/>
        <v>31709.784</v>
      </c>
      <c r="R120" s="45"/>
      <c r="S120" s="44">
        <f t="shared" si="27"/>
        <v>4.1277463078328864E-4</v>
      </c>
      <c r="T120" s="34">
        <v>0.1</v>
      </c>
      <c r="U120" s="34">
        <f t="shared" si="30"/>
        <v>4.1277463078328868E-5</v>
      </c>
      <c r="W120" s="1">
        <v>89</v>
      </c>
      <c r="X120" s="34">
        <f t="shared" si="28"/>
        <v>1.0000000000000002E-2</v>
      </c>
    </row>
    <row r="121" spans="1:25">
      <c r="A121" s="34" t="s">
        <v>90</v>
      </c>
      <c r="B121" s="52" t="s">
        <v>62</v>
      </c>
      <c r="C121" s="53">
        <v>46743.283000000003</v>
      </c>
      <c r="D121" s="54"/>
      <c r="E121" s="41">
        <f t="shared" si="19"/>
        <v>-5103.948231864897</v>
      </c>
      <c r="F121" s="41">
        <f t="shared" si="26"/>
        <v>-5104</v>
      </c>
      <c r="G121" s="41">
        <f t="shared" si="29"/>
        <v>1.4516784001898486E-2</v>
      </c>
      <c r="H121" s="34"/>
      <c r="I121" s="34">
        <f t="shared" si="31"/>
        <v>1.4516784001898486E-2</v>
      </c>
      <c r="J121" s="34"/>
      <c r="K121" s="44"/>
      <c r="L121" s="34"/>
      <c r="M121" s="34"/>
      <c r="N121" s="34"/>
      <c r="O121" s="34"/>
      <c r="P121" s="34">
        <f t="shared" si="21"/>
        <v>-2.3490291219125728E-3</v>
      </c>
      <c r="Q121" s="212">
        <f t="shared" si="22"/>
        <v>31724.783000000003</v>
      </c>
      <c r="R121" s="45"/>
      <c r="S121" s="44">
        <f t="shared" si="27"/>
        <v>2.8445565232731735E-4</v>
      </c>
      <c r="T121" s="34">
        <v>0.1</v>
      </c>
      <c r="U121" s="34">
        <f t="shared" si="30"/>
        <v>2.8445565232731737E-5</v>
      </c>
      <c r="V121" s="34"/>
      <c r="W121" s="1">
        <v>90</v>
      </c>
      <c r="X121" s="34">
        <f t="shared" si="28"/>
        <v>1.0000000000000002E-2</v>
      </c>
      <c r="Y121" s="34"/>
    </row>
    <row r="122" spans="1:25">
      <c r="A122" s="58" t="s">
        <v>91</v>
      </c>
      <c r="B122" s="52" t="s">
        <v>62</v>
      </c>
      <c r="C122" s="53">
        <v>47039.548000000003</v>
      </c>
      <c r="D122" s="54"/>
      <c r="E122" s="41">
        <f t="shared" si="19"/>
        <v>-4047.4410505616552</v>
      </c>
      <c r="F122" s="41">
        <f t="shared" si="26"/>
        <v>-4047.5</v>
      </c>
      <c r="G122" s="41">
        <f t="shared" si="29"/>
        <v>1.6530560002138373E-2</v>
      </c>
      <c r="H122" s="34"/>
      <c r="I122" s="34">
        <f t="shared" si="31"/>
        <v>1.6530560002138373E-2</v>
      </c>
      <c r="J122" s="34"/>
      <c r="K122" s="44"/>
      <c r="L122" s="34"/>
      <c r="M122" s="34"/>
      <c r="N122" s="34"/>
      <c r="O122" s="34"/>
      <c r="P122" s="34">
        <f t="shared" si="21"/>
        <v>-2.008933157764179E-3</v>
      </c>
      <c r="Q122" s="212">
        <f t="shared" si="22"/>
        <v>32021.048000000003</v>
      </c>
      <c r="R122" s="45"/>
      <c r="S122" s="44">
        <f t="shared" si="27"/>
        <v>3.4371280662607342E-4</v>
      </c>
      <c r="T122" s="34">
        <v>0.1</v>
      </c>
      <c r="U122" s="34">
        <f t="shared" si="30"/>
        <v>3.4371280662607345E-5</v>
      </c>
      <c r="V122" s="34"/>
      <c r="W122" s="1">
        <v>91</v>
      </c>
      <c r="X122" s="34">
        <f t="shared" si="28"/>
        <v>1.0000000000000002E-2</v>
      </c>
      <c r="Y122" s="34"/>
    </row>
    <row r="123" spans="1:25">
      <c r="A123" s="44" t="s">
        <v>92</v>
      </c>
      <c r="B123" s="52"/>
      <c r="C123" s="53">
        <v>47055.39</v>
      </c>
      <c r="D123" s="54"/>
      <c r="E123" s="41">
        <f t="shared" si="19"/>
        <v>-3990.9470780498746</v>
      </c>
      <c r="F123" s="41">
        <f t="shared" si="26"/>
        <v>-3991</v>
      </c>
      <c r="G123" s="41">
        <f t="shared" si="29"/>
        <v>1.4840335999906529E-2</v>
      </c>
      <c r="H123" s="34"/>
      <c r="I123" s="34">
        <f t="shared" si="31"/>
        <v>1.4840335999906529E-2</v>
      </c>
      <c r="J123" s="34"/>
      <c r="K123" s="44"/>
      <c r="L123" s="34"/>
      <c r="M123" s="34"/>
      <c r="N123" s="34"/>
      <c r="O123" s="34"/>
      <c r="P123" s="34">
        <f t="shared" si="21"/>
        <v>-1.9923174595927315E-3</v>
      </c>
      <c r="Q123" s="212">
        <f t="shared" si="22"/>
        <v>32036.89</v>
      </c>
      <c r="R123" s="45"/>
      <c r="S123" s="44">
        <f t="shared" si="27"/>
        <v>2.8333822248759243E-4</v>
      </c>
      <c r="T123" s="34">
        <v>0.1</v>
      </c>
      <c r="U123" s="34">
        <f t="shared" si="30"/>
        <v>2.8333822248759245E-5</v>
      </c>
      <c r="V123" s="34"/>
      <c r="W123" s="1">
        <v>92</v>
      </c>
      <c r="X123" s="34">
        <f t="shared" si="28"/>
        <v>1.0000000000000002E-2</v>
      </c>
      <c r="Y123" s="34"/>
    </row>
    <row r="124" spans="1:25">
      <c r="A124" s="34" t="s">
        <v>92</v>
      </c>
      <c r="B124" s="52" t="s">
        <v>62</v>
      </c>
      <c r="C124" s="53">
        <v>47056.36</v>
      </c>
      <c r="D124" s="54"/>
      <c r="E124" s="41">
        <f t="shared" si="19"/>
        <v>-3987.4879722970336</v>
      </c>
      <c r="F124" s="41">
        <f t="shared" si="26"/>
        <v>-3987.5</v>
      </c>
      <c r="G124" s="41">
        <f t="shared" si="29"/>
        <v>3.3727999980328605E-3</v>
      </c>
      <c r="H124" s="34"/>
      <c r="I124" s="34">
        <f t="shared" si="31"/>
        <v>3.3727999980328605E-3</v>
      </c>
      <c r="J124" s="34"/>
      <c r="K124" s="44"/>
      <c r="L124" s="34"/>
      <c r="M124" s="34"/>
      <c r="N124" s="34"/>
      <c r="O124" s="34"/>
      <c r="P124" s="34">
        <f t="shared" si="21"/>
        <v>-1.9912934185555625E-3</v>
      </c>
      <c r="Q124" s="212">
        <f t="shared" si="22"/>
        <v>32037.86</v>
      </c>
      <c r="R124" s="45"/>
      <c r="S124" s="44">
        <f t="shared" si="27"/>
        <v>2.877349818188726E-5</v>
      </c>
      <c r="T124" s="34">
        <v>0.1</v>
      </c>
      <c r="U124" s="34">
        <f t="shared" si="30"/>
        <v>2.8773498181887262E-6</v>
      </c>
      <c r="V124" s="34"/>
      <c r="W124" s="1">
        <v>93</v>
      </c>
      <c r="X124" s="34">
        <f t="shared" si="28"/>
        <v>1.0000000000000002E-2</v>
      </c>
      <c r="Y124" s="34"/>
    </row>
    <row r="125" spans="1:25" s="34" customFormat="1">
      <c r="A125" s="34" t="s">
        <v>92</v>
      </c>
      <c r="B125" s="52"/>
      <c r="C125" s="53">
        <v>47057.347999999998</v>
      </c>
      <c r="D125" s="54"/>
      <c r="E125" s="41">
        <f t="shared" si="19"/>
        <v>-3983.9646769529159</v>
      </c>
      <c r="F125" s="41">
        <f t="shared" si="26"/>
        <v>-3984</v>
      </c>
      <c r="G125" s="41">
        <f t="shared" si="29"/>
        <v>9.9052639925503172E-3</v>
      </c>
      <c r="I125" s="34">
        <f t="shared" si="31"/>
        <v>9.9052639925503172E-3</v>
      </c>
      <c r="K125" s="44"/>
      <c r="P125" s="34">
        <f t="shared" si="21"/>
        <v>-1.990269990018393E-3</v>
      </c>
      <c r="Q125" s="212">
        <f t="shared" si="22"/>
        <v>32038.847999999998</v>
      </c>
      <c r="R125" s="45"/>
      <c r="S125" s="44">
        <f t="shared" si="27"/>
        <v>1.4150372873044699E-4</v>
      </c>
      <c r="T125" s="34">
        <v>0.1</v>
      </c>
      <c r="U125" s="34">
        <f t="shared" si="30"/>
        <v>1.41503728730447E-5</v>
      </c>
      <c r="W125" s="1">
        <v>94</v>
      </c>
      <c r="X125" s="34">
        <f t="shared" si="28"/>
        <v>1.0000000000000002E-2</v>
      </c>
    </row>
    <row r="126" spans="1:25" s="34" customFormat="1">
      <c r="A126" s="34" t="s">
        <v>76</v>
      </c>
      <c r="B126" s="52"/>
      <c r="C126" s="53">
        <v>47333.84</v>
      </c>
      <c r="D126" s="54"/>
      <c r="E126" s="41">
        <f t="shared" si="19"/>
        <v>-2997.9697616814706</v>
      </c>
      <c r="F126" s="41">
        <f t="shared" si="26"/>
        <v>-2998</v>
      </c>
      <c r="G126" s="41">
        <f t="shared" si="29"/>
        <v>8.4794079957646318E-3</v>
      </c>
      <c r="J126" s="34">
        <f>G126</f>
        <v>8.4794079957646318E-3</v>
      </c>
      <c r="K126" s="44"/>
      <c r="P126" s="34">
        <f t="shared" si="21"/>
        <v>-1.726346725690124E-3</v>
      </c>
      <c r="Q126" s="212">
        <f t="shared" si="22"/>
        <v>32315.339999999997</v>
      </c>
      <c r="R126" s="45"/>
      <c r="S126" s="44">
        <f t="shared" si="27"/>
        <v>1.0415742943449605E-4</v>
      </c>
      <c r="T126" s="34">
        <v>1</v>
      </c>
      <c r="U126" s="34">
        <f t="shared" si="30"/>
        <v>1.0415742943449605E-4</v>
      </c>
      <c r="W126" s="1">
        <v>95</v>
      </c>
      <c r="X126" s="34">
        <f t="shared" si="28"/>
        <v>1</v>
      </c>
      <c r="Y126" s="1"/>
    </row>
    <row r="127" spans="1:25" s="34" customFormat="1">
      <c r="A127" s="34" t="s">
        <v>93</v>
      </c>
      <c r="B127" s="52"/>
      <c r="C127" s="53">
        <v>47362.451999999997</v>
      </c>
      <c r="D127" s="54"/>
      <c r="E127" s="41">
        <f t="shared" si="19"/>
        <v>-2895.936840238001</v>
      </c>
      <c r="F127" s="41">
        <f t="shared" si="26"/>
        <v>-2896</v>
      </c>
      <c r="G127" s="41">
        <f t="shared" si="29"/>
        <v>1.7711215994495433E-2</v>
      </c>
      <c r="I127" s="34">
        <f>G127</f>
        <v>1.7711215994495433E-2</v>
      </c>
      <c r="K127" s="44"/>
      <c r="P127" s="34">
        <f t="shared" si="21"/>
        <v>-1.7018187190354754E-3</v>
      </c>
      <c r="Q127" s="212">
        <f t="shared" si="22"/>
        <v>32343.951999999997</v>
      </c>
      <c r="R127" s="45"/>
      <c r="S127" s="44">
        <f t="shared" si="27"/>
        <v>3.7686591678875601E-4</v>
      </c>
      <c r="T127" s="34">
        <v>0.1</v>
      </c>
      <c r="U127" s="34">
        <f t="shared" si="30"/>
        <v>3.7686591678875604E-5</v>
      </c>
      <c r="W127" s="1">
        <v>96</v>
      </c>
      <c r="X127" s="34">
        <f t="shared" si="28"/>
        <v>1.0000000000000002E-2</v>
      </c>
    </row>
    <row r="128" spans="1:25" s="34" customFormat="1">
      <c r="A128" s="34" t="s">
        <v>93</v>
      </c>
      <c r="B128" s="52" t="s">
        <v>62</v>
      </c>
      <c r="C128" s="53">
        <v>47374.36</v>
      </c>
      <c r="D128" s="54"/>
      <c r="E128" s="41">
        <f t="shared" si="19"/>
        <v>-2853.4718595114141</v>
      </c>
      <c r="F128" s="41">
        <f t="shared" si="26"/>
        <v>-2853.5</v>
      </c>
      <c r="G128" s="41">
        <f t="shared" si="29"/>
        <v>7.8911359960329719E-3</v>
      </c>
      <c r="I128" s="34">
        <f>G128</f>
        <v>7.8911359960329719E-3</v>
      </c>
      <c r="K128" s="44"/>
      <c r="P128" s="34">
        <f t="shared" si="21"/>
        <v>-1.6917522475127051E-3</v>
      </c>
      <c r="Q128" s="212">
        <f t="shared" si="22"/>
        <v>32355.86</v>
      </c>
      <c r="R128" s="45"/>
      <c r="S128" s="44">
        <f t="shared" ref="S128:S151" si="32">(P128-G128)^2</f>
        <v>9.1831747088285965E-5</v>
      </c>
      <c r="T128" s="34">
        <v>0.1</v>
      </c>
      <c r="U128" s="34">
        <f t="shared" si="30"/>
        <v>9.1831747088285979E-6</v>
      </c>
      <c r="W128" s="1">
        <v>97</v>
      </c>
      <c r="X128" s="34">
        <f t="shared" si="28"/>
        <v>1.0000000000000002E-2</v>
      </c>
    </row>
    <row r="129" spans="1:25" s="34" customFormat="1">
      <c r="A129" s="34" t="s">
        <v>93</v>
      </c>
      <c r="B129" s="52"/>
      <c r="C129" s="53">
        <v>47378.432000000001</v>
      </c>
      <c r="D129" s="54"/>
      <c r="E129" s="41">
        <f t="shared" si="19"/>
        <v>-2838.9507475263099</v>
      </c>
      <c r="F129" s="41">
        <f t="shared" si="26"/>
        <v>-2839</v>
      </c>
      <c r="G129" s="41">
        <f t="shared" si="29"/>
        <v>1.3811343997076619E-2</v>
      </c>
      <c r="I129" s="34">
        <f>G129</f>
        <v>1.3811343997076619E-2</v>
      </c>
      <c r="K129" s="44"/>
      <c r="P129" s="34">
        <f t="shared" si="21"/>
        <v>-1.6883384667872893E-3</v>
      </c>
      <c r="Q129" s="212">
        <f t="shared" si="22"/>
        <v>32359.932000000001</v>
      </c>
      <c r="R129" s="45"/>
      <c r="S129" s="44">
        <f t="shared" si="32"/>
        <v>2.4024015648061036E-4</v>
      </c>
      <c r="T129" s="34">
        <v>0.1</v>
      </c>
      <c r="U129" s="34">
        <f t="shared" si="30"/>
        <v>2.4024015648061039E-5</v>
      </c>
      <c r="W129" s="1">
        <v>98</v>
      </c>
      <c r="X129" s="34">
        <f t="shared" si="28"/>
        <v>1.0000000000000002E-2</v>
      </c>
      <c r="Y129" s="1"/>
    </row>
    <row r="130" spans="1:25">
      <c r="A130" s="34" t="s">
        <v>93</v>
      </c>
      <c r="B130" s="52" t="s">
        <v>62</v>
      </c>
      <c r="C130" s="53">
        <v>47381.394999999997</v>
      </c>
      <c r="D130" s="54"/>
      <c r="E130" s="41">
        <f t="shared" si="19"/>
        <v>-2828.3844275823494</v>
      </c>
      <c r="F130" s="41">
        <f t="shared" si="26"/>
        <v>-2828.5</v>
      </c>
      <c r="G130" s="41">
        <f t="shared" si="29"/>
        <v>3.2408735991339199E-2</v>
      </c>
      <c r="H130" s="34"/>
      <c r="I130" s="34">
        <f>G130</f>
        <v>3.2408735991339199E-2</v>
      </c>
      <c r="J130" s="34"/>
      <c r="K130" s="44"/>
      <c r="L130" s="34"/>
      <c r="M130" s="34"/>
      <c r="N130" s="34"/>
      <c r="O130" s="34"/>
      <c r="P130" s="34">
        <f t="shared" si="21"/>
        <v>-1.6858729811757816E-3</v>
      </c>
      <c r="Q130" s="212">
        <f t="shared" si="22"/>
        <v>32362.894999999997</v>
      </c>
      <c r="R130" s="45"/>
      <c r="S130" s="44">
        <f t="shared" si="32"/>
        <v>1.1624423609886993E-3</v>
      </c>
      <c r="T130" s="34">
        <v>0.1</v>
      </c>
      <c r="U130" s="34">
        <f t="shared" si="30"/>
        <v>1.1624423609886994E-4</v>
      </c>
      <c r="V130" s="34"/>
      <c r="W130" s="1">
        <v>99</v>
      </c>
      <c r="X130" s="34">
        <f t="shared" si="28"/>
        <v>1.0000000000000002E-2</v>
      </c>
      <c r="Y130" s="34"/>
    </row>
    <row r="131" spans="1:25">
      <c r="A131" s="34" t="s">
        <v>94</v>
      </c>
      <c r="B131" s="52" t="s">
        <v>62</v>
      </c>
      <c r="C131" s="53">
        <v>47387.540999999997</v>
      </c>
      <c r="D131" s="54"/>
      <c r="E131" s="41">
        <f t="shared" si="19"/>
        <v>-2806.467248245302</v>
      </c>
      <c r="F131" s="41">
        <f t="shared" si="26"/>
        <v>-2806.5</v>
      </c>
      <c r="G131" s="41">
        <f t="shared" si="29"/>
        <v>9.1842239926336333E-3</v>
      </c>
      <c r="H131" s="34"/>
      <c r="I131" s="34">
        <f>G131</f>
        <v>9.1842239926336333E-3</v>
      </c>
      <c r="J131" s="34"/>
      <c r="K131" s="44"/>
      <c r="L131" s="34"/>
      <c r="M131" s="34"/>
      <c r="N131" s="34"/>
      <c r="O131" s="34"/>
      <c r="P131" s="34">
        <f t="shared" si="21"/>
        <v>-1.6807250767992888E-3</v>
      </c>
      <c r="Q131" s="212">
        <f t="shared" si="22"/>
        <v>32369.040999999997</v>
      </c>
      <c r="R131" s="45"/>
      <c r="S131" s="44">
        <f t="shared" si="32"/>
        <v>1.1804711828137131E-4</v>
      </c>
      <c r="T131" s="34">
        <v>0.1</v>
      </c>
      <c r="U131" s="34">
        <f t="shared" si="30"/>
        <v>1.1804711828137132E-5</v>
      </c>
      <c r="V131" s="34"/>
      <c r="W131" s="1">
        <v>100</v>
      </c>
      <c r="X131" s="34">
        <f t="shared" si="28"/>
        <v>1.0000000000000002E-2</v>
      </c>
      <c r="Y131" s="34"/>
    </row>
    <row r="132" spans="1:25">
      <c r="A132" s="34" t="s">
        <v>19</v>
      </c>
      <c r="B132" s="55"/>
      <c r="C132" s="53">
        <v>47450.633900000001</v>
      </c>
      <c r="D132" s="54"/>
      <c r="E132" s="41">
        <f t="shared" si="19"/>
        <v>-2581.4723891183348</v>
      </c>
      <c r="F132" s="41">
        <f t="shared" si="26"/>
        <v>-2581.5</v>
      </c>
      <c r="G132" s="41">
        <f t="shared" si="29"/>
        <v>7.7426239950000308E-3</v>
      </c>
      <c r="I132" s="34"/>
      <c r="J132" s="34"/>
      <c r="K132" s="43">
        <f>G132</f>
        <v>7.7426239950000308E-3</v>
      </c>
      <c r="L132" s="34"/>
      <c r="M132" s="34"/>
      <c r="N132" s="34"/>
      <c r="O132" s="34"/>
      <c r="P132" s="34">
        <f t="shared" si="21"/>
        <v>-1.6294654297669758E-3</v>
      </c>
      <c r="Q132" s="212">
        <f t="shared" si="22"/>
        <v>32432.133900000001</v>
      </c>
      <c r="R132" s="45"/>
      <c r="S132" s="44">
        <f t="shared" si="32"/>
        <v>8.7836060185829564E-5</v>
      </c>
      <c r="T132" s="34">
        <v>1</v>
      </c>
      <c r="U132" s="34">
        <f t="shared" si="30"/>
        <v>8.7836060185829564E-5</v>
      </c>
      <c r="V132" s="34"/>
      <c r="W132" s="1">
        <v>101</v>
      </c>
      <c r="X132" s="34">
        <f t="shared" si="28"/>
        <v>1</v>
      </c>
      <c r="Y132" s="34"/>
    </row>
    <row r="133" spans="1:25" s="34" customFormat="1">
      <c r="A133" s="34" t="s">
        <v>19</v>
      </c>
      <c r="B133" s="55"/>
      <c r="C133" s="53">
        <v>47451.755599999997</v>
      </c>
      <c r="D133" s="54"/>
      <c r="E133" s="41">
        <f t="shared" si="19"/>
        <v>-2577.4723077544759</v>
      </c>
      <c r="F133" s="41">
        <f t="shared" si="26"/>
        <v>-2577.5</v>
      </c>
      <c r="G133" s="41">
        <f t="shared" si="29"/>
        <v>7.7654399938182905E-3</v>
      </c>
      <c r="H133" s="1"/>
      <c r="K133" s="43">
        <f>G133</f>
        <v>7.7654399938182905E-3</v>
      </c>
      <c r="P133" s="34">
        <f t="shared" si="21"/>
        <v>-1.6285770471530679E-3</v>
      </c>
      <c r="Q133" s="212">
        <f t="shared" si="22"/>
        <v>32433.255599999997</v>
      </c>
      <c r="R133" s="59"/>
      <c r="S133" s="44">
        <f t="shared" si="32"/>
        <v>8.8247556166060292E-5</v>
      </c>
      <c r="T133" s="34">
        <v>1</v>
      </c>
      <c r="U133" s="34">
        <f t="shared" si="30"/>
        <v>8.8247556166060292E-5</v>
      </c>
      <c r="W133" s="1">
        <v>102</v>
      </c>
      <c r="X133" s="34">
        <f t="shared" si="28"/>
        <v>1</v>
      </c>
    </row>
    <row r="134" spans="1:25" s="34" customFormat="1">
      <c r="A134" s="34" t="s">
        <v>74</v>
      </c>
      <c r="B134" s="55"/>
      <c r="C134" s="53">
        <v>47469.292999999998</v>
      </c>
      <c r="D134" s="54" t="s">
        <v>75</v>
      </c>
      <c r="E134" s="41">
        <f t="shared" si="19"/>
        <v>-2514.9323889608668</v>
      </c>
      <c r="F134" s="41">
        <f t="shared" si="26"/>
        <v>-2515</v>
      </c>
      <c r="G134" s="41">
        <f t="shared" si="29"/>
        <v>1.8959439992613625E-2</v>
      </c>
      <c r="H134" s="1"/>
      <c r="I134" s="34">
        <f>G134</f>
        <v>1.8959439992613625E-2</v>
      </c>
      <c r="J134" s="1"/>
      <c r="K134" s="44"/>
      <c r="P134" s="34">
        <f t="shared" si="21"/>
        <v>-1.6147999750607588E-3</v>
      </c>
      <c r="Q134" s="212">
        <f t="shared" si="22"/>
        <v>32450.792999999998</v>
      </c>
      <c r="R134" s="59"/>
      <c r="S134" s="44">
        <f t="shared" si="32"/>
        <v>4.2329935024744999E-4</v>
      </c>
      <c r="T134" s="34">
        <f>T$16</f>
        <v>0.1</v>
      </c>
      <c r="U134" s="34">
        <f t="shared" si="30"/>
        <v>4.2329935024745002E-5</v>
      </c>
      <c r="W134" s="1">
        <v>103</v>
      </c>
      <c r="X134" s="34">
        <f t="shared" si="28"/>
        <v>1.0000000000000002E-2</v>
      </c>
    </row>
    <row r="135" spans="1:25">
      <c r="A135" s="34" t="s">
        <v>74</v>
      </c>
      <c r="B135" s="55"/>
      <c r="C135" s="53">
        <v>47859.633000000002</v>
      </c>
      <c r="D135" s="54" t="s">
        <v>75</v>
      </c>
      <c r="E135" s="41">
        <f t="shared" si="19"/>
        <v>-1122.9454409585303</v>
      </c>
      <c r="F135" s="41">
        <f t="shared" si="26"/>
        <v>-1123</v>
      </c>
      <c r="G135" s="41">
        <f t="shared" si="29"/>
        <v>1.5299407998099923E-2</v>
      </c>
      <c r="H135" s="34"/>
      <c r="I135" s="34">
        <f>G135</f>
        <v>1.5299407998099923E-2</v>
      </c>
      <c r="K135" s="44"/>
      <c r="L135" s="34"/>
      <c r="M135" s="34"/>
      <c r="N135" s="34"/>
      <c r="O135" s="34"/>
      <c r="P135" s="34">
        <f t="shared" si="21"/>
        <v>-1.3585736254208495E-3</v>
      </c>
      <c r="Q135" s="212">
        <f t="shared" si="22"/>
        <v>32841.133000000002</v>
      </c>
      <c r="R135" s="45"/>
      <c r="S135" s="44">
        <f t="shared" si="32"/>
        <v>2.7748835176955576E-4</v>
      </c>
      <c r="T135" s="34">
        <f>T$16</f>
        <v>0.1</v>
      </c>
      <c r="U135" s="34">
        <f t="shared" si="30"/>
        <v>2.7748835176955578E-5</v>
      </c>
      <c r="V135" s="34"/>
      <c r="W135" s="1">
        <v>104</v>
      </c>
      <c r="X135" s="34">
        <f t="shared" si="28"/>
        <v>1.0000000000000002E-2</v>
      </c>
      <c r="Y135" s="34"/>
    </row>
    <row r="136" spans="1:25" s="34" customFormat="1">
      <c r="A136" s="34" t="s">
        <v>95</v>
      </c>
      <c r="B136" s="55"/>
      <c r="C136" s="53">
        <v>48174.530299999999</v>
      </c>
      <c r="D136" s="54">
        <v>1.2E-4</v>
      </c>
      <c r="E136" s="41">
        <f t="shared" si="19"/>
        <v>6.1693329274826042E-3</v>
      </c>
      <c r="F136" s="41">
        <f t="shared" si="26"/>
        <v>0</v>
      </c>
      <c r="G136" s="41">
        <f t="shared" si="29"/>
        <v>1.7299999963142909E-3</v>
      </c>
      <c r="K136" s="44">
        <f>G136</f>
        <v>1.7299999963142909E-3</v>
      </c>
      <c r="P136" s="34">
        <f t="shared" si="21"/>
        <v>-1.2224709065662388E-3</v>
      </c>
      <c r="Q136" s="212">
        <f t="shared" si="22"/>
        <v>33156.030299999999</v>
      </c>
      <c r="R136" s="59"/>
      <c r="S136" s="44">
        <f t="shared" si="32"/>
        <v>8.7170844323561683E-6</v>
      </c>
      <c r="T136" s="34">
        <v>1</v>
      </c>
      <c r="U136" s="34">
        <f t="shared" si="30"/>
        <v>8.7170844323561683E-6</v>
      </c>
      <c r="W136" s="1">
        <v>105</v>
      </c>
      <c r="X136" s="34">
        <f t="shared" si="28"/>
        <v>1</v>
      </c>
    </row>
    <row r="137" spans="1:25" s="34" customFormat="1">
      <c r="A137" s="60" t="s">
        <v>96</v>
      </c>
      <c r="B137" s="61" t="s">
        <v>62</v>
      </c>
      <c r="C137" s="60">
        <v>48191.498870000003</v>
      </c>
      <c r="D137" s="60">
        <v>1.5100000000000001E-4</v>
      </c>
      <c r="E137" s="41">
        <f t="shared" si="19"/>
        <v>60.517590059140801</v>
      </c>
      <c r="F137" s="41">
        <f t="shared" si="26"/>
        <v>60.5</v>
      </c>
      <c r="G137" s="41">
        <f t="shared" si="29"/>
        <v>4.9325920044793747E-3</v>
      </c>
      <c r="K137" s="44">
        <f>G137</f>
        <v>4.9325920044793747E-3</v>
      </c>
      <c r="O137" s="34">
        <f ca="1">+C$11+C$12*F137</f>
        <v>5.8753833438622794E-3</v>
      </c>
      <c r="P137" s="34">
        <f t="shared" si="21"/>
        <v>-1.2169286132808835E-3</v>
      </c>
      <c r="Q137" s="212">
        <f t="shared" si="22"/>
        <v>33172.998870000003</v>
      </c>
      <c r="R137" s="45"/>
      <c r="S137" s="44">
        <f t="shared" si="32"/>
        <v>3.7816603828258511E-5</v>
      </c>
      <c r="T137" s="1">
        <v>1</v>
      </c>
      <c r="U137" s="34">
        <f t="shared" si="30"/>
        <v>3.7816603828258511E-5</v>
      </c>
      <c r="W137" s="1">
        <v>106</v>
      </c>
      <c r="X137" s="1">
        <f t="shared" si="28"/>
        <v>1</v>
      </c>
    </row>
    <row r="138" spans="1:25" s="34" customFormat="1">
      <c r="A138" s="34" t="s">
        <v>95</v>
      </c>
      <c r="B138" s="55"/>
      <c r="C138" s="53">
        <v>48213.509400000003</v>
      </c>
      <c r="D138" s="54">
        <v>1.1E-4</v>
      </c>
      <c r="E138" s="41">
        <f t="shared" si="19"/>
        <v>139.0090858797407</v>
      </c>
      <c r="F138" s="41">
        <f t="shared" si="26"/>
        <v>139</v>
      </c>
      <c r="G138" s="41">
        <f t="shared" si="29"/>
        <v>2.5478559982730076E-3</v>
      </c>
      <c r="K138" s="44">
        <f>G138</f>
        <v>2.5478559982730076E-3</v>
      </c>
      <c r="P138" s="34">
        <f t="shared" si="21"/>
        <v>-1.2100101607329433E-3</v>
      </c>
      <c r="Q138" s="212">
        <f t="shared" si="22"/>
        <v>33195.009400000003</v>
      </c>
      <c r="R138" s="45"/>
      <c r="S138" s="44">
        <f t="shared" si="32"/>
        <v>1.412155806900214E-5</v>
      </c>
      <c r="T138" s="34">
        <v>1</v>
      </c>
      <c r="U138" s="34">
        <f t="shared" si="30"/>
        <v>1.412155806900214E-5</v>
      </c>
      <c r="W138" s="1">
        <v>107</v>
      </c>
      <c r="X138" s="34">
        <f t="shared" si="28"/>
        <v>1</v>
      </c>
    </row>
    <row r="139" spans="1:25" s="34" customFormat="1">
      <c r="A139" s="34" t="s">
        <v>95</v>
      </c>
      <c r="B139" s="55"/>
      <c r="C139" s="53">
        <v>48225.567199999998</v>
      </c>
      <c r="D139" s="54">
        <v>1E-4</v>
      </c>
      <c r="E139" s="41">
        <f t="shared" si="19"/>
        <v>182.00826664936591</v>
      </c>
      <c r="F139" s="41">
        <f t="shared" si="26"/>
        <v>182</v>
      </c>
      <c r="G139" s="41">
        <f t="shared" si="29"/>
        <v>2.3181279975688085E-3</v>
      </c>
      <c r="K139" s="44">
        <f>G139</f>
        <v>2.3181279975688085E-3</v>
      </c>
      <c r="P139" s="34">
        <f t="shared" si="21"/>
        <v>-1.2063510476334346E-3</v>
      </c>
      <c r="Q139" s="212">
        <f t="shared" si="22"/>
        <v>33207.067199999998</v>
      </c>
      <c r="R139" s="45"/>
      <c r="S139" s="44">
        <f t="shared" si="32"/>
        <v>1.2421952540069714E-5</v>
      </c>
      <c r="T139" s="34">
        <v>1</v>
      </c>
      <c r="U139" s="34">
        <f t="shared" si="30"/>
        <v>1.2421952540069714E-5</v>
      </c>
      <c r="W139" s="1">
        <v>108</v>
      </c>
      <c r="X139" s="34">
        <f t="shared" si="28"/>
        <v>1</v>
      </c>
    </row>
    <row r="140" spans="1:25" s="34" customFormat="1">
      <c r="A140" s="60" t="s">
        <v>97</v>
      </c>
      <c r="B140" s="61" t="s">
        <v>65</v>
      </c>
      <c r="C140" s="60">
        <v>48225.568099999997</v>
      </c>
      <c r="D140" s="60">
        <v>6.9700000000000003E-4</v>
      </c>
      <c r="E140" s="41">
        <f t="shared" si="19"/>
        <v>182.01147612892717</v>
      </c>
      <c r="F140" s="41">
        <f t="shared" si="26"/>
        <v>182</v>
      </c>
      <c r="G140" s="41">
        <f t="shared" si="29"/>
        <v>3.218127996660769E-3</v>
      </c>
      <c r="K140" s="44">
        <f>G140</f>
        <v>3.218127996660769E-3</v>
      </c>
      <c r="O140" s="34">
        <f ca="1">+C$11+C$12*F140</f>
        <v>5.6722080255628927E-3</v>
      </c>
      <c r="P140" s="34">
        <f t="shared" si="21"/>
        <v>-1.2063510476334346E-3</v>
      </c>
      <c r="Q140" s="212">
        <f t="shared" si="22"/>
        <v>33207.068099999997</v>
      </c>
      <c r="R140" s="45"/>
      <c r="S140" s="44">
        <f t="shared" si="32"/>
        <v>1.9576014813398552E-5</v>
      </c>
      <c r="T140" s="1">
        <v>1</v>
      </c>
      <c r="U140" s="34">
        <f t="shared" si="30"/>
        <v>1.9576014813398552E-5</v>
      </c>
      <c r="W140" s="1">
        <v>109</v>
      </c>
      <c r="X140" s="1">
        <f t="shared" si="28"/>
        <v>1</v>
      </c>
    </row>
    <row r="141" spans="1:25" s="34" customFormat="1">
      <c r="A141" s="34" t="s">
        <v>74</v>
      </c>
      <c r="B141" s="55"/>
      <c r="C141" s="53">
        <v>48914.584999999999</v>
      </c>
      <c r="D141" s="54" t="s">
        <v>75</v>
      </c>
      <c r="E141" s="41">
        <f t="shared" si="19"/>
        <v>2639.1066540584889</v>
      </c>
      <c r="F141" s="41">
        <f t="shared" si="26"/>
        <v>2639</v>
      </c>
      <c r="G141" s="41">
        <f t="shared" si="29"/>
        <v>2.9907855998317245E-2</v>
      </c>
      <c r="I141" s="34">
        <f>G141</f>
        <v>2.9907855998317245E-2</v>
      </c>
      <c r="J141" s="1"/>
      <c r="K141" s="44"/>
      <c r="P141" s="34">
        <f t="shared" si="21"/>
        <v>-1.1508335270405774E-3</v>
      </c>
      <c r="Q141" s="212">
        <f t="shared" si="22"/>
        <v>33896.084999999999</v>
      </c>
      <c r="R141" s="45"/>
      <c r="S141" s="44">
        <f t="shared" si="32"/>
        <v>9.6464219503257184E-4</v>
      </c>
      <c r="T141" s="34">
        <f>T$16</f>
        <v>0.1</v>
      </c>
      <c r="U141" s="34">
        <f t="shared" si="30"/>
        <v>9.6464219503257195E-5</v>
      </c>
      <c r="W141" s="1">
        <v>110</v>
      </c>
      <c r="X141" s="34">
        <f t="shared" si="28"/>
        <v>1.0000000000000002E-2</v>
      </c>
    </row>
    <row r="142" spans="1:25" s="34" customFormat="1">
      <c r="A142" s="34" t="s">
        <v>74</v>
      </c>
      <c r="B142" s="55"/>
      <c r="C142" s="53">
        <v>48922.555</v>
      </c>
      <c r="D142" s="54" t="s">
        <v>75</v>
      </c>
      <c r="E142" s="41">
        <f t="shared" si="19"/>
        <v>2667.5283786462333</v>
      </c>
      <c r="F142" s="41">
        <f t="shared" si="26"/>
        <v>2667.5</v>
      </c>
      <c r="G142" s="41">
        <f t="shared" si="29"/>
        <v>7.9579199955333024E-3</v>
      </c>
      <c r="H142" s="1"/>
      <c r="I142" s="34">
        <f>G142</f>
        <v>7.9579199955333024E-3</v>
      </c>
      <c r="J142" s="1"/>
      <c r="K142" s="44"/>
      <c r="P142" s="34">
        <f t="shared" si="21"/>
        <v>-1.1519604696664844E-3</v>
      </c>
      <c r="Q142" s="212">
        <f t="shared" si="22"/>
        <v>33904.055</v>
      </c>
      <c r="R142" s="45"/>
      <c r="S142" s="44">
        <f t="shared" si="32"/>
        <v>8.298992209022869E-5</v>
      </c>
      <c r="T142" s="34">
        <f>T$16</f>
        <v>0.1</v>
      </c>
      <c r="U142" s="34">
        <f t="shared" si="30"/>
        <v>8.2989922090228687E-6</v>
      </c>
      <c r="W142" s="1">
        <v>111</v>
      </c>
      <c r="X142" s="34">
        <f t="shared" si="28"/>
        <v>1.0000000000000002E-2</v>
      </c>
      <c r="Y142" s="1"/>
    </row>
    <row r="143" spans="1:25" s="34" customFormat="1">
      <c r="A143" s="34" t="s">
        <v>74</v>
      </c>
      <c r="B143" s="55"/>
      <c r="C143" s="53">
        <v>48954.529000000002</v>
      </c>
      <c r="D143" s="54" t="s">
        <v>75</v>
      </c>
      <c r="E143" s="41">
        <f t="shared" si="19"/>
        <v>2781.5504893072698</v>
      </c>
      <c r="F143" s="41">
        <f t="shared" si="26"/>
        <v>2781.5</v>
      </c>
      <c r="G143" s="41">
        <f t="shared" si="29"/>
        <v>1.4158176003547851E-2</v>
      </c>
      <c r="I143" s="34">
        <f>G143</f>
        <v>1.4158176003547851E-2</v>
      </c>
      <c r="J143" s="1"/>
      <c r="K143" s="44"/>
      <c r="P143" s="34">
        <f t="shared" si="21"/>
        <v>-1.1568743651701125E-3</v>
      </c>
      <c r="Q143" s="212">
        <f t="shared" si="22"/>
        <v>33936.029000000002</v>
      </c>
      <c r="R143" s="59"/>
      <c r="S143" s="44">
        <f t="shared" si="32"/>
        <v>2.3455076779636821E-4</v>
      </c>
      <c r="T143" s="34">
        <f>T$16</f>
        <v>0.1</v>
      </c>
      <c r="U143" s="34">
        <f t="shared" si="30"/>
        <v>2.3455076779636822E-5</v>
      </c>
      <c r="W143" s="1">
        <v>112</v>
      </c>
      <c r="X143" s="34">
        <f t="shared" si="28"/>
        <v>1.0000000000000002E-2</v>
      </c>
      <c r="Y143" s="1"/>
    </row>
    <row r="144" spans="1:25" s="34" customFormat="1">
      <c r="A144" s="62" t="s">
        <v>98</v>
      </c>
      <c r="B144" s="55"/>
      <c r="C144" s="62">
        <v>49567.445</v>
      </c>
      <c r="D144" s="62" t="s">
        <v>48</v>
      </c>
      <c r="E144" s="41">
        <f t="shared" si="19"/>
        <v>4967.2631301377978</v>
      </c>
      <c r="F144" s="41">
        <f t="shared" si="26"/>
        <v>4967.5</v>
      </c>
      <c r="G144" s="41"/>
      <c r="K144" s="44"/>
      <c r="O144" s="34">
        <f ca="1">+C$11+C$12*F144</f>
        <v>-2.3302239556858024E-3</v>
      </c>
      <c r="P144" s="34">
        <f t="shared" si="21"/>
        <v>-1.3767954666695078E-3</v>
      </c>
      <c r="Q144" s="212">
        <f t="shared" si="22"/>
        <v>34548.945</v>
      </c>
      <c r="R144" s="63">
        <v>-6.9101470493478701E-2</v>
      </c>
      <c r="S144" s="44">
        <f t="shared" si="32"/>
        <v>1.8955657570417078E-6</v>
      </c>
      <c r="T144" s="34">
        <v>1</v>
      </c>
      <c r="U144" s="34">
        <f t="shared" si="30"/>
        <v>1.8955657570417078E-6</v>
      </c>
      <c r="W144" s="1">
        <v>113</v>
      </c>
      <c r="Y144" s="1"/>
    </row>
    <row r="145" spans="1:25">
      <c r="A145" s="62" t="s">
        <v>98</v>
      </c>
      <c r="B145" s="55"/>
      <c r="C145" s="62">
        <v>49620.582000000002</v>
      </c>
      <c r="D145" s="62" t="s">
        <v>48</v>
      </c>
      <c r="E145" s="41">
        <f t="shared" si="19"/>
        <v>5156.7543697135588</v>
      </c>
      <c r="F145" s="41">
        <f t="shared" si="26"/>
        <v>5157</v>
      </c>
      <c r="G145" s="41"/>
      <c r="H145" s="34"/>
      <c r="I145" s="34"/>
      <c r="J145" s="34"/>
      <c r="K145" s="44"/>
      <c r="L145" s="34"/>
      <c r="M145" s="34"/>
      <c r="N145" s="34"/>
      <c r="O145" s="34">
        <f ca="1">+C$11+C$12*F145</f>
        <v>-2.6471105632391665E-3</v>
      </c>
      <c r="P145" s="34">
        <f t="shared" si="21"/>
        <v>-1.4071139215856264E-3</v>
      </c>
      <c r="Q145" s="212">
        <f t="shared" si="22"/>
        <v>34602.082000000002</v>
      </c>
      <c r="R145" s="63">
        <v>6.9032042505568825E-2</v>
      </c>
      <c r="S145" s="44">
        <f t="shared" si="32"/>
        <v>1.9799695883200801E-6</v>
      </c>
      <c r="T145" s="34"/>
      <c r="U145" s="34">
        <f t="shared" si="30"/>
        <v>0</v>
      </c>
      <c r="V145" s="34"/>
      <c r="W145" s="1">
        <v>114</v>
      </c>
      <c r="X145" s="34"/>
    </row>
    <row r="146" spans="1:25" s="34" customFormat="1">
      <c r="A146" s="34" t="s">
        <v>74</v>
      </c>
      <c r="B146" s="55"/>
      <c r="C146" s="53">
        <v>49624.586000000003</v>
      </c>
      <c r="D146" s="54" t="s">
        <v>75</v>
      </c>
      <c r="E146" s="41">
        <f t="shared" si="19"/>
        <v>5171.0329876871274</v>
      </c>
      <c r="F146" s="41">
        <f t="shared" si="26"/>
        <v>5171</v>
      </c>
      <c r="G146" s="41">
        <f>+C146-(C$7+F146*C$8)</f>
        <v>9.2503839987330139E-3</v>
      </c>
      <c r="I146" s="34">
        <f>G146</f>
        <v>9.2503839987330139E-3</v>
      </c>
      <c r="J146" s="1"/>
      <c r="K146" s="44"/>
      <c r="P146" s="34">
        <f t="shared" si="21"/>
        <v>-1.4094250324369491E-3</v>
      </c>
      <c r="Q146" s="212">
        <f t="shared" si="22"/>
        <v>34606.086000000003</v>
      </c>
      <c r="R146" s="59"/>
      <c r="S146" s="44">
        <f t="shared" si="32"/>
        <v>1.1363152858101271E-4</v>
      </c>
      <c r="T146" s="34">
        <f>T$16</f>
        <v>0.1</v>
      </c>
      <c r="U146" s="34">
        <f t="shared" si="30"/>
        <v>1.1363152858101271E-5</v>
      </c>
      <c r="W146" s="1">
        <v>115</v>
      </c>
      <c r="X146" s="34">
        <f>+T146*T146</f>
        <v>1.0000000000000002E-2</v>
      </c>
      <c r="Y146" s="1"/>
    </row>
    <row r="147" spans="1:25" s="34" customFormat="1">
      <c r="A147" s="62" t="s">
        <v>98</v>
      </c>
      <c r="B147" s="55"/>
      <c r="C147" s="62">
        <v>49898.400999999998</v>
      </c>
      <c r="D147" s="62" t="s">
        <v>48</v>
      </c>
      <c r="E147" s="41">
        <f t="shared" si="19"/>
        <v>6147.4814842984124</v>
      </c>
      <c r="F147" s="41">
        <f t="shared" si="26"/>
        <v>6147.5</v>
      </c>
      <c r="G147" s="41"/>
      <c r="K147" s="43"/>
      <c r="O147" s="34">
        <f ca="1">+C$11+C$12*F147</f>
        <v>-4.3034492692107119E-3</v>
      </c>
      <c r="P147" s="34">
        <f t="shared" si="21"/>
        <v>-1.5948055955667109E-3</v>
      </c>
      <c r="Q147" s="212">
        <f t="shared" si="22"/>
        <v>34879.900999999998</v>
      </c>
      <c r="R147" s="63">
        <v>-5.4954104998614639E-3</v>
      </c>
      <c r="S147" s="44">
        <f t="shared" si="32"/>
        <v>2.5434048876508916E-6</v>
      </c>
      <c r="U147" s="34">
        <f t="shared" si="30"/>
        <v>0</v>
      </c>
      <c r="W147" s="1">
        <v>116</v>
      </c>
    </row>
    <row r="148" spans="1:25" s="34" customFormat="1">
      <c r="A148" s="34" t="s">
        <v>99</v>
      </c>
      <c r="B148" s="55"/>
      <c r="C148" s="53">
        <v>50316.360699999997</v>
      </c>
      <c r="D148" s="54">
        <v>6.9999999999999999E-4</v>
      </c>
      <c r="E148" s="41">
        <f t="shared" si="19"/>
        <v>7637.9627242199313</v>
      </c>
      <c r="F148" s="41">
        <f t="shared" si="26"/>
        <v>7638</v>
      </c>
      <c r="G148" s="41">
        <f t="shared" ref="G148:G166" si="33">+C148-(C$7+F148*C$8)</f>
        <v>-1.0452848007844295E-2</v>
      </c>
      <c r="K148" s="44">
        <f>G148</f>
        <v>-1.0452848007844295E-2</v>
      </c>
      <c r="P148" s="34">
        <f t="shared" si="21"/>
        <v>-1.9696914553093223E-3</v>
      </c>
      <c r="Q148" s="212">
        <f t="shared" si="22"/>
        <v>35297.860699999997</v>
      </c>
      <c r="R148" s="45"/>
      <c r="S148" s="44">
        <f t="shared" si="32"/>
        <v>7.1963945094817051E-5</v>
      </c>
      <c r="T148" s="34">
        <v>1</v>
      </c>
      <c r="U148" s="34">
        <f t="shared" si="30"/>
        <v>7.1963945094817051E-5</v>
      </c>
      <c r="W148" s="1">
        <v>117</v>
      </c>
      <c r="X148" s="34">
        <f>+T148*T148</f>
        <v>1</v>
      </c>
    </row>
    <row r="149" spans="1:25" s="34" customFormat="1">
      <c r="A149" s="34" t="s">
        <v>99</v>
      </c>
      <c r="B149" s="55"/>
      <c r="C149" s="53">
        <v>50316.5003</v>
      </c>
      <c r="D149" s="54">
        <v>2.8E-3</v>
      </c>
      <c r="E149" s="41">
        <f t="shared" ref="E149:E212" si="34">+(C149-C$7)/C$8</f>
        <v>7638.4605501612759</v>
      </c>
      <c r="F149" s="41">
        <f t="shared" si="26"/>
        <v>7638.5</v>
      </c>
      <c r="G149" s="41">
        <f t="shared" si="33"/>
        <v>-1.1062495999794919E-2</v>
      </c>
      <c r="K149" s="44">
        <f>G149</f>
        <v>-1.1062495999794919E-2</v>
      </c>
      <c r="P149" s="34">
        <f t="shared" ref="P149:P212" si="35">E$11*F$11+E$12*F$12*F149+E$13*F$13*F149^2</f>
        <v>-1.9698358512325841E-3</v>
      </c>
      <c r="Q149" s="212">
        <f t="shared" ref="Q149:Q212" si="36">C149-15018.5</f>
        <v>35298.0003</v>
      </c>
      <c r="R149" s="45"/>
      <c r="S149" s="34">
        <f t="shared" si="32"/>
        <v>8.2676468577253624E-5</v>
      </c>
      <c r="T149" s="34">
        <v>1</v>
      </c>
      <c r="U149" s="34">
        <f t="shared" ref="U149:U151" si="37">S149*T149</f>
        <v>8.2676468577253624E-5</v>
      </c>
      <c r="W149" s="1">
        <v>118</v>
      </c>
      <c r="X149" s="34">
        <f>+T149*T149</f>
        <v>1</v>
      </c>
    </row>
    <row r="150" spans="1:25" s="34" customFormat="1">
      <c r="A150" s="34" t="s">
        <v>99</v>
      </c>
      <c r="B150" s="55"/>
      <c r="C150" s="53">
        <v>50707.550199999998</v>
      </c>
      <c r="D150" s="54">
        <v>2.8E-3</v>
      </c>
      <c r="E150" s="41">
        <f t="shared" si="34"/>
        <v>9032.9790643222914</v>
      </c>
      <c r="F150" s="41">
        <f t="shared" si="26"/>
        <v>9033</v>
      </c>
      <c r="G150" s="41">
        <f t="shared" si="33"/>
        <v>-5.8707680072984658E-3</v>
      </c>
      <c r="K150" s="44">
        <f>G150</f>
        <v>-5.8707680072984658E-3</v>
      </c>
      <c r="P150" s="34">
        <f t="shared" si="35"/>
        <v>-2.421189268708982E-3</v>
      </c>
      <c r="Q150" s="212">
        <f t="shared" si="36"/>
        <v>35689.050199999998</v>
      </c>
      <c r="R150" s="45"/>
      <c r="S150" s="34">
        <f t="shared" si="32"/>
        <v>1.1899593473728615E-5</v>
      </c>
      <c r="T150" s="34">
        <v>1</v>
      </c>
      <c r="U150" s="34">
        <f t="shared" si="37"/>
        <v>1.1899593473728615E-5</v>
      </c>
      <c r="W150" s="1">
        <v>119</v>
      </c>
      <c r="X150" s="34">
        <f>+T150*T150</f>
        <v>1</v>
      </c>
    </row>
    <row r="151" spans="1:25" s="34" customFormat="1">
      <c r="A151" s="34" t="s">
        <v>99</v>
      </c>
      <c r="B151" s="55"/>
      <c r="C151" s="56">
        <v>50713.294600000001</v>
      </c>
      <c r="D151" s="54">
        <v>2.8E-3</v>
      </c>
      <c r="E151" s="41">
        <f t="shared" si="34"/>
        <v>9053.4641025559067</v>
      </c>
      <c r="F151" s="41">
        <f t="shared" si="26"/>
        <v>9053.5</v>
      </c>
      <c r="G151" s="41">
        <f t="shared" si="33"/>
        <v>-1.0066335998999421E-2</v>
      </c>
      <c r="K151" s="44">
        <f>G151</f>
        <v>-1.0066335998999421E-2</v>
      </c>
      <c r="P151" s="34">
        <f t="shared" si="35"/>
        <v>-2.4285496265627048E-3</v>
      </c>
      <c r="Q151" s="212">
        <f t="shared" si="36"/>
        <v>35694.794600000001</v>
      </c>
      <c r="R151" s="45"/>
      <c r="S151" s="34">
        <f t="shared" si="32"/>
        <v>5.8335780670980005E-5</v>
      </c>
      <c r="T151" s="34">
        <v>1</v>
      </c>
      <c r="U151" s="34">
        <f t="shared" si="37"/>
        <v>5.8335780670980005E-5</v>
      </c>
      <c r="W151" s="1">
        <v>120</v>
      </c>
      <c r="X151" s="34">
        <f>+T151*T151</f>
        <v>1</v>
      </c>
    </row>
    <row r="152" spans="1:25" s="34" customFormat="1">
      <c r="A152" s="64" t="s">
        <v>100</v>
      </c>
      <c r="B152" s="65"/>
      <c r="C152" s="66">
        <v>50829.245300000002</v>
      </c>
      <c r="D152" s="67">
        <v>2.0999999999999999E-3</v>
      </c>
      <c r="E152" s="41">
        <f t="shared" si="34"/>
        <v>9466.954549375947</v>
      </c>
      <c r="F152" s="41">
        <f t="shared" si="26"/>
        <v>9467</v>
      </c>
      <c r="G152" s="41">
        <f t="shared" si="33"/>
        <v>-1.2745232001179829E-2</v>
      </c>
      <c r="H152" s="64"/>
      <c r="K152" s="44">
        <f>G152</f>
        <v>-1.2745232001179829E-2</v>
      </c>
      <c r="P152" s="34">
        <f t="shared" si="35"/>
        <v>-2.5814999050999877E-3</v>
      </c>
      <c r="Q152" s="212">
        <f t="shared" si="36"/>
        <v>35810.745300000002</v>
      </c>
      <c r="R152" s="45"/>
      <c r="V152" s="34">
        <f>C$7+C$8*F152+C$9*F152^2</f>
        <v>17924868629.258045</v>
      </c>
      <c r="W152" s="1">
        <v>121</v>
      </c>
      <c r="X152" s="34">
        <f>+T152*T152</f>
        <v>0</v>
      </c>
    </row>
    <row r="153" spans="1:25" s="34" customFormat="1">
      <c r="A153" s="1" t="s">
        <v>101</v>
      </c>
      <c r="B153" s="68" t="s">
        <v>65</v>
      </c>
      <c r="C153" s="50">
        <v>51758.422700000003</v>
      </c>
      <c r="D153" s="50" t="s">
        <v>48</v>
      </c>
      <c r="E153" s="48">
        <f t="shared" si="34"/>
        <v>12780.483301691196</v>
      </c>
      <c r="F153" s="48">
        <f t="shared" si="26"/>
        <v>12780.5</v>
      </c>
      <c r="G153" s="48">
        <f t="shared" si="33"/>
        <v>-4.6825280005577952E-3</v>
      </c>
      <c r="I153" s="34">
        <f>G153</f>
        <v>-4.6825280005577952E-3</v>
      </c>
      <c r="K153" s="44"/>
      <c r="M153" s="1"/>
      <c r="N153" s="1"/>
      <c r="O153" s="34">
        <f t="shared" ref="O153:O184" ca="1" si="38">+C$11+C$12*F153</f>
        <v>-1.5395316645999468E-2</v>
      </c>
      <c r="P153" s="34">
        <f t="shared" si="35"/>
        <v>-4.1158719010541255E-3</v>
      </c>
      <c r="Q153" s="212">
        <f t="shared" si="36"/>
        <v>36739.922700000003</v>
      </c>
      <c r="R153" s="45"/>
      <c r="S153" s="34">
        <f t="shared" ref="S153:S160" si="39">(P153-G153)^2</f>
        <v>3.2109913510471278E-7</v>
      </c>
      <c r="T153" s="34">
        <v>1</v>
      </c>
      <c r="U153" s="34">
        <f t="shared" ref="U153:U160" si="40">S153*T153</f>
        <v>3.2109913510471278E-7</v>
      </c>
      <c r="W153" s="1">
        <v>122</v>
      </c>
      <c r="X153" s="1"/>
    </row>
    <row r="154" spans="1:25" s="34" customFormat="1">
      <c r="A154" s="1" t="s">
        <v>101</v>
      </c>
      <c r="B154" s="68" t="s">
        <v>65</v>
      </c>
      <c r="C154" s="50">
        <v>51758.4234</v>
      </c>
      <c r="D154" s="50" t="s">
        <v>48</v>
      </c>
      <c r="E154" s="48">
        <f t="shared" si="34"/>
        <v>12780.485797953068</v>
      </c>
      <c r="F154" s="48">
        <f t="shared" si="26"/>
        <v>12780.5</v>
      </c>
      <c r="G154" s="48">
        <f t="shared" si="33"/>
        <v>-3.9825280036893673E-3</v>
      </c>
      <c r="I154" s="34">
        <f>G154</f>
        <v>-3.9825280036893673E-3</v>
      </c>
      <c r="K154" s="44"/>
      <c r="M154" s="1"/>
      <c r="N154" s="1"/>
      <c r="O154" s="34">
        <f t="shared" ca="1" si="38"/>
        <v>-1.5395316645999468E-2</v>
      </c>
      <c r="P154" s="34">
        <f t="shared" si="35"/>
        <v>-4.1158719010541255E-3</v>
      </c>
      <c r="Q154" s="212">
        <f t="shared" si="36"/>
        <v>36739.9234</v>
      </c>
      <c r="R154" s="45"/>
      <c r="S154" s="34">
        <f t="shared" si="39"/>
        <v>1.7780594964423169E-8</v>
      </c>
      <c r="T154" s="34">
        <v>1</v>
      </c>
      <c r="U154" s="34">
        <f t="shared" si="40"/>
        <v>1.7780594964423169E-8</v>
      </c>
      <c r="W154" s="1">
        <v>123</v>
      </c>
      <c r="X154" s="1"/>
      <c r="Y154" s="1"/>
    </row>
    <row r="155" spans="1:25" s="34" customFormat="1">
      <c r="A155" s="69" t="s">
        <v>101</v>
      </c>
      <c r="B155" s="70" t="s">
        <v>65</v>
      </c>
      <c r="C155" s="71">
        <v>51758.426899999999</v>
      </c>
      <c r="D155" s="71" t="s">
        <v>48</v>
      </c>
      <c r="E155" s="48">
        <f t="shared" si="34"/>
        <v>12780.498279262481</v>
      </c>
      <c r="F155" s="48">
        <f t="shared" si="26"/>
        <v>12780.5</v>
      </c>
      <c r="G155" s="48">
        <f t="shared" si="33"/>
        <v>-4.8252800479531288E-4</v>
      </c>
      <c r="I155" s="34">
        <f>G155</f>
        <v>-4.8252800479531288E-4</v>
      </c>
      <c r="K155" s="44"/>
      <c r="M155" s="1"/>
      <c r="N155" s="1"/>
      <c r="O155" s="34">
        <f t="shared" ca="1" si="38"/>
        <v>-1.5395316645999468E-2</v>
      </c>
      <c r="P155" s="34">
        <f t="shared" si="35"/>
        <v>-4.1158719010541255E-3</v>
      </c>
      <c r="Q155" s="212">
        <f t="shared" si="36"/>
        <v>36739.926899999999</v>
      </c>
      <c r="R155" s="45"/>
      <c r="S155" s="34">
        <f t="shared" si="39"/>
        <v>1.3201187868481169E-5</v>
      </c>
      <c r="T155" s="34">
        <v>1</v>
      </c>
      <c r="U155" s="34">
        <f t="shared" si="40"/>
        <v>1.3201187868481169E-5</v>
      </c>
      <c r="W155" s="1">
        <v>124</v>
      </c>
      <c r="X155" s="1"/>
      <c r="Y155" s="1"/>
    </row>
    <row r="156" spans="1:25" s="34" customFormat="1">
      <c r="A156" s="69" t="s">
        <v>101</v>
      </c>
      <c r="B156" s="70" t="s">
        <v>65</v>
      </c>
      <c r="C156" s="71">
        <v>51758.431700000001</v>
      </c>
      <c r="D156" s="71" t="s">
        <v>48</v>
      </c>
      <c r="E156" s="48">
        <f t="shared" si="34"/>
        <v>12780.515396486835</v>
      </c>
      <c r="F156" s="48">
        <f t="shared" si="26"/>
        <v>12780.5</v>
      </c>
      <c r="G156" s="48">
        <f t="shared" si="33"/>
        <v>4.3174719976377673E-3</v>
      </c>
      <c r="I156" s="34">
        <f>G156</f>
        <v>4.3174719976377673E-3</v>
      </c>
      <c r="K156" s="44"/>
      <c r="M156" s="1"/>
      <c r="N156" s="1"/>
      <c r="O156" s="34">
        <f t="shared" ca="1" si="38"/>
        <v>-1.5395316645999468E-2</v>
      </c>
      <c r="P156" s="34">
        <f t="shared" si="35"/>
        <v>-4.1158719010541255E-3</v>
      </c>
      <c r="Q156" s="212">
        <f t="shared" si="36"/>
        <v>36739.931700000001</v>
      </c>
      <c r="R156" s="45"/>
      <c r="S156" s="34">
        <f t="shared" si="39"/>
        <v>7.112128931360378E-5</v>
      </c>
      <c r="T156" s="34">
        <v>1</v>
      </c>
      <c r="U156" s="34">
        <f t="shared" si="40"/>
        <v>7.112128931360378E-5</v>
      </c>
      <c r="W156" s="1">
        <v>125</v>
      </c>
      <c r="X156" s="1"/>
    </row>
    <row r="157" spans="1:25" s="34" customFormat="1">
      <c r="A157" s="69" t="s">
        <v>101</v>
      </c>
      <c r="B157" s="70" t="s">
        <v>65</v>
      </c>
      <c r="C157" s="71">
        <v>51758.4352</v>
      </c>
      <c r="D157" s="71" t="s">
        <v>48</v>
      </c>
      <c r="E157" s="48">
        <f t="shared" si="34"/>
        <v>12780.527877796249</v>
      </c>
      <c r="F157" s="48">
        <f t="shared" si="26"/>
        <v>12780.5</v>
      </c>
      <c r="G157" s="48">
        <f t="shared" si="33"/>
        <v>7.8174719965318218E-3</v>
      </c>
      <c r="I157" s="34">
        <f>G157</f>
        <v>7.8174719965318218E-3</v>
      </c>
      <c r="K157" s="44"/>
      <c r="M157" s="1"/>
      <c r="N157" s="1"/>
      <c r="O157" s="34">
        <f t="shared" ca="1" si="38"/>
        <v>-1.5395316645999468E-2</v>
      </c>
      <c r="P157" s="34">
        <f t="shared" si="35"/>
        <v>-4.1158719010541255E-3</v>
      </c>
      <c r="Q157" s="212">
        <f t="shared" si="36"/>
        <v>36739.9352</v>
      </c>
      <c r="R157" s="45"/>
      <c r="S157" s="34">
        <f t="shared" si="39"/>
        <v>1.4240469657805178E-4</v>
      </c>
      <c r="T157" s="34">
        <v>1</v>
      </c>
      <c r="U157" s="34">
        <f t="shared" si="40"/>
        <v>1.4240469657805178E-4</v>
      </c>
      <c r="W157" s="1">
        <v>126</v>
      </c>
      <c r="X157" s="1"/>
      <c r="Y157" s="1"/>
    </row>
    <row r="158" spans="1:25" s="34" customFormat="1">
      <c r="A158" s="72" t="s">
        <v>102</v>
      </c>
      <c r="B158" s="73"/>
      <c r="C158" s="56">
        <v>51761.91545</v>
      </c>
      <c r="D158" s="74">
        <v>1.6000000000000001E-4</v>
      </c>
      <c r="E158" s="48">
        <f t="shared" si="34"/>
        <v>12792.938756967704</v>
      </c>
      <c r="F158" s="48">
        <f t="shared" si="26"/>
        <v>12793</v>
      </c>
      <c r="G158" s="48">
        <f t="shared" si="33"/>
        <v>-1.7173728003399447E-2</v>
      </c>
      <c r="K158" s="44">
        <f t="shared" ref="K158:K164" si="41">G158</f>
        <v>-1.7173728003399447E-2</v>
      </c>
      <c r="O158" s="34">
        <f t="shared" ca="1" si="38"/>
        <v>-1.5416219456524095E-2</v>
      </c>
      <c r="P158" s="34">
        <f t="shared" si="35"/>
        <v>-4.1226996116356636E-3</v>
      </c>
      <c r="Q158" s="212">
        <f t="shared" si="36"/>
        <v>36743.41545</v>
      </c>
      <c r="R158" s="45"/>
      <c r="S158" s="34">
        <f t="shared" si="39"/>
        <v>1.7032934208262437E-4</v>
      </c>
      <c r="T158" s="34">
        <v>1</v>
      </c>
      <c r="U158" s="34">
        <f t="shared" si="40"/>
        <v>1.7032934208262437E-4</v>
      </c>
      <c r="W158" s="1">
        <v>127</v>
      </c>
      <c r="X158" s="34">
        <f>+T158*T158</f>
        <v>1</v>
      </c>
    </row>
    <row r="159" spans="1:25" s="34" customFormat="1">
      <c r="A159" s="69" t="s">
        <v>101</v>
      </c>
      <c r="B159" s="70" t="s">
        <v>62</v>
      </c>
      <c r="C159" s="71">
        <v>51899.322509999998</v>
      </c>
      <c r="D159" s="71">
        <v>1.1999999999999999E-3</v>
      </c>
      <c r="E159" s="48">
        <f t="shared" si="34"/>
        <v>13282.944480396942</v>
      </c>
      <c r="F159" s="48">
        <f t="shared" si="26"/>
        <v>13283</v>
      </c>
      <c r="G159" s="48">
        <f t="shared" si="33"/>
        <v>-1.5568768001685385E-2</v>
      </c>
      <c r="K159" s="44">
        <f t="shared" si="41"/>
        <v>-1.5568768001685385E-2</v>
      </c>
      <c r="O159" s="34">
        <f t="shared" ca="1" si="38"/>
        <v>-1.6235609629089525E-2</v>
      </c>
      <c r="P159" s="34">
        <f t="shared" si="35"/>
        <v>-4.3965014914319599E-3</v>
      </c>
      <c r="Q159" s="212">
        <f t="shared" si="36"/>
        <v>36880.822509999998</v>
      </c>
      <c r="R159" s="45"/>
      <c r="S159" s="34">
        <f t="shared" si="39"/>
        <v>1.2481953897613025E-4</v>
      </c>
      <c r="T159" s="34">
        <v>0.1</v>
      </c>
      <c r="U159" s="34">
        <f t="shared" si="40"/>
        <v>1.2481953897613025E-5</v>
      </c>
      <c r="W159" s="1">
        <v>128</v>
      </c>
    </row>
    <row r="160" spans="1:25" s="34" customFormat="1">
      <c r="A160" s="72" t="s">
        <v>103</v>
      </c>
      <c r="B160" s="73"/>
      <c r="C160" s="75">
        <v>52015.974999999999</v>
      </c>
      <c r="D160" s="76">
        <v>1E-4</v>
      </c>
      <c r="E160" s="48">
        <f t="shared" si="34"/>
        <v>13698.937572398714</v>
      </c>
      <c r="F160" s="48">
        <f t="shared" ref="F160:F223" si="42">ROUND(2*E160,0)/2</f>
        <v>13699</v>
      </c>
      <c r="G160" s="48">
        <f t="shared" si="33"/>
        <v>-1.7505904004792683E-2</v>
      </c>
      <c r="K160" s="44">
        <f t="shared" si="41"/>
        <v>-1.7505904004792683E-2</v>
      </c>
      <c r="O160" s="34">
        <f t="shared" ca="1" si="38"/>
        <v>-1.6931255163349156E-2</v>
      </c>
      <c r="P160" s="34">
        <f t="shared" si="35"/>
        <v>-4.6383760995855504E-3</v>
      </c>
      <c r="Q160" s="212">
        <f t="shared" si="36"/>
        <v>36997.474999999999</v>
      </c>
      <c r="R160" s="59"/>
      <c r="S160" s="34">
        <f t="shared" si="39"/>
        <v>1.6557327439128424E-4</v>
      </c>
      <c r="T160" s="34">
        <v>1</v>
      </c>
      <c r="U160" s="34">
        <f t="shared" si="40"/>
        <v>1.6557327439128424E-4</v>
      </c>
      <c r="W160" s="1">
        <v>129</v>
      </c>
      <c r="X160" s="34">
        <f>+T160*T160</f>
        <v>1</v>
      </c>
    </row>
    <row r="161" spans="1:25" s="34" customFormat="1">
      <c r="A161" s="77" t="s">
        <v>104</v>
      </c>
      <c r="B161" s="73" t="s">
        <v>65</v>
      </c>
      <c r="C161" s="56">
        <v>52121.421199999997</v>
      </c>
      <c r="D161" s="76">
        <v>2.9999999999999997E-4</v>
      </c>
      <c r="E161" s="48">
        <f t="shared" si="34"/>
        <v>14074.968043568568</v>
      </c>
      <c r="F161" s="48">
        <f t="shared" si="42"/>
        <v>14075</v>
      </c>
      <c r="G161" s="48">
        <f t="shared" si="33"/>
        <v>-8.9612000083434395E-3</v>
      </c>
      <c r="K161" s="44">
        <f t="shared" si="41"/>
        <v>-8.9612000083434395E-3</v>
      </c>
      <c r="O161" s="34">
        <f t="shared" ca="1" si="38"/>
        <v>-1.7560011703929974E-2</v>
      </c>
      <c r="P161" s="34">
        <f t="shared" si="35"/>
        <v>-4.8644383338782181E-3</v>
      </c>
      <c r="Q161" s="212">
        <f t="shared" si="36"/>
        <v>37102.921199999997</v>
      </c>
      <c r="R161" s="59"/>
      <c r="W161" s="1">
        <v>130</v>
      </c>
      <c r="X161" s="34">
        <v>900</v>
      </c>
    </row>
    <row r="162" spans="1:25" s="34" customFormat="1">
      <c r="A162" s="78" t="s">
        <v>105</v>
      </c>
      <c r="B162" s="79"/>
      <c r="C162" s="78">
        <v>52137.3969</v>
      </c>
      <c r="D162" s="78">
        <v>2.0999999999999999E-3</v>
      </c>
      <c r="E162" s="48">
        <f t="shared" si="34"/>
        <v>14131.938802100116</v>
      </c>
      <c r="F162" s="48">
        <f t="shared" si="42"/>
        <v>14132</v>
      </c>
      <c r="G162" s="48">
        <f t="shared" si="33"/>
        <v>-1.7161071998998523E-2</v>
      </c>
      <c r="K162" s="44">
        <f t="shared" si="41"/>
        <v>-1.7161071998998523E-2</v>
      </c>
      <c r="O162" s="34">
        <f t="shared" ca="1" si="38"/>
        <v>-1.765532851992228E-2</v>
      </c>
      <c r="P162" s="34">
        <f t="shared" si="35"/>
        <v>-4.8993254316300324E-3</v>
      </c>
      <c r="Q162" s="212">
        <f t="shared" si="36"/>
        <v>37118.8969</v>
      </c>
      <c r="R162" s="59"/>
      <c r="S162" s="34">
        <f>(P162-G162)^2</f>
        <v>1.5035042888237294E-4</v>
      </c>
      <c r="T162" s="34">
        <v>1</v>
      </c>
      <c r="U162" s="34">
        <f>S162*T162</f>
        <v>1.5035042888237294E-4</v>
      </c>
      <c r="W162" s="1">
        <v>131</v>
      </c>
      <c r="Y162" s="1"/>
    </row>
    <row r="163" spans="1:25" s="34" customFormat="1">
      <c r="A163" s="78" t="s">
        <v>105</v>
      </c>
      <c r="B163" s="80" t="s">
        <v>62</v>
      </c>
      <c r="C163" s="78">
        <v>52137.536500000002</v>
      </c>
      <c r="D163" s="78">
        <v>2.7000000000000001E-3</v>
      </c>
      <c r="E163" s="48">
        <f t="shared" si="34"/>
        <v>14132.43662804146</v>
      </c>
      <c r="F163" s="48">
        <f t="shared" si="42"/>
        <v>14132.5</v>
      </c>
      <c r="G163" s="48">
        <f t="shared" si="33"/>
        <v>-1.7770719998225104E-2</v>
      </c>
      <c r="K163" s="44">
        <f t="shared" si="41"/>
        <v>-1.7770719998225104E-2</v>
      </c>
      <c r="O163" s="34">
        <f t="shared" ca="1" si="38"/>
        <v>-1.7656164632343263E-2</v>
      </c>
      <c r="P163" s="34">
        <f t="shared" si="35"/>
        <v>-4.8996321775532942E-3</v>
      </c>
      <c r="Q163" s="212">
        <f t="shared" si="36"/>
        <v>37119.036500000002</v>
      </c>
      <c r="R163" s="59"/>
      <c r="S163" s="34">
        <f>(P163-G163)^2</f>
        <v>1.6566490168744619E-4</v>
      </c>
      <c r="T163" s="34">
        <v>1</v>
      </c>
      <c r="U163" s="34">
        <f>S163*T163</f>
        <v>1.6566490168744619E-4</v>
      </c>
      <c r="W163" s="1">
        <v>132</v>
      </c>
    </row>
    <row r="164" spans="1:25" s="34" customFormat="1">
      <c r="A164" s="81" t="s">
        <v>106</v>
      </c>
      <c r="B164" s="79" t="s">
        <v>62</v>
      </c>
      <c r="C164" s="81">
        <v>52145.528899999998</v>
      </c>
      <c r="D164" s="81">
        <v>4.1999999999999997E-3</v>
      </c>
      <c r="E164" s="48">
        <f t="shared" si="34"/>
        <v>14160.938233009456</v>
      </c>
      <c r="F164" s="48">
        <f t="shared" si="42"/>
        <v>14161</v>
      </c>
      <c r="G164" s="48">
        <f t="shared" si="33"/>
        <v>-1.7320656006631907E-2</v>
      </c>
      <c r="K164" s="44">
        <f t="shared" si="41"/>
        <v>-1.7320656006631907E-2</v>
      </c>
      <c r="O164" s="34">
        <f t="shared" ca="1" si="38"/>
        <v>-1.7703823040339416E-2</v>
      </c>
      <c r="P164" s="34">
        <f t="shared" si="35"/>
        <v>-4.9171373576792007E-3</v>
      </c>
      <c r="Q164" s="212">
        <f t="shared" si="36"/>
        <v>37127.028899999998</v>
      </c>
      <c r="R164" s="45"/>
      <c r="S164" s="34">
        <f>(P164-G164)^2</f>
        <v>1.5384727487491757E-4</v>
      </c>
      <c r="T164" s="34">
        <v>1</v>
      </c>
      <c r="U164" s="34">
        <f>S164*T164</f>
        <v>1.5384727487491757E-4</v>
      </c>
      <c r="W164" s="1">
        <v>133</v>
      </c>
    </row>
    <row r="165" spans="1:25" s="34" customFormat="1">
      <c r="A165" s="69" t="s">
        <v>101</v>
      </c>
      <c r="B165" s="70" t="s">
        <v>62</v>
      </c>
      <c r="C165" s="71">
        <v>52465.472999999998</v>
      </c>
      <c r="D165" s="71" t="s">
        <v>48</v>
      </c>
      <c r="E165" s="48">
        <f t="shared" si="34"/>
        <v>15301.88717826321</v>
      </c>
      <c r="F165" s="48">
        <f t="shared" si="42"/>
        <v>15302</v>
      </c>
      <c r="G165" s="48">
        <f t="shared" si="33"/>
        <v>-3.163739200681448E-2</v>
      </c>
      <c r="I165" s="34">
        <f>G165</f>
        <v>-3.163739200681448E-2</v>
      </c>
      <c r="K165" s="44"/>
      <c r="M165" s="1"/>
      <c r="N165" s="1"/>
      <c r="O165" s="34">
        <f t="shared" ca="1" si="38"/>
        <v>-1.9611831585027488E-2</v>
      </c>
      <c r="P165" s="34">
        <f t="shared" si="35"/>
        <v>-5.6513187670620057E-3</v>
      </c>
      <c r="Q165" s="212">
        <f t="shared" si="36"/>
        <v>37446.972999999998</v>
      </c>
      <c r="R165" s="45"/>
      <c r="S165" s="34">
        <f>(P165-G165)^2</f>
        <v>6.7527600242177962E-4</v>
      </c>
      <c r="T165" s="34">
        <v>1</v>
      </c>
      <c r="U165" s="34">
        <f>S165*T165</f>
        <v>6.7527600242177962E-4</v>
      </c>
      <c r="W165" s="1">
        <v>134</v>
      </c>
      <c r="X165" s="1"/>
    </row>
    <row r="166" spans="1:25" s="34" customFormat="1">
      <c r="A166" s="69" t="s">
        <v>101</v>
      </c>
      <c r="B166" s="70" t="s">
        <v>65</v>
      </c>
      <c r="C166" s="71">
        <v>52465.474390000003</v>
      </c>
      <c r="D166" s="71" t="s">
        <v>48</v>
      </c>
      <c r="E166" s="48">
        <f t="shared" si="34"/>
        <v>15301.892135126112</v>
      </c>
      <c r="F166" s="48">
        <f t="shared" si="42"/>
        <v>15302</v>
      </c>
      <c r="G166" s="48">
        <f t="shared" si="33"/>
        <v>-3.0247392001911066E-2</v>
      </c>
      <c r="I166" s="34">
        <f>G166</f>
        <v>-3.0247392001911066E-2</v>
      </c>
      <c r="K166" s="44"/>
      <c r="M166" s="1"/>
      <c r="N166" s="1"/>
      <c r="O166" s="34">
        <f t="shared" ca="1" si="38"/>
        <v>-1.9611831585027488E-2</v>
      </c>
      <c r="P166" s="34">
        <f t="shared" si="35"/>
        <v>-5.6513187670620057E-3</v>
      </c>
      <c r="Q166" s="212">
        <f t="shared" si="36"/>
        <v>37446.974390000003</v>
      </c>
      <c r="R166" s="45"/>
      <c r="S166" s="34">
        <f>(P166-G166)^2</f>
        <v>6.0496681857405833E-4</v>
      </c>
      <c r="T166" s="34">
        <v>1</v>
      </c>
      <c r="U166" s="34">
        <f>S166*T166</f>
        <v>6.0496681857405833E-4</v>
      </c>
      <c r="W166" s="1">
        <v>135</v>
      </c>
      <c r="X166" s="1"/>
    </row>
    <row r="167" spans="1:25" s="34" customFormat="1">
      <c r="A167" s="77" t="s">
        <v>107</v>
      </c>
      <c r="B167" s="82" t="s">
        <v>108</v>
      </c>
      <c r="C167" s="56">
        <v>52501.625599999999</v>
      </c>
      <c r="D167" s="76">
        <v>1E-4</v>
      </c>
      <c r="E167" s="48">
        <f t="shared" si="34"/>
        <v>15430.81054593332</v>
      </c>
      <c r="F167" s="48">
        <f t="shared" si="42"/>
        <v>15431</v>
      </c>
      <c r="K167" s="44"/>
      <c r="O167" s="34">
        <f t="shared" ca="1" si="38"/>
        <v>-1.9827548589641652E-2</v>
      </c>
      <c r="P167" s="34">
        <f t="shared" si="35"/>
        <v>-5.7384201277634796E-3</v>
      </c>
      <c r="Q167" s="212">
        <f t="shared" si="36"/>
        <v>37483.125599999999</v>
      </c>
      <c r="R167" s="83">
        <v>-3.4742140996968374E-2</v>
      </c>
      <c r="W167" s="1">
        <v>136</v>
      </c>
    </row>
    <row r="168" spans="1:25" s="34" customFormat="1">
      <c r="A168" s="69" t="s">
        <v>101</v>
      </c>
      <c r="B168" s="70" t="s">
        <v>62</v>
      </c>
      <c r="C168" s="71">
        <v>52504.475200000001</v>
      </c>
      <c r="D168" s="71" t="s">
        <v>48</v>
      </c>
      <c r="E168" s="48">
        <f t="shared" si="34"/>
        <v>15440.972471452174</v>
      </c>
      <c r="F168" s="48">
        <f t="shared" si="42"/>
        <v>15441</v>
      </c>
      <c r="G168" s="48">
        <f>+C168-(C$7+F168*C$8)</f>
        <v>-7.7195359990582801E-3</v>
      </c>
      <c r="I168" s="34">
        <f>G168</f>
        <v>-7.7195359990582801E-3</v>
      </c>
      <c r="K168" s="44"/>
      <c r="M168" s="1"/>
      <c r="N168" s="1"/>
      <c r="O168" s="34">
        <f t="shared" ca="1" si="38"/>
        <v>-1.9844270838061354E-2</v>
      </c>
      <c r="P168" s="34">
        <f t="shared" si="35"/>
        <v>-5.7452069212287089E-3</v>
      </c>
      <c r="Q168" s="212">
        <f t="shared" si="36"/>
        <v>37485.975200000001</v>
      </c>
      <c r="R168" s="59"/>
      <c r="S168" s="34">
        <f>(P168-G168)^2</f>
        <v>3.8979753075633651E-6</v>
      </c>
      <c r="T168" s="34">
        <v>1</v>
      </c>
      <c r="U168" s="34">
        <f>S168*T168</f>
        <v>3.8979753075633651E-6</v>
      </c>
      <c r="W168" s="1">
        <v>137</v>
      </c>
      <c r="X168" s="1"/>
    </row>
    <row r="169" spans="1:25" s="34" customFormat="1">
      <c r="A169" s="77" t="s">
        <v>109</v>
      </c>
      <c r="B169" s="82" t="s">
        <v>62</v>
      </c>
      <c r="C169" s="56">
        <v>52505.445299999999</v>
      </c>
      <c r="D169" s="76">
        <v>2.0999999999999999E-3</v>
      </c>
      <c r="E169" s="48">
        <f t="shared" si="34"/>
        <v>15444.431933813847</v>
      </c>
      <c r="F169" s="48">
        <f t="shared" si="42"/>
        <v>15444.5</v>
      </c>
      <c r="G169" s="48">
        <f>+C169-(C$7+F169*C$8)</f>
        <v>-1.9087072003458161E-2</v>
      </c>
      <c r="K169" s="44">
        <f>G169</f>
        <v>-1.9087072003458161E-2</v>
      </c>
      <c r="O169" s="34">
        <f t="shared" ca="1" si="38"/>
        <v>-1.9850123625008251E-2</v>
      </c>
      <c r="P169" s="34">
        <f t="shared" si="35"/>
        <v>-5.7475834801915399E-3</v>
      </c>
      <c r="Q169" s="212">
        <f t="shared" si="36"/>
        <v>37486.945299999999</v>
      </c>
      <c r="R169" s="45"/>
      <c r="S169" s="34">
        <f>(P169-G169)^2</f>
        <v>1.7794195406236189E-4</v>
      </c>
      <c r="T169" s="34">
        <v>1</v>
      </c>
      <c r="U169" s="34">
        <f>S169*T169</f>
        <v>1.7794195406236189E-4</v>
      </c>
      <c r="W169" s="1">
        <v>138</v>
      </c>
    </row>
    <row r="170" spans="1:25" s="34" customFormat="1">
      <c r="A170" s="77" t="s">
        <v>109</v>
      </c>
      <c r="B170" s="82"/>
      <c r="C170" s="56">
        <v>52505.585899999998</v>
      </c>
      <c r="D170" s="76">
        <v>8.9999999999999998E-4</v>
      </c>
      <c r="E170" s="48">
        <f t="shared" si="34"/>
        <v>15444.933325843584</v>
      </c>
      <c r="F170" s="48">
        <f t="shared" si="42"/>
        <v>15445</v>
      </c>
      <c r="G170" s="48">
        <f>+C170-(C$7+F170*C$8)</f>
        <v>-1.8696720006118994E-2</v>
      </c>
      <c r="K170" s="44">
        <f>G170</f>
        <v>-1.8696720006118994E-2</v>
      </c>
      <c r="O170" s="34">
        <f t="shared" ca="1" si="38"/>
        <v>-1.9850959737429234E-2</v>
      </c>
      <c r="P170" s="34">
        <f t="shared" si="35"/>
        <v>-5.7479230386148017E-3</v>
      </c>
      <c r="Q170" s="212">
        <f t="shared" si="36"/>
        <v>37487.085899999998</v>
      </c>
      <c r="R170" s="45"/>
      <c r="S170" s="34">
        <f>(P170-G170)^2</f>
        <v>1.6767134290564579E-4</v>
      </c>
      <c r="T170" s="34">
        <v>1</v>
      </c>
      <c r="U170" s="34">
        <f>S170*T170</f>
        <v>1.6767134290564579E-4</v>
      </c>
      <c r="W170" s="1">
        <v>139</v>
      </c>
    </row>
    <row r="171" spans="1:25" s="34" customFormat="1">
      <c r="A171" s="78" t="s">
        <v>109</v>
      </c>
      <c r="B171" s="80" t="s">
        <v>62</v>
      </c>
      <c r="C171" s="78">
        <v>52510.492299999998</v>
      </c>
      <c r="D171" s="78">
        <v>8.0000000000000004E-4</v>
      </c>
      <c r="E171" s="48">
        <f t="shared" si="34"/>
        <v>15462.429981993808</v>
      </c>
      <c r="F171" s="48">
        <f t="shared" si="42"/>
        <v>15462.5</v>
      </c>
      <c r="G171" s="48">
        <f>+C171-(C$7+F171*C$8)</f>
        <v>-1.9634400006907526E-2</v>
      </c>
      <c r="K171" s="44">
        <f>G171</f>
        <v>-1.9634400006907526E-2</v>
      </c>
      <c r="O171" s="34">
        <f t="shared" ca="1" si="38"/>
        <v>-1.9880223672163713E-2</v>
      </c>
      <c r="P171" s="34">
        <f t="shared" si="35"/>
        <v>-5.7598154584289551E-3</v>
      </c>
      <c r="Q171" s="212">
        <f t="shared" si="36"/>
        <v>37491.992299999998</v>
      </c>
      <c r="R171" s="45"/>
      <c r="S171" s="34">
        <f>(P171-G171)^2</f>
        <v>1.925040963928803E-4</v>
      </c>
      <c r="T171" s="34">
        <v>1</v>
      </c>
      <c r="U171" s="34">
        <f>S171*T171</f>
        <v>1.925040963928803E-4</v>
      </c>
      <c r="W171" s="1">
        <v>140</v>
      </c>
    </row>
    <row r="172" spans="1:25" s="34" customFormat="1">
      <c r="A172" s="77" t="s">
        <v>107</v>
      </c>
      <c r="B172" s="82" t="s">
        <v>108</v>
      </c>
      <c r="C172" s="56">
        <v>52514.666299999997</v>
      </c>
      <c r="D172" s="76">
        <v>1E-4</v>
      </c>
      <c r="E172" s="48">
        <f t="shared" si="34"/>
        <v>15477.314834996216</v>
      </c>
      <c r="F172" s="48">
        <f t="shared" si="42"/>
        <v>15477.5</v>
      </c>
      <c r="K172" s="44"/>
      <c r="O172" s="34">
        <f t="shared" ca="1" si="38"/>
        <v>-1.9905307044793267E-2</v>
      </c>
      <c r="P172" s="34">
        <f t="shared" si="35"/>
        <v>-5.7700211486268011E-3</v>
      </c>
      <c r="Q172" s="212">
        <f t="shared" si="36"/>
        <v>37496.166299999997</v>
      </c>
      <c r="R172" s="84">
        <v>-3.344580050179502E-2</v>
      </c>
      <c r="W172" s="1">
        <v>141</v>
      </c>
    </row>
    <row r="173" spans="1:25" s="34" customFormat="1">
      <c r="A173" s="69" t="s">
        <v>101</v>
      </c>
      <c r="B173" s="70" t="s">
        <v>65</v>
      </c>
      <c r="C173" s="71">
        <v>52517.516349999998</v>
      </c>
      <c r="D173" s="71" t="s">
        <v>48</v>
      </c>
      <c r="E173" s="48">
        <f t="shared" si="34"/>
        <v>15487.47836525485</v>
      </c>
      <c r="F173" s="48">
        <f t="shared" si="42"/>
        <v>15487.5</v>
      </c>
      <c r="G173" s="48">
        <f t="shared" ref="G173:G204" si="43">+C173-(C$7+F173*C$8)</f>
        <v>-6.066800000553485E-3</v>
      </c>
      <c r="I173" s="34">
        <f>G173</f>
        <v>-6.066800000553485E-3</v>
      </c>
      <c r="K173" s="44"/>
      <c r="M173" s="1"/>
      <c r="N173" s="1"/>
      <c r="O173" s="34">
        <f t="shared" ca="1" si="38"/>
        <v>-1.9922029293212972E-2</v>
      </c>
      <c r="P173" s="34">
        <f t="shared" si="35"/>
        <v>-5.776831192092032E-3</v>
      </c>
      <c r="Q173" s="212">
        <f t="shared" si="36"/>
        <v>37499.016349999998</v>
      </c>
      <c r="R173" s="45"/>
      <c r="S173" s="34">
        <f t="shared" ref="S173:S195" si="44">(P173-G173)^2</f>
        <v>8.4081909880554804E-8</v>
      </c>
      <c r="T173" s="34">
        <v>1</v>
      </c>
      <c r="U173" s="34">
        <f t="shared" ref="U173:U204" si="45">S173*T173</f>
        <v>8.4081909880554804E-8</v>
      </c>
      <c r="W173" s="1">
        <v>142</v>
      </c>
      <c r="X173" s="1"/>
    </row>
    <row r="174" spans="1:25" s="34" customFormat="1">
      <c r="A174" s="81" t="s">
        <v>106</v>
      </c>
      <c r="B174" s="79" t="s">
        <v>65</v>
      </c>
      <c r="C174" s="81">
        <v>52521.428800000002</v>
      </c>
      <c r="D174" s="81">
        <v>1.4E-3</v>
      </c>
      <c r="E174" s="48">
        <f t="shared" si="34"/>
        <v>15501.430507834952</v>
      </c>
      <c r="F174" s="48">
        <f t="shared" si="42"/>
        <v>15501.5</v>
      </c>
      <c r="G174" s="48">
        <f t="shared" si="43"/>
        <v>-1.948694400198292E-2</v>
      </c>
      <c r="K174" s="44">
        <f t="shared" ref="K174:K184" si="46">G174</f>
        <v>-1.948694400198292E-2</v>
      </c>
      <c r="O174" s="34">
        <f t="shared" ca="1" si="38"/>
        <v>-1.9945440441000554E-2</v>
      </c>
      <c r="P174" s="34">
        <f t="shared" si="35"/>
        <v>-5.7863736529433548E-3</v>
      </c>
      <c r="Q174" s="212">
        <f t="shared" si="36"/>
        <v>37502.928800000002</v>
      </c>
      <c r="R174" s="45"/>
      <c r="S174" s="34">
        <f t="shared" si="44"/>
        <v>1.8770562788898211E-4</v>
      </c>
      <c r="T174" s="34">
        <v>1</v>
      </c>
      <c r="U174" s="34">
        <f t="shared" si="45"/>
        <v>1.8770562788898211E-4</v>
      </c>
      <c r="W174" s="1">
        <v>143</v>
      </c>
      <c r="Y174" s="1"/>
    </row>
    <row r="175" spans="1:25" s="34" customFormat="1">
      <c r="A175" s="81" t="s">
        <v>106</v>
      </c>
      <c r="B175" s="79" t="s">
        <v>62</v>
      </c>
      <c r="C175" s="81">
        <v>52521.5697</v>
      </c>
      <c r="D175" s="81">
        <v>1.6999999999999999E-3</v>
      </c>
      <c r="E175" s="48">
        <f t="shared" si="34"/>
        <v>15501.932969691208</v>
      </c>
      <c r="F175" s="48">
        <f t="shared" si="42"/>
        <v>15502</v>
      </c>
      <c r="G175" s="48">
        <f t="shared" si="43"/>
        <v>-1.8796592004946433E-2</v>
      </c>
      <c r="K175" s="44">
        <f t="shared" si="46"/>
        <v>-1.8796592004946433E-2</v>
      </c>
      <c r="O175" s="34">
        <f t="shared" ca="1" si="38"/>
        <v>-1.994627655342154E-2</v>
      </c>
      <c r="P175" s="34">
        <f t="shared" si="35"/>
        <v>-5.7867146363666157E-3</v>
      </c>
      <c r="Q175" s="212">
        <f t="shared" si="36"/>
        <v>37503.0697</v>
      </c>
      <c r="R175" s="45"/>
      <c r="S175" s="34">
        <f t="shared" si="44"/>
        <v>1.692569091454853E-4</v>
      </c>
      <c r="T175" s="34">
        <v>1</v>
      </c>
      <c r="U175" s="34">
        <f t="shared" si="45"/>
        <v>1.692569091454853E-4</v>
      </c>
      <c r="W175" s="1">
        <v>144</v>
      </c>
    </row>
    <row r="176" spans="1:25" s="34" customFormat="1">
      <c r="A176" s="72" t="s">
        <v>110</v>
      </c>
      <c r="B176" s="82"/>
      <c r="C176" s="56">
        <v>52546.667029999997</v>
      </c>
      <c r="D176" s="74">
        <v>5.0000000000000002E-5</v>
      </c>
      <c r="E176" s="48">
        <f t="shared" si="34"/>
        <v>15591.432267200311</v>
      </c>
      <c r="F176" s="48">
        <f t="shared" si="42"/>
        <v>15591.5</v>
      </c>
      <c r="G176" s="48">
        <f t="shared" si="43"/>
        <v>-1.8993584002600983E-2</v>
      </c>
      <c r="K176" s="44">
        <f t="shared" si="46"/>
        <v>-1.8993584002600983E-2</v>
      </c>
      <c r="O176" s="34">
        <f t="shared" ca="1" si="38"/>
        <v>-2.0095940676777876E-2</v>
      </c>
      <c r="P176" s="34">
        <f t="shared" si="35"/>
        <v>-5.8479520441304294E-3</v>
      </c>
      <c r="Q176" s="212">
        <f t="shared" si="36"/>
        <v>37528.167029999997</v>
      </c>
      <c r="R176" s="45"/>
      <c r="S176" s="34">
        <f t="shared" si="44"/>
        <v>1.7280763958756238E-4</v>
      </c>
      <c r="T176" s="34">
        <v>1</v>
      </c>
      <c r="U176" s="34">
        <f t="shared" si="45"/>
        <v>1.7280763958756238E-4</v>
      </c>
      <c r="W176" s="1">
        <v>145</v>
      </c>
      <c r="X176" s="34">
        <f>+T176*T176</f>
        <v>1</v>
      </c>
    </row>
    <row r="177" spans="1:25" s="34" customFormat="1">
      <c r="A177" s="78" t="s">
        <v>111</v>
      </c>
      <c r="B177" s="79" t="s">
        <v>65</v>
      </c>
      <c r="C177" s="81">
        <v>52815.446859999996</v>
      </c>
      <c r="D177" s="81">
        <v>1.8000000000000001E-4</v>
      </c>
      <c r="E177" s="48">
        <f t="shared" si="34"/>
        <v>16549.924902457478</v>
      </c>
      <c r="F177" s="48">
        <f t="shared" si="42"/>
        <v>16550</v>
      </c>
      <c r="G177" s="48">
        <f t="shared" si="43"/>
        <v>-2.105880000453908E-2</v>
      </c>
      <c r="K177" s="44">
        <f t="shared" si="46"/>
        <v>-2.105880000453908E-2</v>
      </c>
      <c r="O177" s="34">
        <f t="shared" ca="1" si="38"/>
        <v>-2.1698768187806375E-2</v>
      </c>
      <c r="P177" s="34">
        <f t="shared" si="35"/>
        <v>-6.5288865915227763E-3</v>
      </c>
      <c r="Q177" s="212">
        <f t="shared" si="36"/>
        <v>37796.946859999996</v>
      </c>
      <c r="R177" s="45"/>
      <c r="S177" s="34">
        <f t="shared" si="44"/>
        <v>2.1111838378975109E-4</v>
      </c>
      <c r="T177" s="34">
        <v>1</v>
      </c>
      <c r="U177" s="34">
        <f t="shared" si="45"/>
        <v>2.1111838378975109E-4</v>
      </c>
      <c r="W177" s="1">
        <v>146</v>
      </c>
    </row>
    <row r="178" spans="1:25" s="34" customFormat="1">
      <c r="A178" s="78" t="s">
        <v>111</v>
      </c>
      <c r="B178" s="79" t="s">
        <v>65</v>
      </c>
      <c r="C178" s="81">
        <v>52815.449970000001</v>
      </c>
      <c r="D178" s="81">
        <v>2.0000000000000001E-4</v>
      </c>
      <c r="E178" s="48">
        <f t="shared" si="34"/>
        <v>16549.935992992436</v>
      </c>
      <c r="F178" s="48">
        <f t="shared" si="42"/>
        <v>16550</v>
      </c>
      <c r="G178" s="48">
        <f t="shared" si="43"/>
        <v>-1.7948799999430776E-2</v>
      </c>
      <c r="K178" s="44">
        <f t="shared" si="46"/>
        <v>-1.7948799999430776E-2</v>
      </c>
      <c r="O178" s="34">
        <f t="shared" ca="1" si="38"/>
        <v>-2.1698768187806375E-2</v>
      </c>
      <c r="P178" s="34">
        <f t="shared" si="35"/>
        <v>-6.5288865915227763E-3</v>
      </c>
      <c r="Q178" s="212">
        <f t="shared" si="36"/>
        <v>37796.949970000001</v>
      </c>
      <c r="R178" s="45"/>
      <c r="S178" s="34">
        <f t="shared" si="44"/>
        <v>1.304144222441169E-4</v>
      </c>
      <c r="T178" s="34">
        <v>1</v>
      </c>
      <c r="U178" s="34">
        <f t="shared" si="45"/>
        <v>1.304144222441169E-4</v>
      </c>
      <c r="W178" s="1">
        <v>147</v>
      </c>
    </row>
    <row r="179" spans="1:25" s="34" customFormat="1">
      <c r="A179" s="85" t="s">
        <v>112</v>
      </c>
      <c r="B179" s="73" t="s">
        <v>62</v>
      </c>
      <c r="C179" s="86">
        <v>52878.4018</v>
      </c>
      <c r="D179" s="86">
        <v>1.6000000000000001E-3</v>
      </c>
      <c r="E179" s="48">
        <f t="shared" si="34"/>
        <v>16774.427784028092</v>
      </c>
      <c r="F179" s="48">
        <f t="shared" si="42"/>
        <v>16774.5</v>
      </c>
      <c r="G179" s="48">
        <f t="shared" si="43"/>
        <v>-2.025075200072024E-2</v>
      </c>
      <c r="K179" s="44">
        <f t="shared" si="46"/>
        <v>-2.025075200072024E-2</v>
      </c>
      <c r="O179" s="34">
        <f t="shared" ca="1" si="38"/>
        <v>-2.20741826648287E-2</v>
      </c>
      <c r="P179" s="34">
        <f t="shared" si="35"/>
        <v>-6.6950147610672014E-3</v>
      </c>
      <c r="Q179" s="212">
        <f t="shared" si="36"/>
        <v>37859.9018</v>
      </c>
      <c r="R179" s="59"/>
      <c r="S179" s="34">
        <f t="shared" si="44"/>
        <v>1.8375801211051619E-4</v>
      </c>
      <c r="T179" s="34">
        <v>1</v>
      </c>
      <c r="U179" s="34">
        <f t="shared" si="45"/>
        <v>1.8375801211051619E-4</v>
      </c>
      <c r="W179" s="1">
        <v>148</v>
      </c>
      <c r="Y179" s="1"/>
    </row>
    <row r="180" spans="1:25" s="34" customFormat="1">
      <c r="A180" s="85" t="s">
        <v>112</v>
      </c>
      <c r="B180" s="87"/>
      <c r="C180" s="86">
        <v>52878.542500000003</v>
      </c>
      <c r="D180" s="86">
        <v>5.1999999999999998E-3</v>
      </c>
      <c r="E180" s="48">
        <f t="shared" si="34"/>
        <v>16774.929532666687</v>
      </c>
      <c r="F180" s="48">
        <f t="shared" si="42"/>
        <v>16775</v>
      </c>
      <c r="G180" s="48">
        <f t="shared" si="43"/>
        <v>-1.9760399998631328E-2</v>
      </c>
      <c r="K180" s="44">
        <f t="shared" si="46"/>
        <v>-1.9760399998631328E-2</v>
      </c>
      <c r="O180" s="34">
        <f t="shared" ca="1" si="38"/>
        <v>-2.2075018777249683E-2</v>
      </c>
      <c r="P180" s="34">
        <f t="shared" si="35"/>
        <v>-6.6953875694904632E-3</v>
      </c>
      <c r="Q180" s="212">
        <f t="shared" si="36"/>
        <v>37860.042500000003</v>
      </c>
      <c r="R180" s="45"/>
      <c r="S180" s="34">
        <f t="shared" si="44"/>
        <v>1.7069454977360532E-4</v>
      </c>
      <c r="T180" s="34">
        <v>1</v>
      </c>
      <c r="U180" s="34">
        <f t="shared" si="45"/>
        <v>1.7069454977360532E-4</v>
      </c>
      <c r="W180" s="1">
        <v>149</v>
      </c>
      <c r="Y180" s="1"/>
    </row>
    <row r="181" spans="1:25" s="34" customFormat="1">
      <c r="A181" s="78" t="s">
        <v>113</v>
      </c>
      <c r="B181" s="73" t="s">
        <v>65</v>
      </c>
      <c r="C181" s="56">
        <v>52886.393499999998</v>
      </c>
      <c r="D181" s="76">
        <v>5.1999999999999997E-5</v>
      </c>
      <c r="E181" s="48">
        <f t="shared" si="34"/>
        <v>16802.926892734216</v>
      </c>
      <c r="F181" s="48">
        <f t="shared" si="42"/>
        <v>16803</v>
      </c>
      <c r="G181" s="48">
        <f t="shared" si="43"/>
        <v>-2.0500688005995471E-2</v>
      </c>
      <c r="K181" s="44">
        <f t="shared" si="46"/>
        <v>-2.0500688005995471E-2</v>
      </c>
      <c r="O181" s="34">
        <f t="shared" ca="1" si="38"/>
        <v>-2.212184107282485E-2</v>
      </c>
      <c r="P181" s="34">
        <f t="shared" si="35"/>
        <v>-6.7162847911931087E-3</v>
      </c>
      <c r="Q181" s="212">
        <f t="shared" si="36"/>
        <v>37867.893499999998</v>
      </c>
      <c r="R181" s="45"/>
      <c r="S181" s="34">
        <f t="shared" si="44"/>
        <v>1.9000977198825369E-4</v>
      </c>
      <c r="T181" s="34">
        <v>1</v>
      </c>
      <c r="U181" s="34">
        <f t="shared" si="45"/>
        <v>1.9000977198825369E-4</v>
      </c>
      <c r="W181" s="1">
        <v>150</v>
      </c>
      <c r="X181" s="34">
        <f>+T181*T181</f>
        <v>1</v>
      </c>
      <c r="Y181" s="1"/>
    </row>
    <row r="182" spans="1:25" s="34" customFormat="1">
      <c r="A182" s="85" t="s">
        <v>114</v>
      </c>
      <c r="B182" s="73" t="s">
        <v>62</v>
      </c>
      <c r="C182" s="86">
        <v>52887.375599999999</v>
      </c>
      <c r="D182" s="86">
        <v>3.0999999999999999E-3</v>
      </c>
      <c r="E182" s="48">
        <f t="shared" si="34"/>
        <v>16806.429148156756</v>
      </c>
      <c r="F182" s="48">
        <f t="shared" si="42"/>
        <v>16806.5</v>
      </c>
      <c r="G182" s="48">
        <f t="shared" si="43"/>
        <v>-1.9868224000674672E-2</v>
      </c>
      <c r="K182" s="44">
        <f t="shared" si="46"/>
        <v>-1.9868224000674672E-2</v>
      </c>
      <c r="O182" s="34">
        <f t="shared" ca="1" si="38"/>
        <v>-2.2127693859771747E-2</v>
      </c>
      <c r="P182" s="34">
        <f t="shared" si="35"/>
        <v>-6.7188997001559388E-3</v>
      </c>
      <c r="Q182" s="212">
        <f t="shared" si="36"/>
        <v>37868.875599999999</v>
      </c>
      <c r="R182" s="45"/>
      <c r="S182" s="34">
        <f t="shared" si="44"/>
        <v>1.7290472956021249E-4</v>
      </c>
      <c r="T182" s="34">
        <v>1</v>
      </c>
      <c r="U182" s="34">
        <f t="shared" si="45"/>
        <v>1.7290472956021249E-4</v>
      </c>
      <c r="W182" s="1">
        <v>151</v>
      </c>
    </row>
    <row r="183" spans="1:25" s="34" customFormat="1">
      <c r="A183" s="85" t="s">
        <v>114</v>
      </c>
      <c r="B183" s="87"/>
      <c r="C183" s="86">
        <v>52887.514900000002</v>
      </c>
      <c r="D183" s="86">
        <v>5.0000000000000001E-4</v>
      </c>
      <c r="E183" s="48">
        <f t="shared" si="34"/>
        <v>16806.925904271582</v>
      </c>
      <c r="F183" s="48">
        <f t="shared" si="42"/>
        <v>16807</v>
      </c>
      <c r="G183" s="48">
        <f t="shared" si="43"/>
        <v>-2.0777871999598574E-2</v>
      </c>
      <c r="K183" s="44">
        <f t="shared" si="46"/>
        <v>-2.0777871999598574E-2</v>
      </c>
      <c r="O183" s="34">
        <f t="shared" ca="1" si="38"/>
        <v>-2.2128529972192734E-2</v>
      </c>
      <c r="P183" s="34">
        <f t="shared" si="35"/>
        <v>-6.7192733085792008E-3</v>
      </c>
      <c r="Q183" s="212">
        <f t="shared" si="36"/>
        <v>37869.014900000002</v>
      </c>
      <c r="R183" s="59"/>
      <c r="S183" s="34">
        <f t="shared" si="44"/>
        <v>1.976441971551316E-4</v>
      </c>
      <c r="T183" s="34">
        <v>1</v>
      </c>
      <c r="U183" s="34">
        <f t="shared" si="45"/>
        <v>1.976441971551316E-4</v>
      </c>
      <c r="W183" s="1">
        <v>152</v>
      </c>
    </row>
    <row r="184" spans="1:25" s="34" customFormat="1">
      <c r="A184" s="85" t="s">
        <v>114</v>
      </c>
      <c r="B184" s="87"/>
      <c r="C184" s="86">
        <v>52902.375800000002</v>
      </c>
      <c r="D184" s="86">
        <v>5.9999999999999995E-4</v>
      </c>
      <c r="E184" s="48">
        <f t="shared" si="34"/>
        <v>16859.921187449239</v>
      </c>
      <c r="F184" s="48">
        <f t="shared" si="42"/>
        <v>16860</v>
      </c>
      <c r="G184" s="48">
        <f t="shared" si="43"/>
        <v>-2.2100560003309511E-2</v>
      </c>
      <c r="K184" s="44">
        <f t="shared" si="46"/>
        <v>-2.2100560003309511E-2</v>
      </c>
      <c r="O184" s="34">
        <f t="shared" ca="1" si="38"/>
        <v>-2.2217157888817157E-2</v>
      </c>
      <c r="P184" s="34">
        <f t="shared" si="35"/>
        <v>-6.758946688944922E-3</v>
      </c>
      <c r="Q184" s="212">
        <f t="shared" si="36"/>
        <v>37883.875800000002</v>
      </c>
      <c r="R184" s="59"/>
      <c r="S184" s="34">
        <f t="shared" si="44"/>
        <v>2.3536509908748883E-4</v>
      </c>
      <c r="T184" s="34">
        <v>1</v>
      </c>
      <c r="U184" s="34">
        <f t="shared" si="45"/>
        <v>2.3536509908748883E-4</v>
      </c>
      <c r="W184" s="1">
        <v>153</v>
      </c>
    </row>
    <row r="185" spans="1:25">
      <c r="A185" s="69" t="s">
        <v>101</v>
      </c>
      <c r="B185" s="70" t="s">
        <v>65</v>
      </c>
      <c r="C185" s="71">
        <v>52908.402800000003</v>
      </c>
      <c r="D185" s="71" t="s">
        <v>48</v>
      </c>
      <c r="E185" s="48">
        <f t="shared" si="34"/>
        <v>16881.414002266098</v>
      </c>
      <c r="F185" s="48">
        <f t="shared" si="42"/>
        <v>16881.5</v>
      </c>
      <c r="G185" s="48">
        <f t="shared" si="43"/>
        <v>-2.4115423999319319E-2</v>
      </c>
      <c r="H185" s="34"/>
      <c r="I185" s="34">
        <f>G185</f>
        <v>-2.4115423999319319E-2</v>
      </c>
      <c r="J185" s="34"/>
      <c r="K185" s="44"/>
      <c r="L185" s="34"/>
      <c r="O185" s="34">
        <f t="shared" ref="O185:O211" ca="1" si="47">+C$11+C$12*F185</f>
        <v>-2.2253110722919519E-2</v>
      </c>
      <c r="P185" s="34">
        <f t="shared" si="35"/>
        <v>-6.7750806511451683E-3</v>
      </c>
      <c r="Q185" s="212">
        <f t="shared" si="36"/>
        <v>37889.902800000003</v>
      </c>
      <c r="R185" s="45"/>
      <c r="S185" s="34">
        <f t="shared" si="44"/>
        <v>3.0068750743256748E-4</v>
      </c>
      <c r="T185" s="34">
        <v>1</v>
      </c>
      <c r="U185" s="34">
        <f t="shared" si="45"/>
        <v>3.0068750743256748E-4</v>
      </c>
      <c r="V185" s="34"/>
      <c r="W185" s="1">
        <v>154</v>
      </c>
    </row>
    <row r="186" spans="1:25">
      <c r="A186" s="78" t="s">
        <v>115</v>
      </c>
      <c r="B186" s="79" t="s">
        <v>65</v>
      </c>
      <c r="C186" s="81">
        <v>52914.714999999997</v>
      </c>
      <c r="D186" s="81">
        <v>1E-3</v>
      </c>
      <c r="E186" s="48">
        <f t="shared" si="34"/>
        <v>16903.923865496028</v>
      </c>
      <c r="F186" s="48">
        <f t="shared" si="42"/>
        <v>16904</v>
      </c>
      <c r="G186" s="48">
        <f t="shared" si="43"/>
        <v>-2.1349584007111844E-2</v>
      </c>
      <c r="H186" s="34"/>
      <c r="I186" s="34"/>
      <c r="J186" s="34"/>
      <c r="K186" s="44">
        <f>G186</f>
        <v>-2.1349584007111844E-2</v>
      </c>
      <c r="L186" s="34"/>
      <c r="M186" s="34"/>
      <c r="N186" s="34"/>
      <c r="O186" s="34">
        <f t="shared" ca="1" si="47"/>
        <v>-2.2290735781863847E-2</v>
      </c>
      <c r="P186" s="34">
        <f t="shared" si="35"/>
        <v>-6.7919897801919371E-3</v>
      </c>
      <c r="Q186" s="212">
        <f t="shared" si="36"/>
        <v>37896.214999999997</v>
      </c>
      <c r="R186" s="45"/>
      <c r="S186" s="34">
        <f t="shared" si="44"/>
        <v>2.1192354967565179E-4</v>
      </c>
      <c r="T186" s="34">
        <v>1</v>
      </c>
      <c r="U186" s="34">
        <f t="shared" si="45"/>
        <v>2.1192354967565179E-4</v>
      </c>
      <c r="V186" s="34"/>
      <c r="W186" s="1">
        <v>155</v>
      </c>
      <c r="X186" s="34"/>
    </row>
    <row r="187" spans="1:25" s="34" customFormat="1">
      <c r="A187" s="78" t="s">
        <v>115</v>
      </c>
      <c r="B187" s="79" t="s">
        <v>62</v>
      </c>
      <c r="C187" s="81">
        <v>52914.856399999997</v>
      </c>
      <c r="D187" s="81">
        <v>2.9999999999999997E-4</v>
      </c>
      <c r="E187" s="48">
        <f t="shared" si="34"/>
        <v>16904.428110396493</v>
      </c>
      <c r="F187" s="48">
        <f t="shared" si="42"/>
        <v>16904.5</v>
      </c>
      <c r="G187" s="48">
        <f t="shared" si="43"/>
        <v>-2.0159232008154504E-2</v>
      </c>
      <c r="K187" s="44">
        <f>G187</f>
        <v>-2.0159232008154504E-2</v>
      </c>
      <c r="O187" s="34">
        <f t="shared" ca="1" si="47"/>
        <v>-2.2291571894284833E-2</v>
      </c>
      <c r="P187" s="34">
        <f t="shared" si="35"/>
        <v>-6.7923658261151987E-3</v>
      </c>
      <c r="Q187" s="212">
        <f t="shared" si="36"/>
        <v>37896.356399999997</v>
      </c>
      <c r="R187" s="45"/>
      <c r="S187" s="34">
        <f t="shared" si="44"/>
        <v>1.7867311152854604E-4</v>
      </c>
      <c r="T187" s="34">
        <v>1</v>
      </c>
      <c r="U187" s="34">
        <f t="shared" si="45"/>
        <v>1.7867311152854604E-4</v>
      </c>
      <c r="W187" s="1">
        <v>156</v>
      </c>
    </row>
    <row r="188" spans="1:25" s="34" customFormat="1">
      <c r="A188" s="85" t="s">
        <v>114</v>
      </c>
      <c r="B188" s="73" t="s">
        <v>62</v>
      </c>
      <c r="C188" s="86">
        <v>52929.436699999998</v>
      </c>
      <c r="D188" s="86">
        <v>4.7000000000000002E-3</v>
      </c>
      <c r="E188" s="48">
        <f t="shared" si="34"/>
        <v>16956.422749167719</v>
      </c>
      <c r="F188" s="48">
        <f t="shared" si="42"/>
        <v>16956.5</v>
      </c>
      <c r="G188" s="48">
        <f t="shared" si="43"/>
        <v>-2.1662624007149134E-2</v>
      </c>
      <c r="K188" s="44">
        <f>G188</f>
        <v>-2.1662624007149134E-2</v>
      </c>
      <c r="O188" s="34">
        <f t="shared" ca="1" si="47"/>
        <v>-2.2378527586067287E-2</v>
      </c>
      <c r="P188" s="34">
        <f t="shared" si="35"/>
        <v>-6.8315428521343972E-3</v>
      </c>
      <c r="Q188" s="212">
        <f t="shared" si="36"/>
        <v>37910.936699999998</v>
      </c>
      <c r="R188" s="45"/>
      <c r="S188" s="34">
        <f t="shared" si="44"/>
        <v>2.1996096822663326E-4</v>
      </c>
      <c r="T188" s="34">
        <v>1</v>
      </c>
      <c r="U188" s="34">
        <f t="shared" si="45"/>
        <v>2.1996096822663326E-4</v>
      </c>
      <c r="W188" s="1">
        <v>157</v>
      </c>
    </row>
    <row r="189" spans="1:25">
      <c r="A189" s="85" t="s">
        <v>114</v>
      </c>
      <c r="B189" s="87"/>
      <c r="C189" s="86">
        <v>52929.579299999998</v>
      </c>
      <c r="D189" s="86">
        <v>5.9999999999999995E-4</v>
      </c>
      <c r="E189" s="48">
        <f t="shared" si="34"/>
        <v>16956.931273374266</v>
      </c>
      <c r="F189" s="48">
        <f t="shared" si="42"/>
        <v>16957</v>
      </c>
      <c r="G189" s="48">
        <f t="shared" si="43"/>
        <v>-1.9272272002126556E-2</v>
      </c>
      <c r="H189" s="34"/>
      <c r="I189" s="34"/>
      <c r="J189" s="34"/>
      <c r="K189" s="44">
        <f>G189</f>
        <v>-1.9272272002126556E-2</v>
      </c>
      <c r="L189" s="34"/>
      <c r="M189" s="34"/>
      <c r="N189" s="34"/>
      <c r="O189" s="34">
        <f t="shared" ca="1" si="47"/>
        <v>-2.2379363698488274E-2</v>
      </c>
      <c r="P189" s="34">
        <f t="shared" si="35"/>
        <v>-6.831920210557659E-3</v>
      </c>
      <c r="Q189" s="212">
        <f t="shared" si="36"/>
        <v>37911.079299999998</v>
      </c>
      <c r="R189" s="45"/>
      <c r="S189" s="34">
        <f t="shared" si="44"/>
        <v>1.5476235269799144E-4</v>
      </c>
      <c r="T189" s="34">
        <v>1</v>
      </c>
      <c r="U189" s="34">
        <f t="shared" si="45"/>
        <v>1.5476235269799144E-4</v>
      </c>
      <c r="V189" s="34"/>
      <c r="W189" s="1">
        <v>158</v>
      </c>
      <c r="X189" s="34"/>
    </row>
    <row r="190" spans="1:25" s="34" customFormat="1">
      <c r="A190" s="69" t="s">
        <v>101</v>
      </c>
      <c r="B190" s="70" t="s">
        <v>65</v>
      </c>
      <c r="C190" s="71">
        <v>52931.39344</v>
      </c>
      <c r="D190" s="71" t="s">
        <v>48</v>
      </c>
      <c r="E190" s="48">
        <f t="shared" si="34"/>
        <v>16963.400656993297</v>
      </c>
      <c r="F190" s="48">
        <f t="shared" si="42"/>
        <v>16963.5</v>
      </c>
      <c r="G190" s="48">
        <f t="shared" si="43"/>
        <v>-2.7857696004502941E-2</v>
      </c>
      <c r="I190" s="34">
        <f>G190</f>
        <v>-2.7857696004502941E-2</v>
      </c>
      <c r="K190" s="44"/>
      <c r="M190" s="1"/>
      <c r="N190" s="1"/>
      <c r="O190" s="34">
        <f t="shared" ca="1" si="47"/>
        <v>-2.2390233159961078E-2</v>
      </c>
      <c r="P190" s="34">
        <f t="shared" si="35"/>
        <v>-6.8368270075600587E-3</v>
      </c>
      <c r="Q190" s="212">
        <f t="shared" si="36"/>
        <v>37912.89344</v>
      </c>
      <c r="R190" s="45"/>
      <c r="S190" s="34">
        <f t="shared" si="44"/>
        <v>4.4187693338663438E-4</v>
      </c>
      <c r="T190" s="34">
        <v>1</v>
      </c>
      <c r="U190" s="34">
        <f t="shared" si="45"/>
        <v>4.4187693338663438E-4</v>
      </c>
      <c r="W190" s="1">
        <v>159</v>
      </c>
      <c r="X190" s="1"/>
    </row>
    <row r="191" spans="1:25">
      <c r="A191" s="1" t="s">
        <v>101</v>
      </c>
      <c r="B191" s="68" t="s">
        <v>62</v>
      </c>
      <c r="C191" s="50">
        <v>52941.353940000001</v>
      </c>
      <c r="D191" s="50" t="s">
        <v>48</v>
      </c>
      <c r="E191" s="48">
        <f t="shared" si="34"/>
        <v>16998.920680551168</v>
      </c>
      <c r="F191" s="48">
        <f t="shared" si="42"/>
        <v>16999</v>
      </c>
      <c r="G191" s="48">
        <f t="shared" si="43"/>
        <v>-2.2242703998927027E-2</v>
      </c>
      <c r="H191" s="34"/>
      <c r="I191" s="34">
        <f>G191</f>
        <v>-2.2242703998927027E-2</v>
      </c>
      <c r="J191" s="34"/>
      <c r="K191" s="44"/>
      <c r="L191" s="34"/>
      <c r="O191" s="34">
        <f t="shared" ca="1" si="47"/>
        <v>-2.2449597141851022E-2</v>
      </c>
      <c r="P191" s="34">
        <f t="shared" si="35"/>
        <v>-6.8636629431116265E-3</v>
      </c>
      <c r="Q191" s="212">
        <f t="shared" si="36"/>
        <v>37922.853940000001</v>
      </c>
      <c r="R191" s="45"/>
      <c r="S191" s="34">
        <f t="shared" si="44"/>
        <v>2.3651490379645568E-4</v>
      </c>
      <c r="T191" s="34">
        <v>1</v>
      </c>
      <c r="U191" s="34">
        <f t="shared" si="45"/>
        <v>2.3651490379645568E-4</v>
      </c>
      <c r="V191" s="34"/>
      <c r="W191" s="1">
        <v>160</v>
      </c>
      <c r="Y191" s="34"/>
    </row>
    <row r="192" spans="1:25">
      <c r="A192" s="1" t="s">
        <v>101</v>
      </c>
      <c r="B192" s="68" t="s">
        <v>65</v>
      </c>
      <c r="C192" s="50">
        <v>52956.359170000003</v>
      </c>
      <c r="D192" s="50">
        <v>1.5E-3</v>
      </c>
      <c r="E192" s="48">
        <f t="shared" si="34"/>
        <v>17052.430657268327</v>
      </c>
      <c r="F192" s="48">
        <f t="shared" si="42"/>
        <v>17052.5</v>
      </c>
      <c r="G192" s="48">
        <f t="shared" si="43"/>
        <v>-1.9445040001301095E-2</v>
      </c>
      <c r="H192" s="34"/>
      <c r="I192" s="34"/>
      <c r="J192" s="34"/>
      <c r="K192" s="44">
        <f>G192</f>
        <v>-1.9445040001301095E-2</v>
      </c>
      <c r="L192" s="34"/>
      <c r="O192" s="34">
        <f t="shared" ca="1" si="47"/>
        <v>-2.2539061170896432E-2</v>
      </c>
      <c r="P192" s="34">
        <f t="shared" si="35"/>
        <v>-6.904224869400611E-3</v>
      </c>
      <c r="Q192" s="212">
        <f t="shared" si="36"/>
        <v>37937.859170000003</v>
      </c>
      <c r="R192" s="59"/>
      <c r="S192" s="34">
        <f t="shared" si="44"/>
        <v>1.5727204417250416E-4</v>
      </c>
      <c r="T192" s="34">
        <v>0.1</v>
      </c>
      <c r="U192" s="34">
        <f t="shared" si="45"/>
        <v>1.5727204417250417E-5</v>
      </c>
      <c r="V192" s="34"/>
      <c r="W192" s="1">
        <v>161</v>
      </c>
    </row>
    <row r="193" spans="1:25" s="34" customFormat="1">
      <c r="A193" s="89" t="s">
        <v>116</v>
      </c>
      <c r="B193" s="90" t="s">
        <v>65</v>
      </c>
      <c r="C193" s="89">
        <v>53208.453000000001</v>
      </c>
      <c r="D193" s="89">
        <v>1E-4</v>
      </c>
      <c r="E193" s="48">
        <f t="shared" si="34"/>
        <v>17951.41954139989</v>
      </c>
      <c r="F193" s="48">
        <f t="shared" si="42"/>
        <v>17951.5</v>
      </c>
      <c r="G193" s="48">
        <f t="shared" si="43"/>
        <v>-2.2562143996765371E-2</v>
      </c>
      <c r="K193" s="44">
        <f>G193</f>
        <v>-2.2562143996765371E-2</v>
      </c>
      <c r="O193" s="34">
        <f t="shared" ca="1" si="47"/>
        <v>-2.4042391303827699E-2</v>
      </c>
      <c r="P193" s="34">
        <f t="shared" si="35"/>
        <v>-7.6072243019248368E-3</v>
      </c>
      <c r="Q193" s="212">
        <f t="shared" si="36"/>
        <v>38189.953000000001</v>
      </c>
      <c r="R193" s="59"/>
      <c r="S193" s="34">
        <f t="shared" si="44"/>
        <v>2.2364962307912931E-4</v>
      </c>
      <c r="T193" s="34">
        <v>1</v>
      </c>
      <c r="U193" s="34">
        <f t="shared" si="45"/>
        <v>2.2364962307912931E-4</v>
      </c>
      <c r="W193" s="1">
        <v>162</v>
      </c>
    </row>
    <row r="194" spans="1:25">
      <c r="A194" s="91" t="s">
        <v>112</v>
      </c>
      <c r="B194" s="90"/>
      <c r="C194" s="62">
        <v>53209.433199999999</v>
      </c>
      <c r="D194" s="62">
        <v>1.4E-3</v>
      </c>
      <c r="E194" s="48">
        <f t="shared" si="34"/>
        <v>17954.915021254448</v>
      </c>
      <c r="F194" s="48">
        <f t="shared" si="42"/>
        <v>17955</v>
      </c>
      <c r="G194" s="48">
        <f t="shared" si="43"/>
        <v>-2.3829680001654197E-2</v>
      </c>
      <c r="H194" s="34"/>
      <c r="I194" s="34"/>
      <c r="J194" s="34"/>
      <c r="K194" s="44">
        <f>G194</f>
        <v>-2.3829680001654197E-2</v>
      </c>
      <c r="L194" s="34"/>
      <c r="M194" s="34"/>
      <c r="N194" s="34"/>
      <c r="O194" s="34">
        <f t="shared" ca="1" si="47"/>
        <v>-2.4048244090774596E-2</v>
      </c>
      <c r="P194" s="34">
        <f t="shared" si="35"/>
        <v>-7.6100401983876676E-3</v>
      </c>
      <c r="Q194" s="212">
        <f t="shared" si="36"/>
        <v>38190.933199999999</v>
      </c>
      <c r="R194" s="59"/>
      <c r="S194" s="34">
        <f t="shared" si="44"/>
        <v>2.6307671534770794E-4</v>
      </c>
      <c r="T194" s="34">
        <v>1</v>
      </c>
      <c r="U194" s="34">
        <f t="shared" si="45"/>
        <v>2.6307671534770794E-4</v>
      </c>
      <c r="V194" s="34"/>
      <c r="W194" s="1">
        <v>163</v>
      </c>
      <c r="X194" s="34"/>
    </row>
    <row r="195" spans="1:25" s="34" customFormat="1">
      <c r="A195" s="89" t="s">
        <v>116</v>
      </c>
      <c r="B195" s="90" t="s">
        <v>62</v>
      </c>
      <c r="C195" s="89">
        <v>53209.433499999999</v>
      </c>
      <c r="D195" s="89">
        <v>1E-4</v>
      </c>
      <c r="E195" s="48">
        <f t="shared" si="34"/>
        <v>17954.91609108097</v>
      </c>
      <c r="F195" s="48">
        <f t="shared" si="42"/>
        <v>17955</v>
      </c>
      <c r="G195" s="48">
        <f t="shared" si="43"/>
        <v>-2.3529680001956876E-2</v>
      </c>
      <c r="K195" s="44">
        <f>G195</f>
        <v>-2.3529680001956876E-2</v>
      </c>
      <c r="O195" s="34">
        <f t="shared" ca="1" si="47"/>
        <v>-2.4048244090774596E-2</v>
      </c>
      <c r="P195" s="34">
        <f t="shared" si="35"/>
        <v>-7.6100401983876676E-3</v>
      </c>
      <c r="Q195" s="212">
        <f t="shared" si="36"/>
        <v>38190.933499999999</v>
      </c>
      <c r="R195" s="59"/>
      <c r="S195" s="34">
        <f t="shared" si="44"/>
        <v>2.5343493147538513E-4</v>
      </c>
      <c r="T195" s="34">
        <v>1</v>
      </c>
      <c r="U195" s="34">
        <f t="shared" si="45"/>
        <v>2.5343493147538513E-4</v>
      </c>
      <c r="W195" s="1">
        <v>164</v>
      </c>
    </row>
    <row r="196" spans="1:25" s="34" customFormat="1">
      <c r="A196" s="92" t="s">
        <v>117</v>
      </c>
      <c r="B196" s="93" t="s">
        <v>62</v>
      </c>
      <c r="C196" s="94">
        <v>53209.5743</v>
      </c>
      <c r="D196" s="50"/>
      <c r="E196" s="48">
        <f t="shared" si="34"/>
        <v>17955.418196328395</v>
      </c>
      <c r="F196" s="48">
        <f t="shared" si="42"/>
        <v>17955.5</v>
      </c>
      <c r="G196" s="48">
        <f t="shared" si="43"/>
        <v>-2.2939328002394177E-2</v>
      </c>
      <c r="K196" s="44"/>
      <c r="L196" s="34">
        <f>G196</f>
        <v>-2.2939328002394177E-2</v>
      </c>
      <c r="O196" s="34">
        <f t="shared" ca="1" si="47"/>
        <v>-2.4049080203195579E-2</v>
      </c>
      <c r="P196" s="34">
        <f t="shared" si="35"/>
        <v>-7.610442519310927E-3</v>
      </c>
      <c r="Q196" s="212">
        <f t="shared" si="36"/>
        <v>38191.0743</v>
      </c>
      <c r="R196" s="59"/>
      <c r="S196" s="34">
        <f>(P196-L196)^2</f>
        <v>2.3497473015348042E-4</v>
      </c>
      <c r="T196" s="1">
        <v>1</v>
      </c>
      <c r="U196" s="34">
        <f t="shared" si="45"/>
        <v>2.3497473015348042E-4</v>
      </c>
      <c r="V196" s="1"/>
      <c r="W196" s="1">
        <v>165</v>
      </c>
      <c r="X196" s="1"/>
    </row>
    <row r="197" spans="1:25">
      <c r="A197" s="92" t="s">
        <v>117</v>
      </c>
      <c r="B197" s="93" t="s">
        <v>65</v>
      </c>
      <c r="C197" s="94">
        <v>53212.517999999996</v>
      </c>
      <c r="D197" s="50"/>
      <c r="E197" s="48">
        <f t="shared" si="34"/>
        <v>17965.915690766138</v>
      </c>
      <c r="F197" s="48">
        <f t="shared" si="42"/>
        <v>17966</v>
      </c>
      <c r="G197" s="48">
        <f t="shared" si="43"/>
        <v>-2.3641936008061748E-2</v>
      </c>
      <c r="H197" s="34"/>
      <c r="I197" s="34"/>
      <c r="J197" s="34"/>
      <c r="K197" s="44"/>
      <c r="L197" s="34">
        <f>G197</f>
        <v>-2.3641936008061748E-2</v>
      </c>
      <c r="M197" s="34"/>
      <c r="N197" s="34"/>
      <c r="O197" s="34">
        <f t="shared" ca="1" si="47"/>
        <v>-2.4066638564036267E-2</v>
      </c>
      <c r="P197" s="34">
        <f t="shared" si="35"/>
        <v>-7.6188941461994208E-3</v>
      </c>
      <c r="Q197" s="212">
        <f t="shared" si="36"/>
        <v>38194.017999999996</v>
      </c>
      <c r="R197" s="59"/>
      <c r="S197" s="34">
        <f>(P197-L197)^2</f>
        <v>2.5673787050699254E-4</v>
      </c>
      <c r="T197" s="1">
        <v>1</v>
      </c>
      <c r="U197" s="34">
        <f t="shared" si="45"/>
        <v>2.5673787050699254E-4</v>
      </c>
      <c r="W197" s="1">
        <v>166</v>
      </c>
    </row>
    <row r="198" spans="1:25">
      <c r="A198" s="91" t="s">
        <v>112</v>
      </c>
      <c r="B198" s="90"/>
      <c r="C198" s="62">
        <v>53217.426200000002</v>
      </c>
      <c r="D198" s="62">
        <v>2.9999999999999997E-4</v>
      </c>
      <c r="E198" s="48">
        <f t="shared" si="34"/>
        <v>17983.418765875511</v>
      </c>
      <c r="F198" s="48">
        <f t="shared" si="42"/>
        <v>17983.5</v>
      </c>
      <c r="G198" s="48">
        <f t="shared" si="43"/>
        <v>-2.2779616003390402E-2</v>
      </c>
      <c r="H198" s="34"/>
      <c r="I198" s="34"/>
      <c r="J198" s="34"/>
      <c r="K198" s="44">
        <f>G198</f>
        <v>-2.2779616003390402E-2</v>
      </c>
      <c r="L198" s="34"/>
      <c r="M198" s="34"/>
      <c r="N198" s="34"/>
      <c r="O198" s="34">
        <f t="shared" ca="1" si="47"/>
        <v>-2.4095902498770746E-2</v>
      </c>
      <c r="P198" s="34">
        <f t="shared" si="35"/>
        <v>-7.6329924410135728E-3</v>
      </c>
      <c r="Q198" s="212">
        <f t="shared" si="36"/>
        <v>38198.926200000002</v>
      </c>
      <c r="R198" s="59"/>
      <c r="S198" s="34">
        <f>(P198-G198)^2</f>
        <v>2.2942020534034893E-4</v>
      </c>
      <c r="T198" s="34">
        <v>1</v>
      </c>
      <c r="U198" s="34">
        <f t="shared" si="45"/>
        <v>2.2942020534034893E-4</v>
      </c>
      <c r="V198" s="34"/>
      <c r="W198" s="1">
        <v>167</v>
      </c>
      <c r="X198" s="34"/>
    </row>
    <row r="199" spans="1:25">
      <c r="A199" s="89" t="s">
        <v>116</v>
      </c>
      <c r="B199" s="90" t="s">
        <v>62</v>
      </c>
      <c r="C199" s="89">
        <v>53220.3701</v>
      </c>
      <c r="D199" s="89">
        <v>1E-4</v>
      </c>
      <c r="E199" s="48">
        <f t="shared" si="34"/>
        <v>17993.916973530944</v>
      </c>
      <c r="F199" s="48">
        <f t="shared" si="42"/>
        <v>17994</v>
      </c>
      <c r="G199" s="48">
        <f t="shared" si="43"/>
        <v>-2.3282223999558482E-2</v>
      </c>
      <c r="H199" s="34"/>
      <c r="I199" s="34"/>
      <c r="J199" s="34"/>
      <c r="K199" s="44">
        <f>G199</f>
        <v>-2.3282223999558482E-2</v>
      </c>
      <c r="L199" s="34"/>
      <c r="M199" s="34"/>
      <c r="N199" s="34"/>
      <c r="O199" s="34">
        <f t="shared" ca="1" si="47"/>
        <v>-2.4113460859611434E-2</v>
      </c>
      <c r="P199" s="34">
        <f t="shared" si="35"/>
        <v>-7.6414587679020651E-3</v>
      </c>
      <c r="Q199" s="212">
        <f t="shared" si="36"/>
        <v>38201.8701</v>
      </c>
      <c r="R199" s="59"/>
      <c r="S199" s="34">
        <f>(P199-G199)^2</f>
        <v>2.4463353703179221E-4</v>
      </c>
      <c r="T199" s="34">
        <v>1</v>
      </c>
      <c r="U199" s="34">
        <f t="shared" si="45"/>
        <v>2.4463353703179221E-4</v>
      </c>
      <c r="V199" s="34"/>
      <c r="W199" s="1">
        <v>168</v>
      </c>
      <c r="X199" s="34"/>
    </row>
    <row r="200" spans="1:25">
      <c r="A200" s="92" t="s">
        <v>117</v>
      </c>
      <c r="B200" s="93" t="s">
        <v>62</v>
      </c>
      <c r="C200" s="94">
        <v>53220.509899999997</v>
      </c>
      <c r="D200" s="50"/>
      <c r="E200" s="48">
        <f t="shared" si="34"/>
        <v>17994.415512689953</v>
      </c>
      <c r="F200" s="48">
        <f t="shared" si="42"/>
        <v>17994.5</v>
      </c>
      <c r="G200" s="48">
        <f t="shared" si="43"/>
        <v>-2.3691872003837489E-2</v>
      </c>
      <c r="H200" s="34"/>
      <c r="I200" s="34"/>
      <c r="J200" s="34"/>
      <c r="K200" s="44"/>
      <c r="L200" s="34">
        <f>G200</f>
        <v>-2.3691872003837489E-2</v>
      </c>
      <c r="M200" s="34"/>
      <c r="N200" s="34"/>
      <c r="O200" s="34">
        <f t="shared" ca="1" si="47"/>
        <v>-2.411429697203242E-2</v>
      </c>
      <c r="P200" s="34">
        <f t="shared" si="35"/>
        <v>-7.6418620638253271E-3</v>
      </c>
      <c r="Q200" s="212">
        <f t="shared" si="36"/>
        <v>38202.009899999997</v>
      </c>
      <c r="R200" s="59"/>
      <c r="S200" s="34">
        <f>(P200-L200)^2</f>
        <v>2.5760281907448923E-4</v>
      </c>
      <c r="T200" s="1">
        <v>1</v>
      </c>
      <c r="U200" s="34">
        <f t="shared" si="45"/>
        <v>2.5760281907448923E-4</v>
      </c>
      <c r="W200" s="1">
        <v>169</v>
      </c>
    </row>
    <row r="201" spans="1:25" s="34" customFormat="1">
      <c r="A201" s="91" t="s">
        <v>112</v>
      </c>
      <c r="B201" s="90"/>
      <c r="C201" s="62">
        <v>53220.511200000001</v>
      </c>
      <c r="D201" s="62">
        <v>2.9999999999999997E-4</v>
      </c>
      <c r="E201" s="48">
        <f t="shared" si="34"/>
        <v>17994.420148604891</v>
      </c>
      <c r="F201" s="48">
        <f t="shared" si="42"/>
        <v>17994.5</v>
      </c>
      <c r="G201" s="48">
        <f t="shared" si="43"/>
        <v>-2.2391872000298463E-2</v>
      </c>
      <c r="K201" s="44">
        <f>G201</f>
        <v>-2.2391872000298463E-2</v>
      </c>
      <c r="O201" s="34">
        <f t="shared" ca="1" si="47"/>
        <v>-2.411429697203242E-2</v>
      </c>
      <c r="P201" s="34">
        <f t="shared" si="35"/>
        <v>-7.6418620638253271E-3</v>
      </c>
      <c r="Q201" s="212">
        <f t="shared" si="36"/>
        <v>38202.011200000001</v>
      </c>
      <c r="R201" s="59"/>
      <c r="S201" s="34">
        <f>(P201-G201)^2</f>
        <v>2.1756279312605626E-4</v>
      </c>
      <c r="T201" s="34">
        <v>1</v>
      </c>
      <c r="U201" s="34">
        <f t="shared" si="45"/>
        <v>2.1756279312605626E-4</v>
      </c>
      <c r="W201" s="1">
        <v>170</v>
      </c>
    </row>
    <row r="202" spans="1:25" s="34" customFormat="1">
      <c r="A202" s="91" t="s">
        <v>112</v>
      </c>
      <c r="B202" s="90"/>
      <c r="C202" s="62">
        <v>53221.4928</v>
      </c>
      <c r="D202" s="62">
        <v>1.2999999999999999E-3</v>
      </c>
      <c r="E202" s="48">
        <f t="shared" si="34"/>
        <v>17997.920620983223</v>
      </c>
      <c r="F202" s="48">
        <f t="shared" si="42"/>
        <v>17998</v>
      </c>
      <c r="G202" s="48">
        <f t="shared" si="43"/>
        <v>-2.2259408004174475E-2</v>
      </c>
      <c r="K202" s="44">
        <f>G202</f>
        <v>-2.2259408004174475E-2</v>
      </c>
      <c r="O202" s="34">
        <f t="shared" ca="1" si="47"/>
        <v>-2.4120149758979317E-2</v>
      </c>
      <c r="P202" s="34">
        <f t="shared" si="35"/>
        <v>-7.6446854852881578E-3</v>
      </c>
      <c r="Q202" s="212">
        <f t="shared" si="36"/>
        <v>38202.9928</v>
      </c>
      <c r="R202" s="59"/>
      <c r="S202" s="34">
        <f>(P202-G202)^2</f>
        <v>2.1359011430404279E-4</v>
      </c>
      <c r="T202" s="34">
        <v>1</v>
      </c>
      <c r="U202" s="34">
        <f t="shared" si="45"/>
        <v>2.1359011430404279E-4</v>
      </c>
      <c r="W202" s="1">
        <v>171</v>
      </c>
    </row>
    <row r="203" spans="1:25" s="34" customFormat="1">
      <c r="A203" s="92" t="s">
        <v>117</v>
      </c>
      <c r="B203" s="93" t="s">
        <v>62</v>
      </c>
      <c r="C203" s="94">
        <v>53224.435799999999</v>
      </c>
      <c r="D203" s="50"/>
      <c r="E203" s="48">
        <f t="shared" si="34"/>
        <v>18008.415619159096</v>
      </c>
      <c r="F203" s="48">
        <f t="shared" si="42"/>
        <v>18008.5</v>
      </c>
      <c r="G203" s="48">
        <f t="shared" si="43"/>
        <v>-2.3662016006710473E-2</v>
      </c>
      <c r="K203" s="44"/>
      <c r="L203" s="34">
        <f>G203</f>
        <v>-2.3662016006710473E-2</v>
      </c>
      <c r="O203" s="34">
        <f t="shared" ca="1" si="47"/>
        <v>-2.4137708119820005E-2</v>
      </c>
      <c r="P203" s="34">
        <f t="shared" si="35"/>
        <v>-7.6531594246766503E-3</v>
      </c>
      <c r="Q203" s="212">
        <f t="shared" si="36"/>
        <v>38205.935799999999</v>
      </c>
      <c r="R203" s="59"/>
      <c r="S203" s="34">
        <f>(P203-L203)^2</f>
        <v>2.5628348906412763E-4</v>
      </c>
      <c r="T203" s="1">
        <v>1</v>
      </c>
      <c r="U203" s="34">
        <f t="shared" si="45"/>
        <v>2.5628348906412763E-4</v>
      </c>
      <c r="V203" s="1"/>
      <c r="W203" s="1">
        <v>172</v>
      </c>
      <c r="X203" s="1"/>
    </row>
    <row r="204" spans="1:25" s="34" customFormat="1">
      <c r="A204" s="91" t="s">
        <v>112</v>
      </c>
      <c r="B204" s="90"/>
      <c r="C204" s="62">
        <v>53226.539199999999</v>
      </c>
      <c r="D204" s="62">
        <v>4.0000000000000002E-4</v>
      </c>
      <c r="E204" s="48">
        <f t="shared" si="34"/>
        <v>18015.916529510141</v>
      </c>
      <c r="F204" s="48">
        <f t="shared" si="42"/>
        <v>18016</v>
      </c>
      <c r="G204" s="48">
        <f t="shared" si="43"/>
        <v>-2.3406735999742523E-2</v>
      </c>
      <c r="K204" s="34">
        <f>G204</f>
        <v>-2.3406735999742523E-2</v>
      </c>
      <c r="O204" s="34">
        <f t="shared" ca="1" si="47"/>
        <v>-2.4150249806134783E-2</v>
      </c>
      <c r="P204" s="34">
        <f t="shared" si="35"/>
        <v>-7.6592156135255728E-3</v>
      </c>
      <c r="Q204" s="212">
        <f t="shared" si="36"/>
        <v>38208.039199999999</v>
      </c>
      <c r="R204" s="59"/>
      <c r="S204" s="34">
        <f>(P204-G204)^2</f>
        <v>2.4798439831431841E-4</v>
      </c>
      <c r="T204" s="34">
        <v>1</v>
      </c>
      <c r="U204" s="34">
        <f t="shared" si="45"/>
        <v>2.4798439831431841E-4</v>
      </c>
      <c r="W204" s="1">
        <v>173</v>
      </c>
    </row>
    <row r="205" spans="1:25" s="34" customFormat="1">
      <c r="A205" s="1" t="s">
        <v>101</v>
      </c>
      <c r="B205" s="68" t="s">
        <v>65</v>
      </c>
      <c r="C205" s="50">
        <v>53228.36118</v>
      </c>
      <c r="D205" s="50">
        <v>1.5E-3</v>
      </c>
      <c r="E205" s="48">
        <f t="shared" si="34"/>
        <v>18022.413871262263</v>
      </c>
      <c r="F205" s="48">
        <f t="shared" si="42"/>
        <v>18022.5</v>
      </c>
      <c r="G205" s="48">
        <f t="shared" ref="G205:G236" si="48">+C205-(C$7+F205*C$8)</f>
        <v>-2.4152160003723111E-2</v>
      </c>
      <c r="K205" s="34">
        <f>G205</f>
        <v>-2.4152160003723111E-2</v>
      </c>
      <c r="M205" s="1"/>
      <c r="N205" s="1"/>
      <c r="O205" s="34">
        <f t="shared" ca="1" si="47"/>
        <v>-2.4161119267607587E-2</v>
      </c>
      <c r="P205" s="34">
        <f t="shared" si="35"/>
        <v>-7.6644665855279716E-3</v>
      </c>
      <c r="Q205" s="212">
        <f t="shared" si="36"/>
        <v>38209.86118</v>
      </c>
      <c r="R205" s="59"/>
      <c r="S205" s="34">
        <f>(P205-G205)^2</f>
        <v>2.7184403425239533E-4</v>
      </c>
      <c r="T205" s="34">
        <v>0.1</v>
      </c>
      <c r="U205" s="34">
        <f t="shared" ref="U205:U236" si="49">S205*T205</f>
        <v>2.7184403425239533E-5</v>
      </c>
      <c r="W205" s="1">
        <v>174</v>
      </c>
      <c r="X205" s="1"/>
    </row>
    <row r="206" spans="1:25" s="34" customFormat="1">
      <c r="A206" s="91" t="s">
        <v>112</v>
      </c>
      <c r="B206" s="90"/>
      <c r="C206" s="62">
        <v>53233.409500000002</v>
      </c>
      <c r="D206" s="62">
        <v>4.0000000000000002E-4</v>
      </c>
      <c r="E206" s="48">
        <f t="shared" si="34"/>
        <v>18040.416626678929</v>
      </c>
      <c r="F206" s="48">
        <f t="shared" si="42"/>
        <v>18040.5</v>
      </c>
      <c r="G206" s="48">
        <f t="shared" si="48"/>
        <v>-2.3379487996862736E-2</v>
      </c>
      <c r="K206" s="34">
        <f>G206</f>
        <v>-2.3379487996862736E-2</v>
      </c>
      <c r="O206" s="34">
        <f t="shared" ca="1" si="47"/>
        <v>-2.4191219314763052E-2</v>
      </c>
      <c r="P206" s="34">
        <f t="shared" si="35"/>
        <v>-7.6790187637653879E-3</v>
      </c>
      <c r="Q206" s="212">
        <f t="shared" si="36"/>
        <v>38214.909500000002</v>
      </c>
      <c r="R206" s="59"/>
      <c r="S206" s="34">
        <f>(P206-G206)^2</f>
        <v>2.4650473413943645E-4</v>
      </c>
      <c r="T206" s="34">
        <v>1</v>
      </c>
      <c r="U206" s="34">
        <f t="shared" si="49"/>
        <v>2.4650473413943645E-4</v>
      </c>
      <c r="W206" s="1">
        <v>175</v>
      </c>
    </row>
    <row r="207" spans="1:25">
      <c r="A207" s="91" t="s">
        <v>112</v>
      </c>
      <c r="B207" s="90"/>
      <c r="C207" s="62">
        <v>53233.548799999997</v>
      </c>
      <c r="D207" s="62">
        <v>8.0000000000000004E-4</v>
      </c>
      <c r="E207" s="48">
        <f t="shared" si="34"/>
        <v>18040.913382793726</v>
      </c>
      <c r="F207" s="48">
        <f t="shared" si="42"/>
        <v>18041</v>
      </c>
      <c r="G207" s="48">
        <f t="shared" si="48"/>
        <v>-2.4289136003062595E-2</v>
      </c>
      <c r="H207" s="34"/>
      <c r="I207" s="34"/>
      <c r="J207" s="34"/>
      <c r="K207" s="34">
        <f>G207</f>
        <v>-2.4289136003062595E-2</v>
      </c>
      <c r="L207" s="34"/>
      <c r="M207" s="34"/>
      <c r="N207" s="34"/>
      <c r="O207" s="34">
        <f t="shared" ca="1" si="47"/>
        <v>-2.4192055427184039E-2</v>
      </c>
      <c r="P207" s="34">
        <f t="shared" si="35"/>
        <v>-7.6794232221886497E-3</v>
      </c>
      <c r="Q207" s="212">
        <f t="shared" si="36"/>
        <v>38215.048799999997</v>
      </c>
      <c r="R207" s="59"/>
      <c r="S207" s="34">
        <f>(P207-G207)^2</f>
        <v>2.7588255866312723E-4</v>
      </c>
      <c r="T207" s="34">
        <v>1</v>
      </c>
      <c r="U207" s="34">
        <f t="shared" si="49"/>
        <v>2.7588255866312723E-4</v>
      </c>
      <c r="V207" s="34"/>
      <c r="W207" s="1">
        <v>176</v>
      </c>
      <c r="X207" s="34"/>
      <c r="Y207" s="34"/>
    </row>
    <row r="208" spans="1:25">
      <c r="A208" s="92" t="s">
        <v>117</v>
      </c>
      <c r="B208" s="93" t="s">
        <v>65</v>
      </c>
      <c r="C208" s="94">
        <v>53236.353799999997</v>
      </c>
      <c r="D208" s="50"/>
      <c r="E208" s="48">
        <f t="shared" si="34"/>
        <v>18050.916260769711</v>
      </c>
      <c r="F208" s="48">
        <f t="shared" si="42"/>
        <v>18051</v>
      </c>
      <c r="G208" s="48">
        <f t="shared" si="48"/>
        <v>-2.3482096003135666E-2</v>
      </c>
      <c r="H208" s="34"/>
      <c r="I208" s="34"/>
      <c r="J208" s="34"/>
      <c r="K208" s="34"/>
      <c r="L208" s="34">
        <f>G208</f>
        <v>-2.3482096003135666E-2</v>
      </c>
      <c r="M208" s="34"/>
      <c r="N208" s="34"/>
      <c r="O208" s="34">
        <f t="shared" ca="1" si="47"/>
        <v>-2.420877767560374E-2</v>
      </c>
      <c r="P208" s="34">
        <f t="shared" si="35"/>
        <v>-7.6875150156538782E-3</v>
      </c>
      <c r="Q208" s="212">
        <f t="shared" si="36"/>
        <v>38217.853799999997</v>
      </c>
      <c r="R208" s="59"/>
      <c r="S208" s="34">
        <f>(P208-L208)^2</f>
        <v>2.4946878857012113E-4</v>
      </c>
      <c r="T208" s="1">
        <v>1</v>
      </c>
      <c r="U208" s="34">
        <f t="shared" si="49"/>
        <v>2.4946878857012113E-4</v>
      </c>
      <c r="W208" s="1">
        <v>177</v>
      </c>
      <c r="Y208" s="34"/>
    </row>
    <row r="209" spans="1:25">
      <c r="A209" s="92" t="s">
        <v>117</v>
      </c>
      <c r="B209" s="93" t="s">
        <v>62</v>
      </c>
      <c r="C209" s="94">
        <v>53236.4931</v>
      </c>
      <c r="D209" s="50"/>
      <c r="E209" s="48">
        <f t="shared" si="34"/>
        <v>18051.413016884537</v>
      </c>
      <c r="F209" s="48">
        <f t="shared" si="42"/>
        <v>18051.5</v>
      </c>
      <c r="G209" s="48">
        <f t="shared" si="48"/>
        <v>-2.4391744002059568E-2</v>
      </c>
      <c r="H209" s="34"/>
      <c r="I209" s="34"/>
      <c r="J209" s="34"/>
      <c r="K209" s="34"/>
      <c r="L209" s="34">
        <f>G209</f>
        <v>-2.4391744002059568E-2</v>
      </c>
      <c r="M209" s="34"/>
      <c r="N209" s="34"/>
      <c r="O209" s="34">
        <f t="shared" ca="1" si="47"/>
        <v>-2.4209613788024727E-2</v>
      </c>
      <c r="P209" s="34">
        <f t="shared" si="35"/>
        <v>-7.687919736577141E-3</v>
      </c>
      <c r="Q209" s="212">
        <f t="shared" si="36"/>
        <v>38217.9931</v>
      </c>
      <c r="R209" s="59"/>
      <c r="S209" s="34">
        <f>(P209-L209)^2</f>
        <v>2.7901774509211952E-4</v>
      </c>
      <c r="T209" s="1">
        <v>1</v>
      </c>
      <c r="U209" s="34">
        <f t="shared" si="49"/>
        <v>2.7901774509211952E-4</v>
      </c>
      <c r="W209" s="1">
        <v>178</v>
      </c>
      <c r="Y209" s="34"/>
    </row>
    <row r="210" spans="1:25">
      <c r="A210" s="92" t="s">
        <v>117</v>
      </c>
      <c r="B210" s="93" t="s">
        <v>62</v>
      </c>
      <c r="C210" s="94">
        <v>53240.417999999998</v>
      </c>
      <c r="D210" s="50"/>
      <c r="E210" s="48">
        <f t="shared" si="34"/>
        <v>18065.409557265259</v>
      </c>
      <c r="F210" s="48">
        <f t="shared" si="42"/>
        <v>18065.5</v>
      </c>
      <c r="G210" s="48">
        <f t="shared" si="48"/>
        <v>-2.5361888001498301E-2</v>
      </c>
      <c r="H210" s="34"/>
      <c r="I210" s="34"/>
      <c r="J210" s="34"/>
      <c r="K210" s="34"/>
      <c r="L210" s="34">
        <f>G210</f>
        <v>-2.5361888001498301E-2</v>
      </c>
      <c r="M210" s="34"/>
      <c r="N210" s="34"/>
      <c r="O210" s="34">
        <f t="shared" ca="1" si="47"/>
        <v>-2.4233024935812308E-2</v>
      </c>
      <c r="P210" s="34">
        <f t="shared" si="35"/>
        <v>-7.6992569974284643E-3</v>
      </c>
      <c r="Q210" s="212">
        <f t="shared" si="36"/>
        <v>38221.917999999998</v>
      </c>
      <c r="R210" s="59"/>
      <c r="S210" s="34">
        <f>(P210-L210)^2</f>
        <v>3.1196853398592902E-4</v>
      </c>
      <c r="T210" s="1">
        <v>1</v>
      </c>
      <c r="U210" s="34">
        <f t="shared" si="49"/>
        <v>3.1196853398592902E-4</v>
      </c>
      <c r="W210" s="1">
        <v>179</v>
      </c>
      <c r="Y210" s="34"/>
    </row>
    <row r="211" spans="1:25">
      <c r="A211" s="92" t="s">
        <v>117</v>
      </c>
      <c r="B211" s="93" t="s">
        <v>65</v>
      </c>
      <c r="C211" s="94">
        <v>53240.559699999998</v>
      </c>
      <c r="D211" s="50"/>
      <c r="E211" s="48">
        <f t="shared" si="34"/>
        <v>18065.914871992249</v>
      </c>
      <c r="F211" s="48">
        <f t="shared" si="42"/>
        <v>18066</v>
      </c>
      <c r="G211" s="48">
        <f t="shared" si="48"/>
        <v>-2.3871536002843641E-2</v>
      </c>
      <c r="H211" s="34"/>
      <c r="I211" s="34"/>
      <c r="J211" s="34"/>
      <c r="K211" s="34"/>
      <c r="L211" s="34">
        <f>G211</f>
        <v>-2.3871536002843641E-2</v>
      </c>
      <c r="M211" s="34"/>
      <c r="N211" s="34"/>
      <c r="O211" s="34">
        <f t="shared" ca="1" si="47"/>
        <v>-2.4233861048233295E-2</v>
      </c>
      <c r="P211" s="34">
        <f t="shared" si="35"/>
        <v>-7.699662080851725E-3</v>
      </c>
      <c r="Q211" s="212">
        <f t="shared" si="36"/>
        <v>38222.059699999998</v>
      </c>
      <c r="R211" s="59"/>
      <c r="S211" s="34">
        <f>(P211-L211)^2</f>
        <v>2.6152950614880222E-4</v>
      </c>
      <c r="T211" s="1">
        <v>1</v>
      </c>
      <c r="U211" s="34">
        <f t="shared" si="49"/>
        <v>2.6152950614880222E-4</v>
      </c>
      <c r="W211" s="1">
        <v>180</v>
      </c>
    </row>
    <row r="212" spans="1:25">
      <c r="A212" s="91" t="s">
        <v>112</v>
      </c>
      <c r="B212" s="90"/>
      <c r="C212" s="62">
        <v>53250.3747</v>
      </c>
      <c r="D212" s="89"/>
      <c r="E212" s="48">
        <f t="shared" si="34"/>
        <v>18100.916029687196</v>
      </c>
      <c r="F212" s="48">
        <f t="shared" si="42"/>
        <v>18101</v>
      </c>
      <c r="G212" s="48">
        <f t="shared" si="48"/>
        <v>-2.3546896001789719E-2</v>
      </c>
      <c r="H212" s="34"/>
      <c r="I212" s="34"/>
      <c r="J212" s="34">
        <f>G212</f>
        <v>-2.3546896001789719E-2</v>
      </c>
      <c r="K212" s="34"/>
      <c r="L212" s="34"/>
      <c r="M212" s="34"/>
      <c r="N212" s="34"/>
      <c r="O212" s="34"/>
      <c r="P212" s="34">
        <f t="shared" si="35"/>
        <v>-7.728048982980032E-3</v>
      </c>
      <c r="Q212" s="212">
        <f t="shared" si="36"/>
        <v>38231.8747</v>
      </c>
      <c r="R212" s="59"/>
      <c r="S212" s="34">
        <f t="shared" ref="S212:S221" si="50">(P212-G212)^2</f>
        <v>2.5023592100450413E-4</v>
      </c>
      <c r="T212" s="34">
        <v>1</v>
      </c>
      <c r="U212" s="34">
        <f t="shared" si="49"/>
        <v>2.5023592100450413E-4</v>
      </c>
      <c r="V212" s="34"/>
      <c r="W212" s="1">
        <v>181</v>
      </c>
      <c r="X212" s="34"/>
      <c r="Y212" s="34"/>
    </row>
    <row r="213" spans="1:25" s="34" customFormat="1">
      <c r="A213" s="91" t="s">
        <v>118</v>
      </c>
      <c r="B213" s="90" t="s">
        <v>62</v>
      </c>
      <c r="C213" s="89">
        <v>53250.508430000002</v>
      </c>
      <c r="D213" s="62">
        <v>5.0000000000000002E-5</v>
      </c>
      <c r="E213" s="48">
        <f t="shared" ref="E213:E276" si="51">+(C213-C$7)/C$8</f>
        <v>18101.3929226896</v>
      </c>
      <c r="F213" s="48">
        <f t="shared" si="42"/>
        <v>18101.5</v>
      </c>
      <c r="G213" s="48">
        <f t="shared" si="48"/>
        <v>-3.0026544001884758E-2</v>
      </c>
      <c r="K213" s="34">
        <f t="shared" ref="K213:K221" si="52">G213</f>
        <v>-3.0026544001884758E-2</v>
      </c>
      <c r="O213" s="34">
        <f t="shared" ref="O213:O244" ca="1" si="53">+C$11+C$12*F213</f>
        <v>-2.4293225030123239E-2</v>
      </c>
      <c r="P213" s="34">
        <f t="shared" ref="P213:P276" si="54">E$11*F$11+E$12*F$12*F213+E$13*F$13*F213^2</f>
        <v>-7.7284549539032941E-3</v>
      </c>
      <c r="Q213" s="212">
        <f t="shared" ref="Q213:Q276" si="55">C213-15018.5</f>
        <v>38232.008430000002</v>
      </c>
      <c r="R213" s="59"/>
      <c r="S213" s="34">
        <f t="shared" si="50"/>
        <v>4.9720477519171096E-4</v>
      </c>
      <c r="T213" s="34">
        <v>1</v>
      </c>
      <c r="U213" s="34">
        <f t="shared" si="49"/>
        <v>4.9720477519171096E-4</v>
      </c>
      <c r="W213" s="1">
        <v>182</v>
      </c>
    </row>
    <row r="214" spans="1:25">
      <c r="A214" s="91" t="s">
        <v>112</v>
      </c>
      <c r="B214" s="90"/>
      <c r="C214" s="62">
        <v>53250.514000000003</v>
      </c>
      <c r="D214" s="62">
        <v>4.0000000000000002E-4</v>
      </c>
      <c r="E214" s="48">
        <f t="shared" si="51"/>
        <v>18101.412785802018</v>
      </c>
      <c r="F214" s="48">
        <f t="shared" si="42"/>
        <v>18101.5</v>
      </c>
      <c r="G214" s="48">
        <f t="shared" si="48"/>
        <v>-2.445654400071362E-2</v>
      </c>
      <c r="H214" s="34"/>
      <c r="I214" s="34"/>
      <c r="J214" s="34"/>
      <c r="K214" s="34">
        <f t="shared" si="52"/>
        <v>-2.445654400071362E-2</v>
      </c>
      <c r="L214" s="34"/>
      <c r="M214" s="34"/>
      <c r="N214" s="34"/>
      <c r="O214" s="34">
        <f t="shared" ca="1" si="53"/>
        <v>-2.4293225030123239E-2</v>
      </c>
      <c r="P214" s="34">
        <f t="shared" si="54"/>
        <v>-7.7284549539032941E-3</v>
      </c>
      <c r="Q214" s="212">
        <f t="shared" si="55"/>
        <v>38232.014000000003</v>
      </c>
      <c r="R214" s="59"/>
      <c r="S214" s="34">
        <f t="shared" si="50"/>
        <v>2.7982896315801567E-4</v>
      </c>
      <c r="T214" s="34">
        <v>1</v>
      </c>
      <c r="U214" s="34">
        <f t="shared" si="49"/>
        <v>2.7982896315801567E-4</v>
      </c>
      <c r="V214" s="34"/>
      <c r="W214" s="1">
        <v>183</v>
      </c>
      <c r="X214" s="34"/>
      <c r="Y214" s="34"/>
    </row>
    <row r="215" spans="1:25">
      <c r="A215" s="85" t="s">
        <v>112</v>
      </c>
      <c r="B215" s="87"/>
      <c r="C215" s="86">
        <v>53255.421900000001</v>
      </c>
      <c r="D215" s="86">
        <v>4.0000000000000002E-4</v>
      </c>
      <c r="E215" s="48">
        <f t="shared" si="51"/>
        <v>18118.914791084844</v>
      </c>
      <c r="F215" s="48">
        <f t="shared" si="42"/>
        <v>18119</v>
      </c>
      <c r="G215" s="48">
        <f t="shared" si="48"/>
        <v>-2.3894224003015552E-2</v>
      </c>
      <c r="H215" s="34"/>
      <c r="I215" s="34"/>
      <c r="J215" s="34"/>
      <c r="K215" s="34">
        <f t="shared" si="52"/>
        <v>-2.3894224003015552E-2</v>
      </c>
      <c r="L215" s="34"/>
      <c r="M215" s="34"/>
      <c r="N215" s="34"/>
      <c r="O215" s="34">
        <f t="shared" ca="1" si="53"/>
        <v>-2.4322488964857718E-2</v>
      </c>
      <c r="P215" s="34">
        <f t="shared" si="54"/>
        <v>-7.7426718112174478E-3</v>
      </c>
      <c r="Q215" s="214">
        <f t="shared" si="55"/>
        <v>38236.921900000001</v>
      </c>
      <c r="R215" s="59"/>
      <c r="S215" s="34">
        <f t="shared" si="50"/>
        <v>2.6087263820437817E-4</v>
      </c>
      <c r="T215" s="34">
        <v>1</v>
      </c>
      <c r="U215" s="34">
        <f t="shared" si="49"/>
        <v>2.6087263820437817E-4</v>
      </c>
      <c r="V215" s="34"/>
      <c r="W215" s="1">
        <v>184</v>
      </c>
      <c r="X215" s="34"/>
      <c r="Y215" s="34"/>
    </row>
    <row r="216" spans="1:25">
      <c r="A216" s="85" t="s">
        <v>112</v>
      </c>
      <c r="B216" s="87"/>
      <c r="C216" s="86">
        <v>53255.5628</v>
      </c>
      <c r="D216" s="86">
        <v>4.0000000000000002E-4</v>
      </c>
      <c r="E216" s="48">
        <f t="shared" si="51"/>
        <v>18119.417252941101</v>
      </c>
      <c r="F216" s="48">
        <f t="shared" si="42"/>
        <v>18119.5</v>
      </c>
      <c r="G216" s="48">
        <f t="shared" si="48"/>
        <v>-2.3203871998703107E-2</v>
      </c>
      <c r="H216" s="34"/>
      <c r="I216" s="34"/>
      <c r="J216" s="34"/>
      <c r="K216" s="34">
        <f t="shared" si="52"/>
        <v>-2.3203871998703107E-2</v>
      </c>
      <c r="L216" s="34"/>
      <c r="M216" s="34"/>
      <c r="N216" s="34"/>
      <c r="O216" s="34">
        <f t="shared" ca="1" si="53"/>
        <v>-2.4323325077278704E-2</v>
      </c>
      <c r="P216" s="34">
        <f t="shared" si="54"/>
        <v>-7.7430782321407082E-3</v>
      </c>
      <c r="Q216" s="214">
        <f t="shared" si="55"/>
        <v>38237.0628</v>
      </c>
      <c r="R216" s="59"/>
      <c r="S216" s="34">
        <f t="shared" si="50"/>
        <v>2.3903614389217474E-4</v>
      </c>
      <c r="T216" s="34">
        <v>1</v>
      </c>
      <c r="U216" s="34">
        <f t="shared" si="49"/>
        <v>2.3903614389217474E-4</v>
      </c>
      <c r="V216" s="34"/>
      <c r="W216" s="1">
        <v>185</v>
      </c>
      <c r="X216" s="34"/>
    </row>
    <row r="217" spans="1:25" s="34" customFormat="1">
      <c r="A217" s="85" t="s">
        <v>112</v>
      </c>
      <c r="B217" s="87"/>
      <c r="C217" s="86">
        <v>53257.3845</v>
      </c>
      <c r="D217" s="86">
        <v>1.1000000000000001E-3</v>
      </c>
      <c r="E217" s="48">
        <f t="shared" si="51"/>
        <v>18125.913596188468</v>
      </c>
      <c r="F217" s="48">
        <f t="shared" si="42"/>
        <v>18126</v>
      </c>
      <c r="G217" s="48">
        <f t="shared" si="48"/>
        <v>-2.4229296002886258E-2</v>
      </c>
      <c r="K217" s="34">
        <f t="shared" si="52"/>
        <v>-2.4229296002886258E-2</v>
      </c>
      <c r="O217" s="34">
        <f t="shared" ca="1" si="53"/>
        <v>-2.4334194538751509E-2</v>
      </c>
      <c r="P217" s="34">
        <f t="shared" si="54"/>
        <v>-7.7483628416431076E-3</v>
      </c>
      <c r="Q217" s="214">
        <f t="shared" si="55"/>
        <v>38238.8845</v>
      </c>
      <c r="R217" s="59"/>
      <c r="S217" s="34">
        <f t="shared" si="50"/>
        <v>2.7162115786536417E-4</v>
      </c>
      <c r="T217" s="34">
        <v>1</v>
      </c>
      <c r="U217" s="34">
        <f t="shared" si="49"/>
        <v>2.7162115786536417E-4</v>
      </c>
      <c r="W217" s="1">
        <v>186</v>
      </c>
    </row>
    <row r="218" spans="1:25">
      <c r="A218" s="85" t="s">
        <v>112</v>
      </c>
      <c r="B218" s="73" t="s">
        <v>62</v>
      </c>
      <c r="C218" s="86">
        <v>53257.522599999997</v>
      </c>
      <c r="D218" s="86">
        <v>8.0000000000000004E-4</v>
      </c>
      <c r="E218" s="48">
        <f t="shared" si="51"/>
        <v>18126.406072997182</v>
      </c>
      <c r="F218" s="48">
        <f t="shared" si="42"/>
        <v>18126.5</v>
      </c>
      <c r="G218" s="48">
        <f t="shared" si="48"/>
        <v>-2.6338944007875398E-2</v>
      </c>
      <c r="H218" s="34"/>
      <c r="I218" s="34"/>
      <c r="J218" s="34"/>
      <c r="K218" s="34">
        <f t="shared" si="52"/>
        <v>-2.6338944007875398E-2</v>
      </c>
      <c r="L218" s="34"/>
      <c r="M218" s="34"/>
      <c r="N218" s="34"/>
      <c r="O218" s="34">
        <f t="shared" ca="1" si="53"/>
        <v>-2.4335030651172495E-2</v>
      </c>
      <c r="P218" s="34">
        <f t="shared" si="54"/>
        <v>-7.7487694375663694E-3</v>
      </c>
      <c r="Q218" s="214">
        <f t="shared" si="55"/>
        <v>38239.022599999997</v>
      </c>
      <c r="R218" s="59"/>
      <c r="S218" s="34">
        <f t="shared" si="50"/>
        <v>3.4559459055456452E-4</v>
      </c>
      <c r="T218" s="34">
        <v>1</v>
      </c>
      <c r="U218" s="34">
        <f t="shared" si="49"/>
        <v>3.4559459055456452E-4</v>
      </c>
      <c r="V218" s="34"/>
      <c r="W218" s="1">
        <v>187</v>
      </c>
      <c r="X218" s="34"/>
    </row>
    <row r="219" spans="1:25" s="34" customFormat="1">
      <c r="A219" s="85" t="s">
        <v>112</v>
      </c>
      <c r="B219" s="87"/>
      <c r="C219" s="86">
        <v>53282.341699999997</v>
      </c>
      <c r="D219" s="86">
        <v>7.1999999999999998E-3</v>
      </c>
      <c r="E219" s="48">
        <f t="shared" si="51"/>
        <v>18214.913177729381</v>
      </c>
      <c r="F219" s="48">
        <f t="shared" si="42"/>
        <v>18215</v>
      </c>
      <c r="G219" s="48">
        <f t="shared" si="48"/>
        <v>-2.4346640006115194E-2</v>
      </c>
      <c r="K219" s="34">
        <f t="shared" si="52"/>
        <v>-2.4346640006115194E-2</v>
      </c>
      <c r="O219" s="34">
        <f t="shared" ca="1" si="53"/>
        <v>-2.4483022549686862E-2</v>
      </c>
      <c r="P219" s="34">
        <f t="shared" si="54"/>
        <v>-7.8209338284836605E-3</v>
      </c>
      <c r="Q219" s="214">
        <f t="shared" si="55"/>
        <v>38263.841699999997</v>
      </c>
      <c r="R219" s="59"/>
      <c r="S219" s="34">
        <f t="shared" si="50"/>
        <v>2.7309896466940913E-4</v>
      </c>
      <c r="T219" s="34">
        <v>1</v>
      </c>
      <c r="U219" s="34">
        <f t="shared" si="49"/>
        <v>2.7309896466940913E-4</v>
      </c>
      <c r="W219" s="1">
        <v>188</v>
      </c>
      <c r="Y219" s="1"/>
    </row>
    <row r="220" spans="1:25">
      <c r="A220" s="85" t="s">
        <v>112</v>
      </c>
      <c r="B220" s="87"/>
      <c r="C220" s="86">
        <v>53282.483399999997</v>
      </c>
      <c r="D220" s="86">
        <v>4.4000000000000003E-3</v>
      </c>
      <c r="E220" s="48">
        <f t="shared" si="51"/>
        <v>18215.418492456367</v>
      </c>
      <c r="F220" s="48">
        <f t="shared" si="42"/>
        <v>18215.5</v>
      </c>
      <c r="G220" s="48">
        <f t="shared" si="48"/>
        <v>-2.2856288007460535E-2</v>
      </c>
      <c r="H220" s="34"/>
      <c r="I220" s="34"/>
      <c r="J220" s="34"/>
      <c r="K220" s="34">
        <f t="shared" si="52"/>
        <v>-2.2856288007460535E-2</v>
      </c>
      <c r="L220" s="34"/>
      <c r="M220" s="34"/>
      <c r="N220" s="34"/>
      <c r="O220" s="34">
        <f t="shared" ca="1" si="53"/>
        <v>-2.4483858662107848E-2</v>
      </c>
      <c r="P220" s="34">
        <f t="shared" si="54"/>
        <v>-7.8213426494069226E-3</v>
      </c>
      <c r="Q220" s="214">
        <f t="shared" si="55"/>
        <v>38263.983399999997</v>
      </c>
      <c r="R220" s="59"/>
      <c r="S220" s="34">
        <f t="shared" si="50"/>
        <v>2.2604958191965786E-4</v>
      </c>
      <c r="T220" s="34">
        <v>1</v>
      </c>
      <c r="U220" s="34">
        <f t="shared" si="49"/>
        <v>2.2604958191965786E-4</v>
      </c>
      <c r="V220" s="34"/>
      <c r="W220" s="1">
        <v>189</v>
      </c>
      <c r="X220" s="34"/>
    </row>
    <row r="221" spans="1:25">
      <c r="A221" s="41" t="s">
        <v>119</v>
      </c>
      <c r="B221" s="73" t="s">
        <v>65</v>
      </c>
      <c r="C221" s="86">
        <v>53341.228499999997</v>
      </c>
      <c r="D221" s="86">
        <v>4.0000000000000002E-4</v>
      </c>
      <c r="E221" s="48">
        <f t="shared" si="51"/>
        <v>18424.908712416123</v>
      </c>
      <c r="F221" s="48">
        <f t="shared" si="42"/>
        <v>18425</v>
      </c>
      <c r="G221" s="48">
        <f t="shared" si="48"/>
        <v>-2.5598800006264355E-2</v>
      </c>
      <c r="H221" s="34"/>
      <c r="I221" s="34"/>
      <c r="J221" s="34"/>
      <c r="K221" s="34">
        <f t="shared" si="52"/>
        <v>-2.5598800006264355E-2</v>
      </c>
      <c r="L221" s="34"/>
      <c r="M221" s="34"/>
      <c r="N221" s="34"/>
      <c r="O221" s="34">
        <f t="shared" ca="1" si="53"/>
        <v>-2.4834189766500619E-2</v>
      </c>
      <c r="P221" s="34">
        <f t="shared" si="54"/>
        <v>-7.9937384912534999E-3</v>
      </c>
      <c r="Q221" s="214">
        <f t="shared" si="55"/>
        <v>38322.728499999997</v>
      </c>
      <c r="R221" s="59"/>
      <c r="S221" s="34">
        <f t="shared" si="50"/>
        <v>3.0993819094731628E-4</v>
      </c>
      <c r="T221" s="34">
        <v>1</v>
      </c>
      <c r="U221" s="34">
        <f t="shared" si="49"/>
        <v>3.0993819094731628E-4</v>
      </c>
      <c r="V221" s="34"/>
      <c r="W221" s="1">
        <v>190</v>
      </c>
      <c r="X221" s="34"/>
    </row>
    <row r="222" spans="1:25">
      <c r="A222" s="95" t="s">
        <v>120</v>
      </c>
      <c r="B222" s="96" t="s">
        <v>65</v>
      </c>
      <c r="C222" s="97">
        <v>53360.297400000003</v>
      </c>
      <c r="D222" s="71"/>
      <c r="E222" s="48">
        <f t="shared" si="51"/>
        <v>18492.910095601983</v>
      </c>
      <c r="F222" s="48">
        <f t="shared" si="42"/>
        <v>18493</v>
      </c>
      <c r="G222" s="48">
        <f t="shared" si="48"/>
        <v>-2.521092799725011E-2</v>
      </c>
      <c r="H222" s="34"/>
      <c r="I222" s="34"/>
      <c r="J222" s="34"/>
      <c r="K222" s="34"/>
      <c r="L222" s="34">
        <f>G222</f>
        <v>-2.521092799725011E-2</v>
      </c>
      <c r="M222" s="34"/>
      <c r="N222" s="34"/>
      <c r="O222" s="34">
        <f t="shared" ca="1" si="53"/>
        <v>-2.4947901055754597E-2</v>
      </c>
      <c r="P222" s="34">
        <f t="shared" si="54"/>
        <v>-8.0501668868170704E-3</v>
      </c>
      <c r="Q222" s="214">
        <f t="shared" si="55"/>
        <v>38341.797400000003</v>
      </c>
      <c r="R222" s="59"/>
      <c r="S222" s="34">
        <f>(P222-L222)^2</f>
        <v>2.9449172188935105E-4</v>
      </c>
      <c r="T222" s="1">
        <v>1</v>
      </c>
      <c r="U222" s="34">
        <f t="shared" si="49"/>
        <v>2.9449172188935105E-4</v>
      </c>
      <c r="W222" s="1">
        <v>191</v>
      </c>
      <c r="Y222" s="34"/>
    </row>
    <row r="223" spans="1:25">
      <c r="A223" s="41" t="s">
        <v>121</v>
      </c>
      <c r="B223" s="73" t="s">
        <v>62</v>
      </c>
      <c r="C223" s="86">
        <v>53601.456899999997</v>
      </c>
      <c r="D223" s="86">
        <v>5.9999999999999995E-4</v>
      </c>
      <c r="E223" s="48">
        <f t="shared" si="51"/>
        <v>19352.906192304239</v>
      </c>
      <c r="F223" s="48">
        <f t="shared" si="42"/>
        <v>19353</v>
      </c>
      <c r="G223" s="48">
        <f t="shared" si="48"/>
        <v>-2.6305488005164079E-2</v>
      </c>
      <c r="H223" s="34"/>
      <c r="I223" s="34"/>
      <c r="J223" s="34"/>
      <c r="K223" s="34">
        <f t="shared" ref="K223:K230" si="56">G223</f>
        <v>-2.6305488005164079E-2</v>
      </c>
      <c r="L223" s="34"/>
      <c r="M223" s="34"/>
      <c r="N223" s="34"/>
      <c r="O223" s="34">
        <f t="shared" ca="1" si="53"/>
        <v>-2.6386014419849023E-2</v>
      </c>
      <c r="P223" s="34">
        <f t="shared" si="54"/>
        <v>-8.7837721248268958E-3</v>
      </c>
      <c r="Q223" s="214">
        <f t="shared" si="55"/>
        <v>38582.956899999997</v>
      </c>
      <c r="R223" s="59"/>
      <c r="S223" s="34">
        <f t="shared" ref="S223:S230" si="57">(P223-G223)^2</f>
        <v>3.0701052739126031E-4</v>
      </c>
      <c r="T223" s="34">
        <v>1</v>
      </c>
      <c r="U223" s="34">
        <f t="shared" si="49"/>
        <v>3.0701052739126031E-4</v>
      </c>
      <c r="V223" s="34"/>
      <c r="W223" s="1">
        <v>192</v>
      </c>
      <c r="X223" s="34"/>
    </row>
    <row r="224" spans="1:25">
      <c r="A224" s="86" t="s">
        <v>121</v>
      </c>
      <c r="B224" s="73" t="s">
        <v>62</v>
      </c>
      <c r="C224" s="86">
        <v>53601.456899999997</v>
      </c>
      <c r="D224" s="86">
        <v>5.9999999999999995E-4</v>
      </c>
      <c r="E224" s="48">
        <f t="shared" si="51"/>
        <v>19352.906192304239</v>
      </c>
      <c r="F224" s="48">
        <f t="shared" ref="F224:F287" si="58">ROUND(2*E224,0)/2</f>
        <v>19353</v>
      </c>
      <c r="G224" s="48">
        <f t="shared" si="48"/>
        <v>-2.6305488005164079E-2</v>
      </c>
      <c r="H224" s="34"/>
      <c r="I224" s="34"/>
      <c r="J224" s="34"/>
      <c r="K224" s="34">
        <f t="shared" si="56"/>
        <v>-2.6305488005164079E-2</v>
      </c>
      <c r="L224" s="34"/>
      <c r="M224" s="34"/>
      <c r="N224" s="34"/>
      <c r="O224" s="34">
        <f t="shared" ca="1" si="53"/>
        <v>-2.6386014419849023E-2</v>
      </c>
      <c r="P224" s="34">
        <f t="shared" si="54"/>
        <v>-8.7837721248268958E-3</v>
      </c>
      <c r="Q224" s="214">
        <f t="shared" si="55"/>
        <v>38582.956899999997</v>
      </c>
      <c r="R224" s="59"/>
      <c r="S224" s="34">
        <f t="shared" si="57"/>
        <v>3.0701052739126031E-4</v>
      </c>
      <c r="T224" s="34">
        <v>1</v>
      </c>
      <c r="U224" s="34">
        <f t="shared" si="49"/>
        <v>3.0701052739126031E-4</v>
      </c>
      <c r="V224" s="34"/>
      <c r="W224" s="1">
        <v>193</v>
      </c>
      <c r="X224" s="34"/>
    </row>
    <row r="225" spans="1:25">
      <c r="A225" s="41" t="s">
        <v>121</v>
      </c>
      <c r="B225" s="87"/>
      <c r="C225" s="86">
        <v>53613.374100000001</v>
      </c>
      <c r="D225" s="86">
        <v>5.9999999999999995E-4</v>
      </c>
      <c r="E225" s="48">
        <f t="shared" si="51"/>
        <v>19395.403981044154</v>
      </c>
      <c r="F225" s="48">
        <f t="shared" si="58"/>
        <v>19395.5</v>
      </c>
      <c r="G225" s="48">
        <f t="shared" si="48"/>
        <v>-2.6925568003207445E-2</v>
      </c>
      <c r="H225" s="34"/>
      <c r="I225" s="34"/>
      <c r="J225" s="34"/>
      <c r="K225" s="34">
        <f t="shared" si="56"/>
        <v>-2.6925568003207445E-2</v>
      </c>
      <c r="L225" s="34"/>
      <c r="M225" s="34"/>
      <c r="N225" s="34"/>
      <c r="O225" s="34">
        <f t="shared" ca="1" si="53"/>
        <v>-2.6457083975632761E-2</v>
      </c>
      <c r="P225" s="34">
        <f t="shared" si="54"/>
        <v>-8.8209847783041265E-3</v>
      </c>
      <c r="Q225" s="214">
        <f t="shared" si="55"/>
        <v>38594.874100000001</v>
      </c>
      <c r="R225" s="59"/>
      <c r="S225" s="34">
        <f t="shared" si="57"/>
        <v>3.2777593374745066E-4</v>
      </c>
      <c r="T225" s="34">
        <v>1</v>
      </c>
      <c r="U225" s="34">
        <f t="shared" si="49"/>
        <v>3.2777593374745066E-4</v>
      </c>
      <c r="V225" s="34"/>
      <c r="W225" s="1">
        <v>194</v>
      </c>
      <c r="X225" s="34"/>
      <c r="Y225" s="34"/>
    </row>
    <row r="226" spans="1:25">
      <c r="A226" s="41" t="s">
        <v>121</v>
      </c>
      <c r="B226" s="73" t="s">
        <v>62</v>
      </c>
      <c r="C226" s="86">
        <v>53613.515899999999</v>
      </c>
      <c r="D226" s="86">
        <v>2.8E-3</v>
      </c>
      <c r="E226" s="48">
        <f t="shared" si="51"/>
        <v>19395.909652379971</v>
      </c>
      <c r="F226" s="48">
        <f t="shared" si="58"/>
        <v>19396</v>
      </c>
      <c r="G226" s="48">
        <f t="shared" si="48"/>
        <v>-2.5335216007078998E-2</v>
      </c>
      <c r="H226" s="34"/>
      <c r="I226" s="34"/>
      <c r="J226" s="34"/>
      <c r="K226" s="34">
        <f t="shared" si="56"/>
        <v>-2.5335216007078998E-2</v>
      </c>
      <c r="L226" s="34"/>
      <c r="M226" s="34"/>
      <c r="N226" s="34"/>
      <c r="O226" s="34">
        <f t="shared" ca="1" si="53"/>
        <v>-2.6457920088053741E-2</v>
      </c>
      <c r="P226" s="34">
        <f t="shared" si="54"/>
        <v>-8.8214231117273861E-3</v>
      </c>
      <c r="Q226" s="214">
        <f t="shared" si="55"/>
        <v>38595.015899999999</v>
      </c>
      <c r="R226" s="59"/>
      <c r="S226" s="34">
        <f t="shared" si="57"/>
        <v>2.7270535579056534E-4</v>
      </c>
      <c r="T226" s="34">
        <v>1</v>
      </c>
      <c r="U226" s="34">
        <f t="shared" si="49"/>
        <v>2.7270535579056534E-4</v>
      </c>
      <c r="V226" s="34"/>
      <c r="W226" s="1">
        <v>195</v>
      </c>
      <c r="X226" s="34"/>
      <c r="Y226" s="34"/>
    </row>
    <row r="227" spans="1:25" s="34" customFormat="1">
      <c r="A227" s="69" t="s">
        <v>101</v>
      </c>
      <c r="B227" s="70" t="s">
        <v>62</v>
      </c>
      <c r="C227" s="71">
        <v>53614.356619999999</v>
      </c>
      <c r="D227" s="71">
        <v>1.9E-3</v>
      </c>
      <c r="E227" s="48">
        <f t="shared" si="51"/>
        <v>19398.907734223812</v>
      </c>
      <c r="F227" s="48">
        <f t="shared" si="58"/>
        <v>19399</v>
      </c>
      <c r="G227" s="48">
        <f t="shared" si="48"/>
        <v>-2.5873104001220781E-2</v>
      </c>
      <c r="K227" s="34">
        <f t="shared" si="56"/>
        <v>-2.5873104001220781E-2</v>
      </c>
      <c r="O227" s="34">
        <f t="shared" ca="1" si="53"/>
        <v>-2.6462936762579652E-2</v>
      </c>
      <c r="P227" s="34">
        <f t="shared" si="54"/>
        <v>-8.8240533747669572E-3</v>
      </c>
      <c r="Q227" s="214">
        <f t="shared" si="55"/>
        <v>38595.856619999999</v>
      </c>
      <c r="R227" s="59"/>
      <c r="S227" s="34">
        <f t="shared" si="57"/>
        <v>2.9067012726338547E-4</v>
      </c>
      <c r="T227" s="34">
        <v>0.1</v>
      </c>
      <c r="U227" s="34">
        <f t="shared" si="49"/>
        <v>2.9067012726338549E-5</v>
      </c>
      <c r="W227" s="1">
        <v>196</v>
      </c>
      <c r="X227" s="1"/>
    </row>
    <row r="228" spans="1:25" s="34" customFormat="1">
      <c r="A228" s="41" t="s">
        <v>121</v>
      </c>
      <c r="B228" s="87"/>
      <c r="C228" s="86">
        <v>53614.497000000003</v>
      </c>
      <c r="D228" s="86">
        <v>2.3999999999999998E-3</v>
      </c>
      <c r="E228" s="48">
        <f t="shared" si="51"/>
        <v>19399.408341714119</v>
      </c>
      <c r="F228" s="48">
        <f t="shared" si="58"/>
        <v>19399.5</v>
      </c>
      <c r="G228" s="48">
        <f t="shared" si="48"/>
        <v>-2.5702751998323947E-2</v>
      </c>
      <c r="K228" s="34">
        <f t="shared" si="56"/>
        <v>-2.5702751998323947E-2</v>
      </c>
      <c r="O228" s="34">
        <f t="shared" ca="1" si="53"/>
        <v>-2.6463772875000638E-2</v>
      </c>
      <c r="P228" s="34">
        <f t="shared" si="54"/>
        <v>-8.8244917956902171E-3</v>
      </c>
      <c r="Q228" s="214">
        <f t="shared" si="55"/>
        <v>38595.997000000003</v>
      </c>
      <c r="R228" s="59"/>
      <c r="S228" s="34">
        <f t="shared" si="57"/>
        <v>2.8487566746780956E-4</v>
      </c>
      <c r="T228" s="34">
        <v>1</v>
      </c>
      <c r="U228" s="34">
        <f t="shared" si="49"/>
        <v>2.8487566746780956E-4</v>
      </c>
      <c r="W228" s="1">
        <v>197</v>
      </c>
    </row>
    <row r="229" spans="1:25">
      <c r="A229" s="69" t="s">
        <v>101</v>
      </c>
      <c r="B229" s="70" t="s">
        <v>65</v>
      </c>
      <c r="C229" s="71">
        <v>53616.457320000001</v>
      </c>
      <c r="D229" s="71" t="s">
        <v>122</v>
      </c>
      <c r="E229" s="48">
        <f t="shared" si="51"/>
        <v>19406.399016136176</v>
      </c>
      <c r="F229" s="48">
        <f t="shared" si="58"/>
        <v>19406.5</v>
      </c>
      <c r="G229" s="48">
        <f t="shared" si="48"/>
        <v>-2.831782399880467E-2</v>
      </c>
      <c r="H229" s="34"/>
      <c r="I229" s="34"/>
      <c r="J229" s="34"/>
      <c r="K229" s="34">
        <f t="shared" si="56"/>
        <v>-2.831782399880467E-2</v>
      </c>
      <c r="L229" s="34"/>
      <c r="O229" s="34">
        <f t="shared" ca="1" si="53"/>
        <v>-2.6475478448894432E-2</v>
      </c>
      <c r="P229" s="34">
        <f t="shared" si="54"/>
        <v>-8.8306310011158785E-3</v>
      </c>
      <c r="Q229" s="214">
        <f t="shared" si="55"/>
        <v>38597.957320000001</v>
      </c>
      <c r="R229" s="59"/>
      <c r="S229" s="34">
        <f t="shared" si="57"/>
        <v>3.7975069092917112E-4</v>
      </c>
      <c r="T229" s="34">
        <v>0.1</v>
      </c>
      <c r="U229" s="34">
        <f t="shared" si="49"/>
        <v>3.7975069092917112E-5</v>
      </c>
      <c r="V229" s="34"/>
      <c r="W229" s="1">
        <v>198</v>
      </c>
    </row>
    <row r="230" spans="1:25">
      <c r="A230" s="69" t="s">
        <v>101</v>
      </c>
      <c r="B230" s="70" t="s">
        <v>62</v>
      </c>
      <c r="C230" s="71">
        <v>53617.440649999997</v>
      </c>
      <c r="D230" s="71" t="s">
        <v>123</v>
      </c>
      <c r="E230" s="48">
        <f t="shared" si="51"/>
        <v>19409.905657847437</v>
      </c>
      <c r="F230" s="48">
        <f t="shared" si="58"/>
        <v>19410</v>
      </c>
      <c r="G230" s="48">
        <f t="shared" si="48"/>
        <v>-2.6455360006366391E-2</v>
      </c>
      <c r="H230" s="34"/>
      <c r="I230" s="34"/>
      <c r="J230" s="34"/>
      <c r="K230" s="34">
        <f t="shared" si="56"/>
        <v>-2.6455360006366391E-2</v>
      </c>
      <c r="L230" s="34"/>
      <c r="O230" s="34">
        <f t="shared" ca="1" si="53"/>
        <v>-2.6481331235841329E-2</v>
      </c>
      <c r="P230" s="34">
        <f t="shared" si="54"/>
        <v>-8.8337015225787088E-3</v>
      </c>
      <c r="Q230" s="214">
        <f t="shared" si="55"/>
        <v>38598.940649999997</v>
      </c>
      <c r="R230" s="59"/>
      <c r="S230" s="34">
        <f t="shared" si="57"/>
        <v>3.105228477192464E-4</v>
      </c>
      <c r="T230" s="34">
        <v>0.1</v>
      </c>
      <c r="U230" s="34">
        <f t="shared" si="49"/>
        <v>3.1052284771924642E-5</v>
      </c>
      <c r="V230" s="34"/>
      <c r="W230" s="1">
        <v>199</v>
      </c>
      <c r="Y230" s="34"/>
    </row>
    <row r="231" spans="1:25">
      <c r="A231" s="95" t="s">
        <v>124</v>
      </c>
      <c r="B231" s="96" t="s">
        <v>65</v>
      </c>
      <c r="C231" s="97">
        <v>53632.0216</v>
      </c>
      <c r="D231" s="71"/>
      <c r="E231" s="48">
        <f t="shared" si="51"/>
        <v>19461.902614576131</v>
      </c>
      <c r="F231" s="48">
        <f t="shared" si="58"/>
        <v>19462</v>
      </c>
      <c r="G231" s="48">
        <f t="shared" si="48"/>
        <v>-2.7308752003591508E-2</v>
      </c>
      <c r="H231" s="34"/>
      <c r="I231" s="34"/>
      <c r="J231" s="34"/>
      <c r="K231" s="34"/>
      <c r="L231" s="34">
        <f>G231</f>
        <v>-2.7308752003591508E-2</v>
      </c>
      <c r="M231" s="34"/>
      <c r="N231" s="34"/>
      <c r="O231" s="34">
        <f t="shared" ca="1" si="53"/>
        <v>-2.656828692762378E-2</v>
      </c>
      <c r="P231" s="34">
        <f t="shared" si="54"/>
        <v>-8.8793928485979071E-3</v>
      </c>
      <c r="Q231" s="214">
        <f t="shared" si="55"/>
        <v>38613.5216</v>
      </c>
      <c r="R231" s="59"/>
      <c r="S231" s="34">
        <f>(P231-L231)^2</f>
        <v>3.3964127886374645E-4</v>
      </c>
      <c r="T231" s="1">
        <v>1</v>
      </c>
      <c r="U231" s="34">
        <f t="shared" si="49"/>
        <v>3.3964127886374645E-4</v>
      </c>
      <c r="W231" s="1">
        <v>200</v>
      </c>
    </row>
    <row r="232" spans="1:25">
      <c r="A232" s="95" t="s">
        <v>124</v>
      </c>
      <c r="B232" s="96" t="s">
        <v>62</v>
      </c>
      <c r="C232" s="97">
        <v>53632.162299999996</v>
      </c>
      <c r="D232" s="71"/>
      <c r="E232" s="48">
        <f t="shared" si="51"/>
        <v>19462.4043632147</v>
      </c>
      <c r="F232" s="48">
        <f t="shared" si="58"/>
        <v>19462.5</v>
      </c>
      <c r="G232" s="48">
        <f t="shared" si="48"/>
        <v>-2.6818400008778553E-2</v>
      </c>
      <c r="H232" s="34"/>
      <c r="I232" s="34"/>
      <c r="J232" s="34"/>
      <c r="K232" s="34"/>
      <c r="L232" s="34">
        <f>G232</f>
        <v>-2.6818400008778553E-2</v>
      </c>
      <c r="M232" s="34"/>
      <c r="N232" s="34"/>
      <c r="O232" s="34">
        <f t="shared" ca="1" si="53"/>
        <v>-2.6569123040044766E-2</v>
      </c>
      <c r="P232" s="34">
        <f t="shared" si="54"/>
        <v>-8.879832844521169E-3</v>
      </c>
      <c r="Q232" s="214">
        <f t="shared" si="55"/>
        <v>38613.662299999996</v>
      </c>
      <c r="R232" s="59"/>
      <c r="S232" s="34">
        <f>(P232-L232)^2</f>
        <v>3.217921919065732E-4</v>
      </c>
      <c r="T232" s="1">
        <v>1</v>
      </c>
      <c r="U232" s="34">
        <f t="shared" si="49"/>
        <v>3.217921919065732E-4</v>
      </c>
      <c r="W232" s="1">
        <v>201</v>
      </c>
    </row>
    <row r="233" spans="1:25">
      <c r="A233" s="41" t="s">
        <v>121</v>
      </c>
      <c r="B233" s="87"/>
      <c r="C233" s="86">
        <v>53648.427199999998</v>
      </c>
      <c r="D233" s="86">
        <v>2.3999999999999998E-3</v>
      </c>
      <c r="E233" s="48">
        <f t="shared" si="51"/>
        <v>19520.406434512966</v>
      </c>
      <c r="F233" s="48">
        <f t="shared" si="58"/>
        <v>19520.5</v>
      </c>
      <c r="G233" s="48">
        <f t="shared" si="48"/>
        <v>-2.6237568003125489E-2</v>
      </c>
      <c r="H233" s="34"/>
      <c r="I233" s="34"/>
      <c r="J233" s="34"/>
      <c r="K233" s="34">
        <f t="shared" ref="K233:K238" si="59">G233</f>
        <v>-2.6237568003125489E-2</v>
      </c>
      <c r="L233" s="34"/>
      <c r="M233" s="34"/>
      <c r="N233" s="34"/>
      <c r="O233" s="34">
        <f t="shared" ca="1" si="53"/>
        <v>-2.6666112080879045E-2</v>
      </c>
      <c r="P233" s="34">
        <f t="shared" si="54"/>
        <v>-8.9309571966195069E-3</v>
      </c>
      <c r="Q233" s="214">
        <f t="shared" si="55"/>
        <v>38629.927199999998</v>
      </c>
      <c r="R233" s="59"/>
      <c r="S233" s="34">
        <f t="shared" ref="S233:S238" si="60">(P233-G233)^2</f>
        <v>2.9951877760786956E-4</v>
      </c>
      <c r="T233" s="34">
        <v>1</v>
      </c>
      <c r="U233" s="34">
        <f t="shared" si="49"/>
        <v>2.9951877760786956E-4</v>
      </c>
      <c r="V233" s="34"/>
      <c r="W233" s="1">
        <v>202</v>
      </c>
      <c r="X233" s="34"/>
      <c r="Y233" s="34"/>
    </row>
    <row r="234" spans="1:25">
      <c r="A234" s="69" t="s">
        <v>101</v>
      </c>
      <c r="B234" s="70" t="s">
        <v>62</v>
      </c>
      <c r="C234" s="71">
        <v>53651.371079999997</v>
      </c>
      <c r="D234" s="71">
        <v>1.1000000000000001E-3</v>
      </c>
      <c r="E234" s="48">
        <f t="shared" si="51"/>
        <v>19530.904570846633</v>
      </c>
      <c r="F234" s="48">
        <f t="shared" si="58"/>
        <v>19531</v>
      </c>
      <c r="G234" s="48">
        <f t="shared" si="48"/>
        <v>-2.6760176006064285E-2</v>
      </c>
      <c r="H234" s="34"/>
      <c r="I234" s="34"/>
      <c r="J234" s="34"/>
      <c r="K234" s="34">
        <f t="shared" si="59"/>
        <v>-2.6760176006064285E-2</v>
      </c>
      <c r="L234" s="34"/>
      <c r="M234" s="34"/>
      <c r="N234" s="34"/>
      <c r="O234" s="34">
        <f t="shared" ca="1" si="53"/>
        <v>-2.668367044171973E-2</v>
      </c>
      <c r="P234" s="34">
        <f t="shared" si="54"/>
        <v>-8.9402304485079985E-3</v>
      </c>
      <c r="Q234" s="214">
        <f t="shared" si="55"/>
        <v>38632.871079999997</v>
      </c>
      <c r="R234" s="59"/>
      <c r="S234" s="34">
        <f t="shared" si="60"/>
        <v>3.1755045967427E-4</v>
      </c>
      <c r="T234" s="34">
        <v>0.1</v>
      </c>
      <c r="U234" s="34">
        <f t="shared" si="49"/>
        <v>3.1755045967426998E-5</v>
      </c>
      <c r="V234" s="34"/>
      <c r="W234" s="1">
        <v>203</v>
      </c>
      <c r="Y234" s="34"/>
    </row>
    <row r="235" spans="1:25">
      <c r="A235" s="41" t="s">
        <v>121</v>
      </c>
      <c r="B235" s="73" t="s">
        <v>62</v>
      </c>
      <c r="C235" s="86">
        <v>53651.371400000004</v>
      </c>
      <c r="D235" s="86">
        <v>2.8E-3</v>
      </c>
      <c r="E235" s="48">
        <f t="shared" si="51"/>
        <v>19530.905711994947</v>
      </c>
      <c r="F235" s="48">
        <f t="shared" si="58"/>
        <v>19531</v>
      </c>
      <c r="G235" s="48">
        <f t="shared" si="48"/>
        <v>-2.6440175999596249E-2</v>
      </c>
      <c r="H235" s="34"/>
      <c r="I235" s="34"/>
      <c r="J235" s="34"/>
      <c r="K235" s="34">
        <f t="shared" si="59"/>
        <v>-2.6440175999596249E-2</v>
      </c>
      <c r="L235" s="34"/>
      <c r="M235" s="34"/>
      <c r="N235" s="34"/>
      <c r="O235" s="34">
        <f t="shared" ca="1" si="53"/>
        <v>-2.668367044171973E-2</v>
      </c>
      <c r="P235" s="34">
        <f t="shared" si="54"/>
        <v>-8.9402304485079985E-3</v>
      </c>
      <c r="Q235" s="214">
        <f t="shared" si="55"/>
        <v>38632.871400000004</v>
      </c>
      <c r="R235" s="59"/>
      <c r="S235" s="34">
        <f t="shared" si="60"/>
        <v>3.0624809429105344E-4</v>
      </c>
      <c r="T235" s="34">
        <v>1</v>
      </c>
      <c r="U235" s="34">
        <f t="shared" si="49"/>
        <v>3.0624809429105344E-4</v>
      </c>
      <c r="W235" s="1">
        <v>204</v>
      </c>
      <c r="Y235" s="34"/>
    </row>
    <row r="236" spans="1:25">
      <c r="A236" s="41" t="s">
        <v>121</v>
      </c>
      <c r="B236" s="87"/>
      <c r="C236" s="86">
        <v>53651.511100000003</v>
      </c>
      <c r="D236" s="86">
        <v>1.5E-3</v>
      </c>
      <c r="E236" s="48">
        <f t="shared" si="51"/>
        <v>19531.403894545121</v>
      </c>
      <c r="F236" s="48">
        <f t="shared" si="58"/>
        <v>19531.5</v>
      </c>
      <c r="G236" s="48">
        <f t="shared" si="48"/>
        <v>-2.6949824001349043E-2</v>
      </c>
      <c r="H236" s="34"/>
      <c r="I236" s="34"/>
      <c r="J236" s="34"/>
      <c r="K236" s="34">
        <f t="shared" si="59"/>
        <v>-2.6949824001349043E-2</v>
      </c>
      <c r="L236" s="34"/>
      <c r="M236" s="34"/>
      <c r="N236" s="34"/>
      <c r="O236" s="34">
        <f t="shared" ca="1" si="53"/>
        <v>-2.6684506554140716E-2</v>
      </c>
      <c r="P236" s="34">
        <f t="shared" si="54"/>
        <v>-8.9406721694312609E-3</v>
      </c>
      <c r="Q236" s="214">
        <f t="shared" si="55"/>
        <v>38633.011100000003</v>
      </c>
      <c r="R236" s="59"/>
      <c r="S236" s="34">
        <f t="shared" si="60"/>
        <v>3.2432954970506759E-4</v>
      </c>
      <c r="T236" s="34">
        <v>1</v>
      </c>
      <c r="U236" s="34">
        <f t="shared" si="49"/>
        <v>3.2432954970506759E-4</v>
      </c>
      <c r="V236" s="34"/>
      <c r="W236" s="1">
        <v>205</v>
      </c>
      <c r="X236" s="34"/>
      <c r="Y236" s="34"/>
    </row>
    <row r="237" spans="1:25">
      <c r="A237" s="41" t="s">
        <v>121</v>
      </c>
      <c r="B237" s="87"/>
      <c r="C237" s="86">
        <v>53659.3629</v>
      </c>
      <c r="D237" s="86">
        <v>2.9999999999999997E-4</v>
      </c>
      <c r="E237" s="48">
        <f t="shared" si="51"/>
        <v>19559.40410748338</v>
      </c>
      <c r="F237" s="48">
        <f t="shared" si="58"/>
        <v>19559.5</v>
      </c>
      <c r="G237" s="48">
        <f t="shared" ref="G237:G245" si="61">+C237-(C$7+F237*C$8)</f>
        <v>-2.6890111999819055E-2</v>
      </c>
      <c r="H237" s="34"/>
      <c r="I237" s="34"/>
      <c r="J237" s="34"/>
      <c r="K237" s="34">
        <f t="shared" si="59"/>
        <v>-2.6890111999819055E-2</v>
      </c>
      <c r="L237" s="34"/>
      <c r="M237" s="34"/>
      <c r="N237" s="34"/>
      <c r="O237" s="34">
        <f t="shared" ca="1" si="53"/>
        <v>-2.673132884971588E-2</v>
      </c>
      <c r="P237" s="34">
        <f t="shared" si="54"/>
        <v>-8.9654284911339054E-3</v>
      </c>
      <c r="Q237" s="214">
        <f t="shared" si="55"/>
        <v>38640.8629</v>
      </c>
      <c r="R237" s="59"/>
      <c r="S237" s="34">
        <f t="shared" si="60"/>
        <v>3.2129427888652939E-4</v>
      </c>
      <c r="T237" s="34">
        <v>1</v>
      </c>
      <c r="U237" s="34">
        <f t="shared" ref="U237:U245" si="62">S237*T237</f>
        <v>3.2129427888652939E-4</v>
      </c>
      <c r="V237" s="34"/>
      <c r="W237" s="1">
        <v>206</v>
      </c>
      <c r="X237" s="34"/>
    </row>
    <row r="238" spans="1:25" s="34" customFormat="1">
      <c r="A238" s="41" t="s">
        <v>121</v>
      </c>
      <c r="B238" s="73" t="s">
        <v>62</v>
      </c>
      <c r="C238" s="86">
        <v>53659.503299999997</v>
      </c>
      <c r="D238" s="86">
        <v>5.9999999999999995E-4</v>
      </c>
      <c r="E238" s="48">
        <f t="shared" si="51"/>
        <v>19559.904786295428</v>
      </c>
      <c r="F238" s="48">
        <f t="shared" si="58"/>
        <v>19560</v>
      </c>
      <c r="G238" s="48">
        <f t="shared" si="61"/>
        <v>-2.6699760004703421E-2</v>
      </c>
      <c r="K238" s="34">
        <f t="shared" si="59"/>
        <v>-2.6699760004703421E-2</v>
      </c>
      <c r="O238" s="34">
        <f t="shared" ca="1" si="53"/>
        <v>-2.6732164962136866E-2</v>
      </c>
      <c r="P238" s="34">
        <f t="shared" si="54"/>
        <v>-8.9658709245571677E-3</v>
      </c>
      <c r="Q238" s="214">
        <f t="shared" si="55"/>
        <v>38641.003299999997</v>
      </c>
      <c r="R238" s="59"/>
      <c r="S238" s="34">
        <f t="shared" si="60"/>
        <v>3.1449082190693054E-4</v>
      </c>
      <c r="T238" s="34">
        <v>1</v>
      </c>
      <c r="U238" s="34">
        <f t="shared" si="62"/>
        <v>3.1449082190693054E-4</v>
      </c>
      <c r="W238" s="1">
        <v>207</v>
      </c>
    </row>
    <row r="239" spans="1:25">
      <c r="A239" s="95" t="s">
        <v>124</v>
      </c>
      <c r="B239" s="96" t="s">
        <v>65</v>
      </c>
      <c r="C239" s="97">
        <v>53663.989099999999</v>
      </c>
      <c r="D239" s="71"/>
      <c r="E239" s="48">
        <f t="shared" si="51"/>
        <v>19575.901545662524</v>
      </c>
      <c r="F239" s="48">
        <f t="shared" si="58"/>
        <v>19576</v>
      </c>
      <c r="G239" s="48">
        <f t="shared" si="61"/>
        <v>-2.760849600599613E-2</v>
      </c>
      <c r="H239" s="34"/>
      <c r="I239" s="34"/>
      <c r="J239" s="34"/>
      <c r="K239" s="34"/>
      <c r="L239" s="34">
        <f>G239</f>
        <v>-2.760849600599613E-2</v>
      </c>
      <c r="M239" s="34"/>
      <c r="N239" s="34"/>
      <c r="O239" s="34">
        <f t="shared" ca="1" si="53"/>
        <v>-2.6758920559608393E-2</v>
      </c>
      <c r="P239" s="34">
        <f t="shared" si="54"/>
        <v>-8.9800353941015352E-3</v>
      </c>
      <c r="Q239" s="214">
        <f t="shared" si="55"/>
        <v>38645.489099999999</v>
      </c>
      <c r="R239" s="59"/>
      <c r="S239" s="34">
        <f>(P239-L239)^2</f>
        <v>3.4701954476890843E-4</v>
      </c>
      <c r="T239" s="1">
        <v>1</v>
      </c>
      <c r="U239" s="34">
        <f t="shared" si="62"/>
        <v>3.4701954476890843E-4</v>
      </c>
      <c r="V239" s="34"/>
      <c r="W239" s="1">
        <v>208</v>
      </c>
      <c r="X239" s="34"/>
      <c r="Y239" s="34"/>
    </row>
    <row r="240" spans="1:25">
      <c r="A240" s="98" t="s">
        <v>125</v>
      </c>
      <c r="B240" s="87" t="s">
        <v>65</v>
      </c>
      <c r="C240" s="98">
        <v>53928.422100000003</v>
      </c>
      <c r="D240" s="98">
        <v>2.0000000000000001E-4</v>
      </c>
      <c r="E240" s="48">
        <f t="shared" si="51"/>
        <v>20518.893000858265</v>
      </c>
      <c r="F240" s="48">
        <f t="shared" si="58"/>
        <v>20519</v>
      </c>
      <c r="G240" s="48">
        <f t="shared" si="61"/>
        <v>-3.0004624000866897E-2</v>
      </c>
      <c r="H240" s="34"/>
      <c r="I240" s="34"/>
      <c r="J240" s="34"/>
      <c r="K240" s="34">
        <f>G240</f>
        <v>-3.0004624000866897E-2</v>
      </c>
      <c r="L240" s="34"/>
      <c r="M240" s="34"/>
      <c r="N240" s="34"/>
      <c r="O240" s="34">
        <f t="shared" ca="1" si="53"/>
        <v>-2.8335828585586351E-2</v>
      </c>
      <c r="P240" s="34">
        <f t="shared" si="54"/>
        <v>-9.8374622428727757E-3</v>
      </c>
      <c r="Q240" s="214">
        <f t="shared" si="55"/>
        <v>38909.922100000003</v>
      </c>
      <c r="R240" s="59"/>
      <c r="S240" s="34">
        <f>(P240-G240)^2</f>
        <v>4.0671441337310053E-4</v>
      </c>
      <c r="T240" s="34">
        <v>1</v>
      </c>
      <c r="U240" s="34">
        <f t="shared" si="62"/>
        <v>4.0671441337310053E-4</v>
      </c>
      <c r="W240" s="1">
        <v>209</v>
      </c>
    </row>
    <row r="241" spans="1:25">
      <c r="A241" s="95" t="s">
        <v>126</v>
      </c>
      <c r="B241" s="96" t="s">
        <v>65</v>
      </c>
      <c r="C241" s="97">
        <v>53951.135999999999</v>
      </c>
      <c r="D241" s="71"/>
      <c r="E241" s="48">
        <f t="shared" si="51"/>
        <v>20599.892776280263</v>
      </c>
      <c r="F241" s="48">
        <f t="shared" si="58"/>
        <v>20600</v>
      </c>
      <c r="G241" s="48">
        <f t="shared" si="61"/>
        <v>-3.0067600004258566E-2</v>
      </c>
      <c r="H241" s="34"/>
      <c r="I241" s="34"/>
      <c r="J241" s="34"/>
      <c r="K241" s="34"/>
      <c r="L241" s="34">
        <f>G241</f>
        <v>-3.0067600004258566E-2</v>
      </c>
      <c r="M241" s="34"/>
      <c r="N241" s="34"/>
      <c r="O241" s="34">
        <f t="shared" ca="1" si="53"/>
        <v>-2.8471278797785944E-2</v>
      </c>
      <c r="P241" s="34">
        <f t="shared" si="54"/>
        <v>-9.9131854449411427E-3</v>
      </c>
      <c r="Q241" s="214">
        <f t="shared" si="55"/>
        <v>38932.635999999999</v>
      </c>
      <c r="R241" s="59"/>
      <c r="S241" s="34">
        <f>(P241-L241)^2</f>
        <v>4.0620042622882606E-4</v>
      </c>
      <c r="T241" s="1">
        <v>1</v>
      </c>
      <c r="U241" s="34">
        <f t="shared" si="62"/>
        <v>4.0620042622882606E-4</v>
      </c>
      <c r="V241" s="34"/>
      <c r="W241" s="1">
        <v>210</v>
      </c>
      <c r="X241" s="34"/>
    </row>
    <row r="242" spans="1:25">
      <c r="A242" s="95" t="s">
        <v>126</v>
      </c>
      <c r="B242" s="96" t="s">
        <v>62</v>
      </c>
      <c r="C242" s="97">
        <v>53951.277000000002</v>
      </c>
      <c r="D242" s="71"/>
      <c r="E242" s="48">
        <f t="shared" si="51"/>
        <v>20600.395594745376</v>
      </c>
      <c r="F242" s="48">
        <f t="shared" si="58"/>
        <v>20600.5</v>
      </c>
      <c r="G242" s="48">
        <f t="shared" si="61"/>
        <v>-2.9277248002472334E-2</v>
      </c>
      <c r="H242" s="34"/>
      <c r="I242" s="34"/>
      <c r="J242" s="34"/>
      <c r="K242" s="34"/>
      <c r="L242" s="34">
        <f>G242</f>
        <v>-2.9277248002472334E-2</v>
      </c>
      <c r="M242" s="34"/>
      <c r="N242" s="34"/>
      <c r="O242" s="34">
        <f t="shared" ca="1" si="53"/>
        <v>-2.8472114910206923E-2</v>
      </c>
      <c r="P242" s="34">
        <f t="shared" si="54"/>
        <v>-9.9136538908644045E-3</v>
      </c>
      <c r="Q242" s="214">
        <f t="shared" si="55"/>
        <v>38932.777000000002</v>
      </c>
      <c r="R242" s="59"/>
      <c r="S242" s="34">
        <f>(P242-L242)^2</f>
        <v>3.7494877691909726E-4</v>
      </c>
      <c r="T242" s="1">
        <v>1</v>
      </c>
      <c r="U242" s="34">
        <f t="shared" si="62"/>
        <v>3.7494877691909726E-4</v>
      </c>
      <c r="W242" s="1">
        <v>211</v>
      </c>
    </row>
    <row r="243" spans="1:25" s="34" customFormat="1">
      <c r="A243" s="86" t="s">
        <v>127</v>
      </c>
      <c r="B243" s="87" t="s">
        <v>65</v>
      </c>
      <c r="C243" s="86">
        <v>53966.420299999998</v>
      </c>
      <c r="D243" s="86">
        <v>1.6999999999999999E-3</v>
      </c>
      <c r="E243" s="48">
        <f t="shared" si="51"/>
        <v>20654.397941288593</v>
      </c>
      <c r="F243" s="48">
        <f t="shared" si="58"/>
        <v>20654.5</v>
      </c>
      <c r="G243" s="48">
        <f t="shared" si="61"/>
        <v>-2.8619232005439699E-2</v>
      </c>
      <c r="K243" s="34">
        <f>G243</f>
        <v>-2.8619232005439699E-2</v>
      </c>
      <c r="O243" s="34">
        <f t="shared" ca="1" si="53"/>
        <v>-2.8562415051673319E-2</v>
      </c>
      <c r="P243" s="34">
        <f t="shared" si="54"/>
        <v>-9.9643196255766488E-3</v>
      </c>
      <c r="Q243" s="214">
        <f t="shared" si="55"/>
        <v>38947.920299999998</v>
      </c>
      <c r="R243" s="59"/>
      <c r="S243" s="34">
        <f>(P243-G243)^2</f>
        <v>3.4800575590036766E-4</v>
      </c>
      <c r="T243" s="34">
        <v>1</v>
      </c>
      <c r="U243" s="34">
        <f t="shared" si="62"/>
        <v>3.4800575590036766E-4</v>
      </c>
      <c r="V243" s="1"/>
      <c r="W243" s="1">
        <v>212</v>
      </c>
      <c r="X243" s="1"/>
    </row>
    <row r="244" spans="1:25">
      <c r="A244" s="86" t="s">
        <v>127</v>
      </c>
      <c r="B244" s="73" t="s">
        <v>62</v>
      </c>
      <c r="C244" s="86">
        <v>53966.559699999998</v>
      </c>
      <c r="D244" s="86">
        <v>4.7999999999999996E-3</v>
      </c>
      <c r="E244" s="48">
        <f t="shared" si="51"/>
        <v>20654.895054012246</v>
      </c>
      <c r="F244" s="48">
        <f t="shared" si="58"/>
        <v>20655</v>
      </c>
      <c r="G244" s="48">
        <f t="shared" si="61"/>
        <v>-2.9428880006889813E-2</v>
      </c>
      <c r="H244" s="34"/>
      <c r="I244" s="34"/>
      <c r="J244" s="34"/>
      <c r="K244" s="34">
        <f>G244</f>
        <v>-2.9428880006889813E-2</v>
      </c>
      <c r="L244" s="34"/>
      <c r="M244" s="34"/>
      <c r="N244" s="34"/>
      <c r="O244" s="34">
        <f t="shared" ca="1" si="53"/>
        <v>-2.8563251164094305E-2</v>
      </c>
      <c r="P244" s="34">
        <f t="shared" si="54"/>
        <v>-9.9647894339999106E-3</v>
      </c>
      <c r="Q244" s="214">
        <f t="shared" si="55"/>
        <v>38948.059699999998</v>
      </c>
      <c r="R244" s="59"/>
      <c r="S244" s="34">
        <f>(P244-G244)^2</f>
        <v>3.7885082182966158E-4</v>
      </c>
      <c r="T244" s="34">
        <v>1</v>
      </c>
      <c r="U244" s="34">
        <f t="shared" si="62"/>
        <v>3.7885082182966158E-4</v>
      </c>
      <c r="V244" s="34"/>
      <c r="W244" s="1">
        <v>213</v>
      </c>
      <c r="X244" s="34"/>
      <c r="Y244" s="34"/>
    </row>
    <row r="245" spans="1:25">
      <c r="A245" s="86" t="s">
        <v>128</v>
      </c>
      <c r="B245" s="87" t="s">
        <v>62</v>
      </c>
      <c r="C245" s="98">
        <v>53985.489000000001</v>
      </c>
      <c r="D245" s="98">
        <v>1E-3</v>
      </c>
      <c r="E245" s="48">
        <f t="shared" si="51"/>
        <v>20722.398611256765</v>
      </c>
      <c r="F245" s="48">
        <f t="shared" si="58"/>
        <v>20722.5</v>
      </c>
      <c r="G245" s="48">
        <f t="shared" si="61"/>
        <v>-2.8431359998648986E-2</v>
      </c>
      <c r="H245" s="34"/>
      <c r="I245" s="34"/>
      <c r="J245" s="34"/>
      <c r="K245" s="34">
        <f>G245</f>
        <v>-2.8431359998648986E-2</v>
      </c>
      <c r="L245" s="34"/>
      <c r="M245" s="34"/>
      <c r="N245" s="34"/>
      <c r="O245" s="34">
        <f t="shared" ref="O245:O276" ca="1" si="63">+C$11+C$12*F245</f>
        <v>-2.8676126340927297E-2</v>
      </c>
      <c r="P245" s="34">
        <f t="shared" si="54"/>
        <v>-1.0028328321140216E-2</v>
      </c>
      <c r="Q245" s="214">
        <f t="shared" si="55"/>
        <v>38966.989000000001</v>
      </c>
      <c r="R245" s="59"/>
      <c r="S245" s="34">
        <f>(P245-G245)^2</f>
        <v>3.3867157492339131E-4</v>
      </c>
      <c r="T245" s="34">
        <v>1</v>
      </c>
      <c r="U245" s="34">
        <f t="shared" si="62"/>
        <v>3.3867157492339131E-4</v>
      </c>
      <c r="V245" s="34"/>
      <c r="W245" s="1">
        <v>214</v>
      </c>
      <c r="X245" s="34"/>
    </row>
    <row r="246" spans="1:25">
      <c r="A246" s="41" t="s">
        <v>129</v>
      </c>
      <c r="B246" s="73" t="s">
        <v>65</v>
      </c>
      <c r="C246" s="86">
        <v>53987.911899999999</v>
      </c>
      <c r="D246" s="86">
        <v>5.9999999999999995E-4</v>
      </c>
      <c r="E246" s="48">
        <f t="shared" si="51"/>
        <v>20731.038886853199</v>
      </c>
      <c r="F246" s="48">
        <f t="shared" si="58"/>
        <v>20731</v>
      </c>
      <c r="H246" s="34"/>
      <c r="I246" s="34"/>
      <c r="J246" s="34"/>
      <c r="K246" s="34"/>
      <c r="L246" s="34"/>
      <c r="M246" s="34"/>
      <c r="N246" s="34"/>
      <c r="O246" s="34">
        <f t="shared" ca="1" si="63"/>
        <v>-2.8690340252084043E-2</v>
      </c>
      <c r="P246" s="34">
        <f t="shared" si="54"/>
        <v>-1.0036345664335663E-2</v>
      </c>
      <c r="Q246" s="214">
        <f t="shared" si="55"/>
        <v>38969.411899999999</v>
      </c>
      <c r="R246" s="48">
        <f>+C246-(C$7+F246*C$8)</f>
        <v>1.0904623995884322E-2</v>
      </c>
      <c r="S246" s="34"/>
      <c r="T246" s="34"/>
      <c r="U246" s="34"/>
      <c r="V246" s="34"/>
      <c r="W246" s="1">
        <v>215</v>
      </c>
      <c r="X246" s="34"/>
      <c r="Y246" s="34"/>
    </row>
    <row r="247" spans="1:25" s="34" customFormat="1">
      <c r="A247" s="41" t="s">
        <v>129</v>
      </c>
      <c r="B247" s="73" t="s">
        <v>65</v>
      </c>
      <c r="C247" s="86">
        <v>53989.696000000004</v>
      </c>
      <c r="D247" s="86">
        <v>4.0000000000000002E-4</v>
      </c>
      <c r="E247" s="48">
        <f t="shared" si="51"/>
        <v>20737.401145176547</v>
      </c>
      <c r="F247" s="48">
        <f t="shared" si="58"/>
        <v>20737.5</v>
      </c>
      <c r="G247" s="48">
        <f t="shared" ref="G247:G278" si="64">+C247-(C$7+F247*C$8)</f>
        <v>-2.7720799997041468E-2</v>
      </c>
      <c r="K247" s="34">
        <f t="shared" ref="K247:K258" si="65">G247</f>
        <v>-2.7720799997041468E-2</v>
      </c>
      <c r="O247" s="34">
        <f t="shared" ca="1" si="63"/>
        <v>-2.8701209713556851E-2</v>
      </c>
      <c r="P247" s="34">
        <f t="shared" si="54"/>
        <v>-1.0042479011338062E-2</v>
      </c>
      <c r="Q247" s="214">
        <f t="shared" si="55"/>
        <v>38971.196000000004</v>
      </c>
      <c r="R247" s="59"/>
      <c r="S247" s="34">
        <f t="shared" ref="S247:S258" si="66">(P247-G247)^2</f>
        <v>3.1252303287356139E-4</v>
      </c>
      <c r="T247" s="34">
        <v>1</v>
      </c>
      <c r="U247" s="34">
        <f t="shared" ref="U247:U278" si="67">S247*T247</f>
        <v>3.1252303287356139E-4</v>
      </c>
      <c r="W247" s="1">
        <v>216</v>
      </c>
      <c r="Y247" s="1"/>
    </row>
    <row r="248" spans="1:25">
      <c r="A248" s="86" t="s">
        <v>127</v>
      </c>
      <c r="B248" s="73" t="s">
        <v>62</v>
      </c>
      <c r="C248" s="86">
        <v>53992.357400000001</v>
      </c>
      <c r="D248" s="86">
        <v>1E-4</v>
      </c>
      <c r="E248" s="48">
        <f t="shared" si="51"/>
        <v>20746.891932857568</v>
      </c>
      <c r="F248" s="48">
        <f t="shared" si="58"/>
        <v>20747</v>
      </c>
      <c r="G248" s="48">
        <f t="shared" si="64"/>
        <v>-3.0304111998702865E-2</v>
      </c>
      <c r="H248" s="34"/>
      <c r="I248" s="34"/>
      <c r="J248" s="34"/>
      <c r="K248" s="34">
        <f t="shared" si="65"/>
        <v>-3.0304111998702865E-2</v>
      </c>
      <c r="L248" s="34"/>
      <c r="M248" s="34"/>
      <c r="N248" s="34"/>
      <c r="O248" s="34">
        <f t="shared" ca="1" si="63"/>
        <v>-2.871709584955557E-2</v>
      </c>
      <c r="P248" s="34">
        <f t="shared" si="54"/>
        <v>-1.0051446933880033E-2</v>
      </c>
      <c r="Q248" s="214">
        <f t="shared" si="55"/>
        <v>38973.857400000001</v>
      </c>
      <c r="R248" s="59"/>
      <c r="S248" s="34">
        <f t="shared" si="66"/>
        <v>4.1017044222789516E-4</v>
      </c>
      <c r="T248" s="34">
        <v>1</v>
      </c>
      <c r="U248" s="34">
        <f t="shared" si="67"/>
        <v>4.1017044222789516E-4</v>
      </c>
      <c r="W248" s="1">
        <v>217</v>
      </c>
    </row>
    <row r="249" spans="1:25">
      <c r="A249" s="69" t="s">
        <v>101</v>
      </c>
      <c r="B249" s="70" t="s">
        <v>62</v>
      </c>
      <c r="C249" s="71">
        <v>53992.362789999999</v>
      </c>
      <c r="D249" s="71" t="s">
        <v>122</v>
      </c>
      <c r="E249" s="48">
        <f t="shared" si="51"/>
        <v>20746.911154074067</v>
      </c>
      <c r="F249" s="48">
        <f t="shared" si="58"/>
        <v>20747</v>
      </c>
      <c r="G249" s="48">
        <f t="shared" si="64"/>
        <v>-2.4914112000260502E-2</v>
      </c>
      <c r="H249" s="34"/>
      <c r="I249" s="34"/>
      <c r="J249" s="34"/>
      <c r="K249" s="34">
        <f t="shared" si="65"/>
        <v>-2.4914112000260502E-2</v>
      </c>
      <c r="L249" s="34"/>
      <c r="O249" s="34">
        <f t="shared" ca="1" si="63"/>
        <v>-2.871709584955557E-2</v>
      </c>
      <c r="P249" s="34">
        <f t="shared" si="54"/>
        <v>-1.0051446933880033E-2</v>
      </c>
      <c r="Q249" s="214">
        <f t="shared" si="55"/>
        <v>38973.862789999999</v>
      </c>
      <c r="R249" s="59"/>
      <c r="S249" s="34">
        <f t="shared" si="66"/>
        <v>2.2089881287540636E-4</v>
      </c>
      <c r="T249" s="34">
        <v>0.1</v>
      </c>
      <c r="U249" s="34">
        <f t="shared" si="67"/>
        <v>2.2089881287540636E-5</v>
      </c>
      <c r="V249" s="34"/>
      <c r="W249" s="1">
        <v>218</v>
      </c>
      <c r="X249" s="34"/>
    </row>
    <row r="250" spans="1:25">
      <c r="A250" s="69" t="s">
        <v>101</v>
      </c>
      <c r="B250" s="70" t="s">
        <v>65</v>
      </c>
      <c r="C250" s="71">
        <v>54000.348689999999</v>
      </c>
      <c r="D250" s="71">
        <v>1.5E-3</v>
      </c>
      <c r="E250" s="48">
        <f t="shared" si="51"/>
        <v>20775.389579467446</v>
      </c>
      <c r="F250" s="48">
        <f t="shared" si="58"/>
        <v>20775.5</v>
      </c>
      <c r="G250" s="48">
        <f t="shared" si="64"/>
        <v>-3.0964048004534561E-2</v>
      </c>
      <c r="H250" s="34"/>
      <c r="I250" s="34"/>
      <c r="J250" s="34"/>
      <c r="K250" s="34">
        <f t="shared" si="65"/>
        <v>-3.0964048004534561E-2</v>
      </c>
      <c r="L250" s="34"/>
      <c r="O250" s="34">
        <f t="shared" ca="1" si="63"/>
        <v>-2.876475425755172E-2</v>
      </c>
      <c r="P250" s="34">
        <f t="shared" si="54"/>
        <v>-1.0078377776505939E-2</v>
      </c>
      <c r="Q250" s="214">
        <f t="shared" si="55"/>
        <v>38981.848689999999</v>
      </c>
      <c r="R250" s="59"/>
      <c r="S250" s="34">
        <f t="shared" si="66"/>
        <v>4.3621122087396114E-4</v>
      </c>
      <c r="T250" s="34">
        <v>0.1</v>
      </c>
      <c r="U250" s="34">
        <f t="shared" si="67"/>
        <v>4.3621122087396116E-5</v>
      </c>
      <c r="V250" s="34"/>
      <c r="W250" s="1">
        <v>219</v>
      </c>
      <c r="X250" s="34"/>
    </row>
    <row r="251" spans="1:25">
      <c r="A251" s="86" t="s">
        <v>127</v>
      </c>
      <c r="B251" s="73" t="s">
        <v>62</v>
      </c>
      <c r="C251" s="86">
        <v>54002.452400000002</v>
      </c>
      <c r="D251" s="86">
        <v>1.4E-3</v>
      </c>
      <c r="E251" s="48">
        <f t="shared" si="51"/>
        <v>20782.891595305908</v>
      </c>
      <c r="F251" s="48">
        <f t="shared" si="58"/>
        <v>20783</v>
      </c>
      <c r="G251" s="48">
        <f t="shared" si="64"/>
        <v>-3.039876800175989E-2</v>
      </c>
      <c r="H251" s="34"/>
      <c r="I251" s="34"/>
      <c r="J251" s="34"/>
      <c r="K251" s="34">
        <f t="shared" si="65"/>
        <v>-3.039876800175989E-2</v>
      </c>
      <c r="L251" s="34"/>
      <c r="M251" s="34"/>
      <c r="N251" s="34"/>
      <c r="O251" s="34">
        <f t="shared" ca="1" si="63"/>
        <v>-2.87772959438665E-2</v>
      </c>
      <c r="P251" s="34">
        <f t="shared" si="54"/>
        <v>-1.0085471590354863E-2</v>
      </c>
      <c r="Q251" s="214">
        <f t="shared" si="55"/>
        <v>38983.952400000002</v>
      </c>
      <c r="R251" s="59"/>
      <c r="S251" s="34">
        <f t="shared" si="66"/>
        <v>4.1263001109760047E-4</v>
      </c>
      <c r="T251" s="34">
        <v>1</v>
      </c>
      <c r="U251" s="34">
        <f t="shared" si="67"/>
        <v>4.1263001109760047E-4</v>
      </c>
      <c r="V251" s="34"/>
      <c r="W251" s="1">
        <v>220</v>
      </c>
    </row>
    <row r="252" spans="1:25">
      <c r="A252" s="86" t="s">
        <v>130</v>
      </c>
      <c r="B252" s="73" t="s">
        <v>65</v>
      </c>
      <c r="C252" s="86">
        <v>54279.646999999881</v>
      </c>
      <c r="D252" s="86">
        <v>1E-3</v>
      </c>
      <c r="E252" s="48">
        <f t="shared" si="51"/>
        <v>21771.392044290271</v>
      </c>
      <c r="F252" s="48">
        <f t="shared" si="58"/>
        <v>21771.5</v>
      </c>
      <c r="G252" s="48">
        <f t="shared" si="64"/>
        <v>-3.0272864118160214E-2</v>
      </c>
      <c r="H252" s="34"/>
      <c r="I252" s="34"/>
      <c r="J252" s="34"/>
      <c r="K252" s="34">
        <f t="shared" si="65"/>
        <v>-3.0272864118160214E-2</v>
      </c>
      <c r="L252" s="34"/>
      <c r="M252" s="34"/>
      <c r="N252" s="34"/>
      <c r="O252" s="34">
        <f t="shared" ca="1" si="63"/>
        <v>-3.0430290200154107E-2</v>
      </c>
      <c r="P252" s="34">
        <f t="shared" si="54"/>
        <v>-1.1045049905642899E-2</v>
      </c>
      <c r="Q252" s="214">
        <f t="shared" si="55"/>
        <v>39261.146999999881</v>
      </c>
      <c r="R252" s="59"/>
      <c r="S252" s="34">
        <f t="shared" si="66"/>
        <v>3.6970883939108285E-4</v>
      </c>
      <c r="T252" s="34">
        <v>1</v>
      </c>
      <c r="U252" s="34">
        <f t="shared" si="67"/>
        <v>3.6970883939108285E-4</v>
      </c>
      <c r="V252" s="34"/>
      <c r="W252" s="1">
        <v>221</v>
      </c>
      <c r="Y252" s="34"/>
    </row>
    <row r="253" spans="1:25">
      <c r="A253" s="98" t="s">
        <v>125</v>
      </c>
      <c r="B253" s="87" t="s">
        <v>65</v>
      </c>
      <c r="C253" s="98">
        <v>54297.453699999998</v>
      </c>
      <c r="D253" s="98">
        <v>2.0000000000000001E-4</v>
      </c>
      <c r="E253" s="48">
        <f t="shared" si="51"/>
        <v>21834.892310691757</v>
      </c>
      <c r="F253" s="48">
        <f t="shared" si="58"/>
        <v>21835</v>
      </c>
      <c r="G253" s="48">
        <f t="shared" si="64"/>
        <v>-3.0198160005966201E-2</v>
      </c>
      <c r="H253" s="34"/>
      <c r="I253" s="34"/>
      <c r="J253" s="34"/>
      <c r="K253" s="34">
        <f t="shared" si="65"/>
        <v>-3.0198160005966201E-2</v>
      </c>
      <c r="L253" s="34"/>
      <c r="M253" s="34"/>
      <c r="N253" s="34"/>
      <c r="O253" s="34">
        <f t="shared" ca="1" si="63"/>
        <v>-3.0536476477619215E-2</v>
      </c>
      <c r="P253" s="34">
        <f t="shared" si="54"/>
        <v>-1.1108362062897115E-2</v>
      </c>
      <c r="Q253" s="214">
        <f t="shared" si="55"/>
        <v>39278.953699999998</v>
      </c>
      <c r="R253" s="59"/>
      <c r="S253" s="34">
        <f t="shared" si="66"/>
        <v>3.6442038550720473E-4</v>
      </c>
      <c r="T253" s="34">
        <v>1</v>
      </c>
      <c r="U253" s="34">
        <f t="shared" si="67"/>
        <v>3.6442038550720473E-4</v>
      </c>
      <c r="W253" s="1">
        <v>222</v>
      </c>
      <c r="Y253" s="34"/>
    </row>
    <row r="254" spans="1:25" s="34" customFormat="1">
      <c r="A254" s="69" t="s">
        <v>101</v>
      </c>
      <c r="B254" s="70" t="s">
        <v>62</v>
      </c>
      <c r="C254" s="71">
        <v>54327.45809</v>
      </c>
      <c r="D254" s="71">
        <v>1E-4</v>
      </c>
      <c r="E254" s="48">
        <f t="shared" si="51"/>
        <v>21941.89061796945</v>
      </c>
      <c r="F254" s="48">
        <f t="shared" si="58"/>
        <v>21942</v>
      </c>
      <c r="G254" s="48">
        <f t="shared" si="64"/>
        <v>-3.0672831999254413E-2</v>
      </c>
      <c r="K254" s="34">
        <f t="shared" si="65"/>
        <v>-3.0672831999254413E-2</v>
      </c>
      <c r="M254" s="1"/>
      <c r="N254" s="1"/>
      <c r="O254" s="34">
        <f t="shared" ca="1" si="63"/>
        <v>-3.0715404535710034E-2</v>
      </c>
      <c r="P254" s="34">
        <f t="shared" si="54"/>
        <v>-1.1215501627975081E-2</v>
      </c>
      <c r="Q254" s="214">
        <f t="shared" si="55"/>
        <v>39308.95809</v>
      </c>
      <c r="R254" s="59"/>
      <c r="S254" s="34">
        <f t="shared" si="66"/>
        <v>3.7858770517710909E-4</v>
      </c>
      <c r="T254" s="34">
        <v>0.1</v>
      </c>
      <c r="U254" s="34">
        <f t="shared" si="67"/>
        <v>3.785877051771091E-5</v>
      </c>
      <c r="W254" s="1">
        <v>223</v>
      </c>
      <c r="Y254" s="1"/>
    </row>
    <row r="255" spans="1:25">
      <c r="A255" s="69" t="s">
        <v>101</v>
      </c>
      <c r="B255" s="70" t="s">
        <v>65</v>
      </c>
      <c r="C255" s="71">
        <v>54328.438629999997</v>
      </c>
      <c r="D255" s="71">
        <v>1E-4</v>
      </c>
      <c r="E255" s="48">
        <f t="shared" si="51"/>
        <v>21945.387310294063</v>
      </c>
      <c r="F255" s="48">
        <f t="shared" si="58"/>
        <v>21945.5</v>
      </c>
      <c r="G255" s="48">
        <f t="shared" si="64"/>
        <v>-3.1600368005456403E-2</v>
      </c>
      <c r="H255" s="34"/>
      <c r="I255" s="34"/>
      <c r="J255" s="34"/>
      <c r="K255" s="34">
        <f t="shared" si="65"/>
        <v>-3.1600368005456403E-2</v>
      </c>
      <c r="L255" s="34"/>
      <c r="O255" s="34">
        <f t="shared" ca="1" si="63"/>
        <v>-3.0721257322656931E-2</v>
      </c>
      <c r="P255" s="34">
        <f t="shared" si="54"/>
        <v>-1.1219015861937912E-2</v>
      </c>
      <c r="Q255" s="214">
        <f t="shared" si="55"/>
        <v>39309.938629999997</v>
      </c>
      <c r="R255" s="59"/>
      <c r="S255" s="34">
        <f t="shared" si="66"/>
        <v>4.1539951519810575E-4</v>
      </c>
      <c r="T255" s="34">
        <v>0.1</v>
      </c>
      <c r="U255" s="34">
        <f t="shared" si="67"/>
        <v>4.1539951519810579E-5</v>
      </c>
      <c r="V255" s="34"/>
      <c r="W255" s="1">
        <v>224</v>
      </c>
      <c r="X255" s="34"/>
    </row>
    <row r="256" spans="1:25">
      <c r="A256" s="1" t="s">
        <v>101</v>
      </c>
      <c r="B256" s="68" t="s">
        <v>65</v>
      </c>
      <c r="C256" s="50">
        <v>54328.439290000002</v>
      </c>
      <c r="D256" s="50">
        <v>2.0000000000000001E-4</v>
      </c>
      <c r="E256" s="48">
        <f t="shared" si="51"/>
        <v>21945.389663912429</v>
      </c>
      <c r="F256" s="48">
        <f t="shared" si="58"/>
        <v>21945.5</v>
      </c>
      <c r="G256" s="48">
        <f t="shared" si="64"/>
        <v>-3.0940368000301532E-2</v>
      </c>
      <c r="H256" s="34"/>
      <c r="I256" s="34"/>
      <c r="J256" s="34"/>
      <c r="K256" s="34">
        <f t="shared" si="65"/>
        <v>-3.0940368000301532E-2</v>
      </c>
      <c r="L256" s="34"/>
      <c r="O256" s="34">
        <f t="shared" ca="1" si="63"/>
        <v>-3.0721257322656931E-2</v>
      </c>
      <c r="P256" s="34">
        <f t="shared" si="54"/>
        <v>-1.1219015861937912E-2</v>
      </c>
      <c r="Q256" s="214">
        <f t="shared" si="55"/>
        <v>39309.939290000002</v>
      </c>
      <c r="R256" s="59"/>
      <c r="S256" s="34">
        <f t="shared" si="66"/>
        <v>3.8893173016533934E-4</v>
      </c>
      <c r="T256" s="34">
        <v>0.1</v>
      </c>
      <c r="U256" s="34">
        <f t="shared" si="67"/>
        <v>3.8893173016533936E-5</v>
      </c>
      <c r="W256" s="1">
        <v>225</v>
      </c>
    </row>
    <row r="257" spans="1:25">
      <c r="A257" s="1" t="s">
        <v>101</v>
      </c>
      <c r="B257" s="68" t="s">
        <v>62</v>
      </c>
      <c r="C257" s="50">
        <v>54330.542829999999</v>
      </c>
      <c r="D257" s="50">
        <v>1E-4</v>
      </c>
      <c r="E257" s="48">
        <f t="shared" si="51"/>
        <v>21952.891073515842</v>
      </c>
      <c r="F257" s="48">
        <f t="shared" si="58"/>
        <v>21953</v>
      </c>
      <c r="G257" s="48">
        <f t="shared" si="64"/>
        <v>-3.0545088004146237E-2</v>
      </c>
      <c r="H257" s="34"/>
      <c r="I257" s="34"/>
      <c r="J257" s="34"/>
      <c r="K257" s="34">
        <f t="shared" si="65"/>
        <v>-3.0545088004146237E-2</v>
      </c>
      <c r="L257" s="34"/>
      <c r="O257" s="34">
        <f t="shared" ca="1" si="63"/>
        <v>-3.0733799008971704E-2</v>
      </c>
      <c r="P257" s="34">
        <f t="shared" si="54"/>
        <v>-1.1226548425786836E-2</v>
      </c>
      <c r="Q257" s="214">
        <f t="shared" si="55"/>
        <v>39312.042829999999</v>
      </c>
      <c r="R257" s="59"/>
      <c r="S257" s="34">
        <f t="shared" si="66"/>
        <v>3.7320597144063864E-4</v>
      </c>
      <c r="T257" s="34">
        <v>0.1</v>
      </c>
      <c r="U257" s="34">
        <f t="shared" si="67"/>
        <v>3.7320597144063867E-5</v>
      </c>
      <c r="V257" s="34"/>
      <c r="W257" s="1">
        <v>226</v>
      </c>
      <c r="X257" s="34"/>
    </row>
    <row r="258" spans="1:25">
      <c r="A258" s="1" t="s">
        <v>101</v>
      </c>
      <c r="B258" s="68" t="s">
        <v>62</v>
      </c>
      <c r="C258" s="50">
        <v>54330.543120000002</v>
      </c>
      <c r="D258" s="50">
        <v>1E-4</v>
      </c>
      <c r="E258" s="48">
        <f t="shared" si="51"/>
        <v>21952.892107681491</v>
      </c>
      <c r="F258" s="48">
        <f t="shared" si="58"/>
        <v>21953</v>
      </c>
      <c r="G258" s="48">
        <f t="shared" si="64"/>
        <v>-3.0255088000558317E-2</v>
      </c>
      <c r="H258" s="34"/>
      <c r="I258" s="34"/>
      <c r="J258" s="34"/>
      <c r="K258" s="34">
        <f t="shared" si="65"/>
        <v>-3.0255088000558317E-2</v>
      </c>
      <c r="L258" s="34"/>
      <c r="O258" s="34">
        <f t="shared" ca="1" si="63"/>
        <v>-3.0733799008971704E-2</v>
      </c>
      <c r="P258" s="34">
        <f t="shared" si="54"/>
        <v>-1.1226548425786836E-2</v>
      </c>
      <c r="Q258" s="214">
        <f t="shared" si="55"/>
        <v>39312.043120000002</v>
      </c>
      <c r="R258" s="59"/>
      <c r="S258" s="34">
        <f t="shared" si="66"/>
        <v>3.6208531834864443E-4</v>
      </c>
      <c r="T258" s="34">
        <v>0.1</v>
      </c>
      <c r="U258" s="34">
        <f t="shared" si="67"/>
        <v>3.6208531834864447E-5</v>
      </c>
      <c r="V258" s="34"/>
      <c r="W258" s="1">
        <v>227</v>
      </c>
    </row>
    <row r="259" spans="1:25">
      <c r="A259" s="92" t="s">
        <v>131</v>
      </c>
      <c r="B259" s="93" t="s">
        <v>65</v>
      </c>
      <c r="C259" s="94">
        <v>54359.987399999998</v>
      </c>
      <c r="D259" s="50"/>
      <c r="E259" s="48">
        <f t="shared" si="51"/>
        <v>22057.893013182646</v>
      </c>
      <c r="F259" s="48">
        <f t="shared" si="58"/>
        <v>22058</v>
      </c>
      <c r="G259" s="48">
        <f t="shared" si="64"/>
        <v>-3.0001168001035694E-2</v>
      </c>
      <c r="H259" s="34"/>
      <c r="I259" s="34"/>
      <c r="J259" s="34"/>
      <c r="K259" s="34"/>
      <c r="L259" s="34">
        <f>G259</f>
        <v>-3.0001168001035694E-2</v>
      </c>
      <c r="M259" s="34"/>
      <c r="N259" s="34"/>
      <c r="O259" s="34">
        <f t="shared" ca="1" si="63"/>
        <v>-3.0909382617378585E-2</v>
      </c>
      <c r="P259" s="34">
        <f t="shared" si="54"/>
        <v>-1.1332299632171756E-2</v>
      </c>
      <c r="Q259" s="214">
        <f t="shared" si="55"/>
        <v>39341.487399999998</v>
      </c>
      <c r="R259" s="59"/>
      <c r="S259" s="34">
        <f>(P259-L259)^2</f>
        <v>3.4852664617396843E-4</v>
      </c>
      <c r="T259" s="1">
        <v>1</v>
      </c>
      <c r="U259" s="34">
        <f t="shared" si="67"/>
        <v>3.4852664617396843E-4</v>
      </c>
      <c r="W259" s="1">
        <v>228</v>
      </c>
    </row>
    <row r="260" spans="1:25">
      <c r="A260" s="99" t="s">
        <v>132</v>
      </c>
      <c r="B260" s="100" t="s">
        <v>65</v>
      </c>
      <c r="C260" s="101">
        <v>54386.628100000002</v>
      </c>
      <c r="D260" s="101">
        <v>4.0000000000000002E-4</v>
      </c>
      <c r="E260" s="48">
        <f t="shared" si="51"/>
        <v>22152.896104553376</v>
      </c>
      <c r="F260" s="48">
        <f t="shared" si="58"/>
        <v>22153</v>
      </c>
      <c r="G260" s="48">
        <f t="shared" si="64"/>
        <v>-2.9134288000932429E-2</v>
      </c>
      <c r="H260" s="34"/>
      <c r="I260" s="34"/>
      <c r="J260" s="34"/>
      <c r="K260" s="34">
        <f t="shared" ref="K260:K266" si="68">G260</f>
        <v>-2.9134288000932429E-2</v>
      </c>
      <c r="L260" s="34"/>
      <c r="M260" s="34"/>
      <c r="N260" s="34"/>
      <c r="O260" s="34">
        <f t="shared" ca="1" si="63"/>
        <v>-3.106824397736576E-2</v>
      </c>
      <c r="P260" s="34">
        <f t="shared" si="54"/>
        <v>-1.1428454295091444E-2</v>
      </c>
      <c r="Q260" s="214">
        <f t="shared" si="55"/>
        <v>39368.128100000002</v>
      </c>
      <c r="R260" s="59"/>
      <c r="S260" s="34">
        <f t="shared" ref="S260:S266" si="69">(P260-G260)^2</f>
        <v>3.1349654721889479E-4</v>
      </c>
      <c r="T260" s="1">
        <v>1</v>
      </c>
      <c r="U260" s="34">
        <f t="shared" si="67"/>
        <v>3.1349654721889479E-4</v>
      </c>
      <c r="W260" s="1">
        <v>229</v>
      </c>
    </row>
    <row r="261" spans="1:25">
      <c r="A261" s="99" t="s">
        <v>132</v>
      </c>
      <c r="B261" s="100" t="s">
        <v>65</v>
      </c>
      <c r="C261" s="101">
        <v>54420.556700000001</v>
      </c>
      <c r="D261" s="101">
        <v>2.0000000000000001E-4</v>
      </c>
      <c r="E261" s="48">
        <f t="shared" si="51"/>
        <v>22273.888491610789</v>
      </c>
      <c r="F261" s="48">
        <f t="shared" si="58"/>
        <v>22274</v>
      </c>
      <c r="G261" s="48">
        <f t="shared" si="64"/>
        <v>-3.1269104001694359E-2</v>
      </c>
      <c r="H261" s="34"/>
      <c r="I261" s="34"/>
      <c r="J261" s="34"/>
      <c r="K261" s="34">
        <f t="shared" si="68"/>
        <v>-3.1269104001694359E-2</v>
      </c>
      <c r="L261" s="34"/>
      <c r="M261" s="34"/>
      <c r="N261" s="34"/>
      <c r="O261" s="34">
        <f t="shared" ca="1" si="63"/>
        <v>-3.1270583183244161E-2</v>
      </c>
      <c r="P261" s="34">
        <f t="shared" si="54"/>
        <v>-1.1551578371020735E-2</v>
      </c>
      <c r="Q261" s="214">
        <f t="shared" si="55"/>
        <v>39402.056700000001</v>
      </c>
      <c r="R261" s="59"/>
      <c r="S261" s="34">
        <f t="shared" si="69"/>
        <v>3.8878081699627128E-4</v>
      </c>
      <c r="T261" s="1">
        <v>1</v>
      </c>
      <c r="U261" s="34">
        <f t="shared" si="67"/>
        <v>3.8878081699627128E-4</v>
      </c>
      <c r="V261" s="34"/>
      <c r="W261" s="1">
        <v>230</v>
      </c>
    </row>
    <row r="262" spans="1:25">
      <c r="A262" s="48" t="s">
        <v>133</v>
      </c>
      <c r="B262" s="55" t="s">
        <v>65</v>
      </c>
      <c r="C262" s="62">
        <v>54650.779900000001</v>
      </c>
      <c r="D262" s="62">
        <v>1E-4</v>
      </c>
      <c r="E262" s="48">
        <f t="shared" si="51"/>
        <v>23094.884775689614</v>
      </c>
      <c r="F262" s="48">
        <f t="shared" si="58"/>
        <v>23095</v>
      </c>
      <c r="G262" s="48">
        <f t="shared" si="64"/>
        <v>-3.2311119997757487E-2</v>
      </c>
      <c r="H262" s="34"/>
      <c r="I262" s="34"/>
      <c r="J262" s="34"/>
      <c r="K262" s="34">
        <f t="shared" si="68"/>
        <v>-3.2311119997757487E-2</v>
      </c>
      <c r="L262" s="34"/>
      <c r="M262" s="34"/>
      <c r="N262" s="34"/>
      <c r="O262" s="34">
        <f t="shared" ca="1" si="63"/>
        <v>-3.2643479778501745E-2</v>
      </c>
      <c r="P262" s="34">
        <f t="shared" si="54"/>
        <v>-1.240632503951616E-2</v>
      </c>
      <c r="Q262" s="214">
        <f t="shared" si="55"/>
        <v>39632.279900000001</v>
      </c>
      <c r="R262" s="59"/>
      <c r="S262" s="34">
        <f t="shared" si="69"/>
        <v>3.9620086232962934E-4</v>
      </c>
      <c r="T262" s="1">
        <v>1</v>
      </c>
      <c r="U262" s="34">
        <f t="shared" si="67"/>
        <v>3.9620086232962934E-4</v>
      </c>
      <c r="V262" s="34"/>
      <c r="W262" s="1">
        <v>231</v>
      </c>
    </row>
    <row r="263" spans="1:25">
      <c r="A263" s="89" t="s">
        <v>125</v>
      </c>
      <c r="B263" s="90" t="s">
        <v>62</v>
      </c>
      <c r="C263" s="89">
        <v>54678.400800000003</v>
      </c>
      <c r="D263" s="89">
        <v>2.0000000000000001E-4</v>
      </c>
      <c r="E263" s="48">
        <f t="shared" si="51"/>
        <v>23193.383346914903</v>
      </c>
      <c r="F263" s="48">
        <f t="shared" si="58"/>
        <v>23193.5</v>
      </c>
      <c r="G263" s="48">
        <f t="shared" si="64"/>
        <v>-3.2711776002543047E-2</v>
      </c>
      <c r="H263" s="34"/>
      <c r="I263" s="34"/>
      <c r="J263" s="34"/>
      <c r="K263" s="34">
        <f t="shared" si="68"/>
        <v>-3.2711776002543047E-2</v>
      </c>
      <c r="L263" s="34"/>
      <c r="M263" s="34"/>
      <c r="N263" s="34"/>
      <c r="O263" s="34">
        <f t="shared" ca="1" si="63"/>
        <v>-3.2808193925435818E-2</v>
      </c>
      <c r="P263" s="34">
        <f t="shared" si="54"/>
        <v>-1.2511138086398683E-2</v>
      </c>
      <c r="Q263" s="214">
        <f t="shared" si="55"/>
        <v>39659.900800000003</v>
      </c>
      <c r="R263" s="59"/>
      <c r="S263" s="34">
        <f t="shared" si="69"/>
        <v>4.0806577221916924E-4</v>
      </c>
      <c r="T263" s="34">
        <v>1</v>
      </c>
      <c r="U263" s="34">
        <f t="shared" si="67"/>
        <v>4.0806577221916924E-4</v>
      </c>
      <c r="V263" s="34"/>
      <c r="W263" s="1">
        <v>232</v>
      </c>
      <c r="X263" s="34"/>
    </row>
    <row r="264" spans="1:25">
      <c r="A264" s="89" t="s">
        <v>125</v>
      </c>
      <c r="B264" s="90" t="s">
        <v>62</v>
      </c>
      <c r="C264" s="89">
        <v>54690.460400000004</v>
      </c>
      <c r="D264" s="89">
        <v>2.0000000000000001E-4</v>
      </c>
      <c r="E264" s="48">
        <f t="shared" si="51"/>
        <v>23236.388946643678</v>
      </c>
      <c r="F264" s="48">
        <f t="shared" si="58"/>
        <v>23236.5</v>
      </c>
      <c r="G264" s="48">
        <f t="shared" si="64"/>
        <v>-3.1141503997787368E-2</v>
      </c>
      <c r="H264" s="34"/>
      <c r="I264" s="34"/>
      <c r="J264" s="34"/>
      <c r="K264" s="34">
        <f t="shared" si="68"/>
        <v>-3.1141503997787368E-2</v>
      </c>
      <c r="L264" s="34"/>
      <c r="M264" s="34"/>
      <c r="N264" s="34"/>
      <c r="O264" s="34">
        <f t="shared" ca="1" si="63"/>
        <v>-3.2880099593640542E-2</v>
      </c>
      <c r="P264" s="34">
        <f t="shared" si="54"/>
        <v>-1.2557046148299174E-2</v>
      </c>
      <c r="Q264" s="214">
        <f t="shared" si="55"/>
        <v>39671.960400000004</v>
      </c>
      <c r="R264" s="59"/>
      <c r="S264" s="34">
        <f t="shared" si="69"/>
        <v>3.4538207355940334E-4</v>
      </c>
      <c r="T264" s="34">
        <v>1</v>
      </c>
      <c r="U264" s="34">
        <f t="shared" si="67"/>
        <v>3.4538207355940334E-4</v>
      </c>
      <c r="V264" s="34"/>
      <c r="W264" s="1">
        <v>233</v>
      </c>
      <c r="X264" s="34"/>
    </row>
    <row r="265" spans="1:25">
      <c r="A265" s="48" t="s">
        <v>133</v>
      </c>
      <c r="B265" s="55" t="s">
        <v>65</v>
      </c>
      <c r="C265" s="62">
        <v>54702.657899999998</v>
      </c>
      <c r="D265" s="62">
        <v>1E-4</v>
      </c>
      <c r="E265" s="48">
        <f t="shared" si="51"/>
        <v>23279.88630996348</v>
      </c>
      <c r="F265" s="48">
        <f t="shared" si="58"/>
        <v>23280</v>
      </c>
      <c r="G265" s="48">
        <f t="shared" si="64"/>
        <v>-3.188088000024436E-2</v>
      </c>
      <c r="H265" s="34"/>
      <c r="I265" s="34"/>
      <c r="J265" s="34"/>
      <c r="K265" s="34">
        <f t="shared" si="68"/>
        <v>-3.188088000024436E-2</v>
      </c>
      <c r="L265" s="34"/>
      <c r="M265" s="34"/>
      <c r="N265" s="34"/>
      <c r="O265" s="34">
        <f t="shared" ca="1" si="63"/>
        <v>-3.2952841374266247E-2</v>
      </c>
      <c r="P265" s="34">
        <f t="shared" si="54"/>
        <v>-1.2603582093622926E-2</v>
      </c>
      <c r="Q265" s="214">
        <f t="shared" si="55"/>
        <v>39684.157899999998</v>
      </c>
      <c r="R265" s="59"/>
      <c r="S265" s="34">
        <f t="shared" si="69"/>
        <v>3.7161421458063124E-4</v>
      </c>
      <c r="T265" s="1">
        <v>1</v>
      </c>
      <c r="U265" s="34">
        <f t="shared" si="67"/>
        <v>3.7161421458063124E-4</v>
      </c>
      <c r="V265" s="34"/>
      <c r="W265" s="1">
        <v>234</v>
      </c>
    </row>
    <row r="266" spans="1:25">
      <c r="A266" s="48" t="s">
        <v>134</v>
      </c>
      <c r="B266" s="55" t="s">
        <v>65</v>
      </c>
      <c r="C266" s="62">
        <v>54721.7261</v>
      </c>
      <c r="D266" s="62">
        <v>2.9999999999999997E-4</v>
      </c>
      <c r="E266" s="48">
        <f t="shared" si="51"/>
        <v>23347.885196887444</v>
      </c>
      <c r="F266" s="48">
        <f t="shared" si="58"/>
        <v>23348</v>
      </c>
      <c r="G266" s="48">
        <f t="shared" si="64"/>
        <v>-3.2193008002650458E-2</v>
      </c>
      <c r="H266" s="34"/>
      <c r="I266" s="34"/>
      <c r="J266" s="34"/>
      <c r="K266" s="34">
        <f t="shared" si="68"/>
        <v>-3.2193008002650458E-2</v>
      </c>
      <c r="L266" s="34"/>
      <c r="M266" s="34"/>
      <c r="N266" s="34"/>
      <c r="O266" s="34">
        <f t="shared" ca="1" si="63"/>
        <v>-3.3066552663520224E-2</v>
      </c>
      <c r="P266" s="34">
        <f t="shared" si="54"/>
        <v>-1.2676517489186495E-2</v>
      </c>
      <c r="Q266" s="214">
        <f t="shared" si="55"/>
        <v>39703.2261</v>
      </c>
      <c r="R266" s="59"/>
      <c r="S266" s="34">
        <f t="shared" si="69"/>
        <v>3.8089340196212888E-4</v>
      </c>
      <c r="T266" s="1">
        <v>1</v>
      </c>
      <c r="U266" s="34">
        <f t="shared" si="67"/>
        <v>3.8089340196212888E-4</v>
      </c>
      <c r="V266" s="34"/>
      <c r="W266" s="1">
        <v>235</v>
      </c>
    </row>
    <row r="267" spans="1:25">
      <c r="A267" s="92" t="s">
        <v>135</v>
      </c>
      <c r="B267" s="93" t="s">
        <v>62</v>
      </c>
      <c r="C267" s="94">
        <v>54736.728190000002</v>
      </c>
      <c r="D267" s="50"/>
      <c r="E267" s="48">
        <f t="shared" si="51"/>
        <v>23401.383976087007</v>
      </c>
      <c r="F267" s="48">
        <f t="shared" si="58"/>
        <v>23401.5</v>
      </c>
      <c r="G267" s="48">
        <f t="shared" si="64"/>
        <v>-3.253534399846103E-2</v>
      </c>
      <c r="H267" s="34"/>
      <c r="I267" s="34"/>
      <c r="J267" s="34"/>
      <c r="K267" s="34"/>
      <c r="L267" s="34">
        <f t="shared" ref="L267:L276" si="70">G267</f>
        <v>-3.253534399846103E-2</v>
      </c>
      <c r="M267" s="34"/>
      <c r="N267" s="34"/>
      <c r="O267" s="34">
        <f t="shared" ca="1" si="63"/>
        <v>-3.3156016692565633E-2</v>
      </c>
      <c r="P267" s="34">
        <f t="shared" si="54"/>
        <v>-1.2734062990475477E-2</v>
      </c>
      <c r="Q267" s="214">
        <f t="shared" si="55"/>
        <v>39718.228190000002</v>
      </c>
      <c r="R267" s="59"/>
      <c r="S267" s="34">
        <f t="shared" ref="S267:S276" si="71">(P267-L267)^2</f>
        <v>3.920907295572094E-4</v>
      </c>
      <c r="T267" s="1">
        <v>1</v>
      </c>
      <c r="U267" s="34">
        <f t="shared" si="67"/>
        <v>3.920907295572094E-4</v>
      </c>
      <c r="W267" s="1">
        <v>236</v>
      </c>
    </row>
    <row r="268" spans="1:25">
      <c r="A268" s="92" t="s">
        <v>135</v>
      </c>
      <c r="B268" s="93" t="s">
        <v>65</v>
      </c>
      <c r="C268" s="94">
        <v>54736.868049999997</v>
      </c>
      <c r="D268" s="50"/>
      <c r="E268" s="48">
        <f t="shared" si="51"/>
        <v>23401.882729211313</v>
      </c>
      <c r="F268" s="48">
        <f t="shared" si="58"/>
        <v>23402</v>
      </c>
      <c r="G268" s="48">
        <f t="shared" si="64"/>
        <v>-3.2884992004255764E-2</v>
      </c>
      <c r="H268" s="34"/>
      <c r="I268" s="34"/>
      <c r="J268" s="34"/>
      <c r="K268" s="34"/>
      <c r="L268" s="34">
        <f t="shared" si="70"/>
        <v>-3.2884992004255764E-2</v>
      </c>
      <c r="M268" s="34"/>
      <c r="N268" s="34"/>
      <c r="O268" s="34">
        <f t="shared" ca="1" si="63"/>
        <v>-3.315685280498662E-2</v>
      </c>
      <c r="P268" s="34">
        <f t="shared" si="54"/>
        <v>-1.273460147389874E-2</v>
      </c>
      <c r="Q268" s="214">
        <f t="shared" si="55"/>
        <v>39718.368049999997</v>
      </c>
      <c r="R268" s="59"/>
      <c r="S268" s="34">
        <f t="shared" si="71"/>
        <v>4.060382385259021E-4</v>
      </c>
      <c r="T268" s="1">
        <v>1</v>
      </c>
      <c r="U268" s="34">
        <f t="shared" si="67"/>
        <v>4.060382385259021E-4</v>
      </c>
      <c r="W268" s="1">
        <v>237</v>
      </c>
    </row>
    <row r="269" spans="1:25" s="34" customFormat="1">
      <c r="A269" s="92" t="s">
        <v>135</v>
      </c>
      <c r="B269" s="93" t="s">
        <v>65</v>
      </c>
      <c r="C269" s="94">
        <v>54737.709210000001</v>
      </c>
      <c r="D269" s="50"/>
      <c r="E269" s="48">
        <f t="shared" si="51"/>
        <v>23404.882380134066</v>
      </c>
      <c r="F269" s="48">
        <f t="shared" si="58"/>
        <v>23405</v>
      </c>
      <c r="G269" s="48">
        <f t="shared" si="64"/>
        <v>-3.2982880002236925E-2</v>
      </c>
      <c r="L269" s="34">
        <f t="shared" si="70"/>
        <v>-3.2982880002236925E-2</v>
      </c>
      <c r="O269" s="34">
        <f t="shared" ca="1" si="63"/>
        <v>-3.316186947951253E-2</v>
      </c>
      <c r="P269" s="34">
        <f t="shared" si="54"/>
        <v>-1.2737832636938309E-2</v>
      </c>
      <c r="Q269" s="214">
        <f t="shared" si="55"/>
        <v>39719.209210000001</v>
      </c>
      <c r="R269" s="59"/>
      <c r="S269" s="34">
        <f t="shared" si="71"/>
        <v>4.0986194282318446E-4</v>
      </c>
      <c r="T269" s="1">
        <v>1</v>
      </c>
      <c r="U269" s="34">
        <f t="shared" si="67"/>
        <v>4.0986194282318446E-4</v>
      </c>
      <c r="V269" s="1"/>
      <c r="W269" s="1">
        <v>238</v>
      </c>
      <c r="X269" s="1"/>
      <c r="Y269" s="1"/>
    </row>
    <row r="270" spans="1:25" s="34" customFormat="1">
      <c r="A270" s="92" t="s">
        <v>135</v>
      </c>
      <c r="B270" s="93" t="s">
        <v>62</v>
      </c>
      <c r="C270" s="94">
        <v>54737.84996</v>
      </c>
      <c r="D270" s="50"/>
      <c r="E270" s="48">
        <f t="shared" si="51"/>
        <v>23405.384307077064</v>
      </c>
      <c r="F270" s="48">
        <f t="shared" si="58"/>
        <v>23405.5</v>
      </c>
      <c r="G270" s="48">
        <f t="shared" si="64"/>
        <v>-3.2442528005049098E-2</v>
      </c>
      <c r="L270" s="34">
        <f t="shared" si="70"/>
        <v>-3.2442528005049098E-2</v>
      </c>
      <c r="O270" s="34">
        <f t="shared" ca="1" si="63"/>
        <v>-3.3162705591933517E-2</v>
      </c>
      <c r="P270" s="34">
        <f t="shared" si="54"/>
        <v>-1.273837120786157E-2</v>
      </c>
      <c r="Q270" s="214">
        <f t="shared" si="55"/>
        <v>39719.34996</v>
      </c>
      <c r="R270" s="59"/>
      <c r="S270" s="34">
        <f t="shared" si="71"/>
        <v>3.8825379508815148E-4</v>
      </c>
      <c r="T270" s="1">
        <v>1</v>
      </c>
      <c r="U270" s="34">
        <f t="shared" si="67"/>
        <v>3.8825379508815148E-4</v>
      </c>
      <c r="V270" s="1"/>
      <c r="W270" s="1">
        <v>239</v>
      </c>
      <c r="X270" s="1"/>
      <c r="Y270" s="1"/>
    </row>
    <row r="271" spans="1:25" s="34" customFormat="1">
      <c r="A271" s="92" t="s">
        <v>135</v>
      </c>
      <c r="B271" s="93" t="s">
        <v>62</v>
      </c>
      <c r="C271" s="94">
        <v>54738.691169999998</v>
      </c>
      <c r="D271" s="50"/>
      <c r="E271" s="48">
        <f t="shared" si="51"/>
        <v>23408.384136304216</v>
      </c>
      <c r="F271" s="48">
        <f t="shared" si="58"/>
        <v>23408.5</v>
      </c>
      <c r="G271" s="48">
        <f t="shared" si="64"/>
        <v>-3.2490416000655387E-2</v>
      </c>
      <c r="L271" s="34">
        <f t="shared" si="70"/>
        <v>-3.2490416000655387E-2</v>
      </c>
      <c r="O271" s="34">
        <f t="shared" ca="1" si="63"/>
        <v>-3.3167722266459428E-2</v>
      </c>
      <c r="P271" s="34">
        <f t="shared" si="54"/>
        <v>-1.2741602895901139E-2</v>
      </c>
      <c r="Q271" s="214">
        <f t="shared" si="55"/>
        <v>39720.191169999998</v>
      </c>
      <c r="R271" s="59"/>
      <c r="S271" s="34">
        <f t="shared" si="71"/>
        <v>3.9001561904651312E-4</v>
      </c>
      <c r="T271" s="1">
        <v>1</v>
      </c>
      <c r="U271" s="34">
        <f t="shared" si="67"/>
        <v>3.9001561904651312E-4</v>
      </c>
      <c r="V271" s="1"/>
      <c r="W271" s="1">
        <v>240</v>
      </c>
      <c r="X271" s="1"/>
      <c r="Y271" s="1"/>
    </row>
    <row r="272" spans="1:25" s="34" customFormat="1">
      <c r="A272" s="92" t="s">
        <v>135</v>
      </c>
      <c r="B272" s="93" t="s">
        <v>62</v>
      </c>
      <c r="C272" s="94">
        <v>54759.722540000002</v>
      </c>
      <c r="D272" s="50"/>
      <c r="E272" s="48">
        <f t="shared" si="51"/>
        <v>23483.383861002207</v>
      </c>
      <c r="F272" s="48">
        <f t="shared" si="58"/>
        <v>23483.5</v>
      </c>
      <c r="G272" s="48">
        <f t="shared" si="64"/>
        <v>-3.2567615999141708E-2</v>
      </c>
      <c r="L272" s="34">
        <f t="shared" si="70"/>
        <v>-3.2567615999141708E-2</v>
      </c>
      <c r="O272" s="34">
        <f t="shared" ca="1" si="63"/>
        <v>-3.3293139129607192E-2</v>
      </c>
      <c r="P272" s="34">
        <f t="shared" si="54"/>
        <v>-1.2822541346890369E-2</v>
      </c>
      <c r="Q272" s="214">
        <f t="shared" si="55"/>
        <v>39741.222540000002</v>
      </c>
      <c r="R272" s="59"/>
      <c r="S272" s="34">
        <f t="shared" si="71"/>
        <v>3.8986797302297828E-4</v>
      </c>
      <c r="T272" s="1">
        <v>1</v>
      </c>
      <c r="U272" s="34">
        <f t="shared" si="67"/>
        <v>3.8986797302297828E-4</v>
      </c>
      <c r="V272" s="1"/>
      <c r="W272" s="1">
        <v>241</v>
      </c>
      <c r="X272" s="1"/>
      <c r="Y272" s="1"/>
    </row>
    <row r="273" spans="1:25" s="34" customFormat="1">
      <c r="A273" s="92" t="s">
        <v>135</v>
      </c>
      <c r="B273" s="93" t="s">
        <v>65</v>
      </c>
      <c r="C273" s="94">
        <v>54760.703249999999</v>
      </c>
      <c r="D273" s="50"/>
      <c r="E273" s="48">
        <f t="shared" si="51"/>
        <v>23486.881159561846</v>
      </c>
      <c r="F273" s="48">
        <f t="shared" si="58"/>
        <v>23487</v>
      </c>
      <c r="G273" s="48">
        <f t="shared" si="64"/>
        <v>-3.332515200600028E-2</v>
      </c>
      <c r="L273" s="34">
        <f t="shared" si="70"/>
        <v>-3.332515200600028E-2</v>
      </c>
      <c r="O273" s="34">
        <f t="shared" ca="1" si="63"/>
        <v>-3.329899191655409E-2</v>
      </c>
      <c r="P273" s="34">
        <f t="shared" si="54"/>
        <v>-1.2826325343353198E-2</v>
      </c>
      <c r="Q273" s="214">
        <f t="shared" si="55"/>
        <v>39742.203249999999</v>
      </c>
      <c r="R273" s="59"/>
      <c r="S273" s="34">
        <f t="shared" si="71"/>
        <v>4.2020189454525085E-4</v>
      </c>
      <c r="T273" s="1">
        <v>1</v>
      </c>
      <c r="U273" s="34">
        <f t="shared" si="67"/>
        <v>4.2020189454525085E-4</v>
      </c>
      <c r="V273" s="1"/>
      <c r="W273" s="1">
        <v>242</v>
      </c>
      <c r="X273" s="1"/>
      <c r="Y273" s="1"/>
    </row>
    <row r="274" spans="1:25" s="34" customFormat="1">
      <c r="A274" s="92" t="s">
        <v>135</v>
      </c>
      <c r="B274" s="93" t="s">
        <v>62</v>
      </c>
      <c r="C274" s="94">
        <v>54761.685559999998</v>
      </c>
      <c r="D274" s="50"/>
      <c r="E274" s="48">
        <f t="shared" si="51"/>
        <v>23490.384163862946</v>
      </c>
      <c r="F274" s="48">
        <f t="shared" si="58"/>
        <v>23490.5</v>
      </c>
      <c r="G274" s="48">
        <f t="shared" si="64"/>
        <v>-3.2482688002346549E-2</v>
      </c>
      <c r="L274" s="34">
        <f t="shared" si="70"/>
        <v>-3.2482688002346549E-2</v>
      </c>
      <c r="O274" s="34">
        <f t="shared" ca="1" si="63"/>
        <v>-3.3304844703500987E-2</v>
      </c>
      <c r="P274" s="34">
        <f t="shared" si="54"/>
        <v>-1.2830109952316029E-2</v>
      </c>
      <c r="Q274" s="214">
        <f t="shared" si="55"/>
        <v>39743.185559999998</v>
      </c>
      <c r="R274" s="59"/>
      <c r="S274" s="34">
        <f t="shared" si="71"/>
        <v>3.8622382401254135E-4</v>
      </c>
      <c r="T274" s="1">
        <v>1</v>
      </c>
      <c r="U274" s="34">
        <f t="shared" si="67"/>
        <v>3.8622382401254135E-4</v>
      </c>
      <c r="V274" s="1"/>
      <c r="W274" s="1">
        <v>243</v>
      </c>
      <c r="X274" s="1"/>
      <c r="Y274" s="1"/>
    </row>
    <row r="275" spans="1:25">
      <c r="A275" s="92" t="s">
        <v>135</v>
      </c>
      <c r="B275" s="93" t="s">
        <v>65</v>
      </c>
      <c r="C275" s="94">
        <v>54785.660830000001</v>
      </c>
      <c r="D275" s="50"/>
      <c r="E275" s="48">
        <f t="shared" si="51"/>
        <v>23575.88209621637</v>
      </c>
      <c r="F275" s="48">
        <f t="shared" si="58"/>
        <v>23576</v>
      </c>
      <c r="G275" s="48">
        <f t="shared" si="64"/>
        <v>-3.3062496004276909E-2</v>
      </c>
      <c r="H275" s="34"/>
      <c r="I275" s="34"/>
      <c r="J275" s="34"/>
      <c r="K275" s="34"/>
      <c r="L275" s="34">
        <f t="shared" si="70"/>
        <v>-3.3062496004276909E-2</v>
      </c>
      <c r="M275" s="34"/>
      <c r="N275" s="34"/>
      <c r="O275" s="34">
        <f t="shared" ca="1" si="63"/>
        <v>-3.3447819927489443E-2</v>
      </c>
      <c r="P275" s="34">
        <f t="shared" si="54"/>
        <v>-1.2922752780193751E-2</v>
      </c>
      <c r="Q275" s="214">
        <f t="shared" si="55"/>
        <v>39767.160830000001</v>
      </c>
      <c r="R275" s="59"/>
      <c r="S275" s="34">
        <f t="shared" si="71"/>
        <v>4.0560925713200343E-4</v>
      </c>
      <c r="T275" s="1">
        <v>1</v>
      </c>
      <c r="U275" s="34">
        <f t="shared" si="67"/>
        <v>4.0560925713200343E-4</v>
      </c>
      <c r="W275" s="1">
        <v>244</v>
      </c>
    </row>
    <row r="276" spans="1:25">
      <c r="A276" s="92" t="s">
        <v>135</v>
      </c>
      <c r="B276" s="93" t="s">
        <v>62</v>
      </c>
      <c r="C276" s="94">
        <v>54786.64256</v>
      </c>
      <c r="D276" s="50"/>
      <c r="E276" s="48">
        <f t="shared" si="51"/>
        <v>23579.383032186197</v>
      </c>
      <c r="F276" s="48">
        <f t="shared" si="58"/>
        <v>23579.5</v>
      </c>
      <c r="G276" s="48">
        <f t="shared" si="64"/>
        <v>-3.2800032000523061E-2</v>
      </c>
      <c r="H276" s="34"/>
      <c r="I276" s="34"/>
      <c r="J276" s="34"/>
      <c r="K276" s="34"/>
      <c r="L276" s="34">
        <f t="shared" si="70"/>
        <v>-3.2800032000523061E-2</v>
      </c>
      <c r="M276" s="34"/>
      <c r="N276" s="34"/>
      <c r="O276" s="34">
        <f t="shared" ca="1" si="63"/>
        <v>-3.345367271443634E-2</v>
      </c>
      <c r="P276" s="34">
        <f t="shared" si="54"/>
        <v>-1.2926552964156582E-2</v>
      </c>
      <c r="Q276" s="214">
        <f t="shared" si="55"/>
        <v>39768.14256</v>
      </c>
      <c r="R276" s="59"/>
      <c r="S276" s="34">
        <f t="shared" si="71"/>
        <v>3.9495516900889792E-4</v>
      </c>
      <c r="T276" s="1">
        <v>1</v>
      </c>
      <c r="U276" s="34">
        <f t="shared" si="67"/>
        <v>3.9495516900889792E-4</v>
      </c>
      <c r="W276" s="1">
        <v>245</v>
      </c>
    </row>
    <row r="277" spans="1:25">
      <c r="A277" s="48" t="s">
        <v>136</v>
      </c>
      <c r="B277" s="55" t="s">
        <v>62</v>
      </c>
      <c r="C277" s="62">
        <v>55000.458700000003</v>
      </c>
      <c r="D277" s="62">
        <v>1E-4</v>
      </c>
      <c r="E277" s="48">
        <f t="shared" ref="E277:E340" si="72">+(C277-C$7)/C$8</f>
        <v>24341.870289839117</v>
      </c>
      <c r="F277" s="48">
        <f t="shared" si="58"/>
        <v>24342</v>
      </c>
      <c r="G277" s="48">
        <f t="shared" si="64"/>
        <v>-3.6373231996549293E-2</v>
      </c>
      <c r="H277" s="34"/>
      <c r="I277" s="34"/>
      <c r="J277" s="34"/>
      <c r="K277" s="34">
        <f t="shared" ref="K277:K308" si="73">G277</f>
        <v>-3.6373231996549293E-2</v>
      </c>
      <c r="L277" s="34"/>
      <c r="O277" s="34">
        <f t="shared" ref="O277:O308" ca="1" si="74">+C$11+C$12*F277</f>
        <v>-3.4728744156438666E-2</v>
      </c>
      <c r="P277" s="34">
        <f t="shared" ref="P277:P340" si="75">E$11*F$11+E$12*F$12*F277+E$13*F$13*F277^2</f>
        <v>-1.376905205963041E-2</v>
      </c>
      <c r="Q277" s="214">
        <f t="shared" ref="Q277:Q340" si="76">C277-15018.5</f>
        <v>39981.958700000003</v>
      </c>
      <c r="R277" s="59"/>
      <c r="S277" s="34">
        <f t="shared" ref="S277:S285" si="77">(P277-G277)^2</f>
        <v>5.1094895062060621E-4</v>
      </c>
      <c r="T277" s="34">
        <v>1</v>
      </c>
      <c r="U277" s="34">
        <f t="shared" si="67"/>
        <v>5.1094895062060621E-4</v>
      </c>
      <c r="V277" s="34"/>
      <c r="W277" s="1">
        <v>246</v>
      </c>
    </row>
    <row r="278" spans="1:25">
      <c r="A278" s="48" t="s">
        <v>136</v>
      </c>
      <c r="B278" s="55" t="s">
        <v>62</v>
      </c>
      <c r="C278" s="62">
        <v>55000.458700000003</v>
      </c>
      <c r="D278" s="62">
        <v>2.0000000000000001E-4</v>
      </c>
      <c r="E278" s="48">
        <f t="shared" si="72"/>
        <v>24341.870289839117</v>
      </c>
      <c r="F278" s="48">
        <f t="shared" si="58"/>
        <v>24342</v>
      </c>
      <c r="G278" s="48">
        <f t="shared" si="64"/>
        <v>-3.6373231996549293E-2</v>
      </c>
      <c r="H278" s="34"/>
      <c r="I278" s="34"/>
      <c r="J278" s="34"/>
      <c r="K278" s="34">
        <f t="shared" si="73"/>
        <v>-3.6373231996549293E-2</v>
      </c>
      <c r="L278" s="34"/>
      <c r="O278" s="34">
        <f t="shared" ca="1" si="74"/>
        <v>-3.4728744156438666E-2</v>
      </c>
      <c r="P278" s="34">
        <f t="shared" si="75"/>
        <v>-1.376905205963041E-2</v>
      </c>
      <c r="Q278" s="214">
        <f t="shared" si="76"/>
        <v>39981.958700000003</v>
      </c>
      <c r="R278" s="59"/>
      <c r="S278" s="34">
        <f t="shared" si="77"/>
        <v>5.1094895062060621E-4</v>
      </c>
      <c r="T278" s="34">
        <v>1</v>
      </c>
      <c r="U278" s="34">
        <f t="shared" si="67"/>
        <v>5.1094895062060621E-4</v>
      </c>
      <c r="V278" s="34"/>
      <c r="W278" s="1">
        <v>247</v>
      </c>
    </row>
    <row r="279" spans="1:25" s="34" customFormat="1">
      <c r="A279" s="48" t="s">
        <v>136</v>
      </c>
      <c r="B279" s="55" t="s">
        <v>62</v>
      </c>
      <c r="C279" s="62">
        <v>55000.459000000003</v>
      </c>
      <c r="D279" s="62">
        <v>2.0000000000000001E-4</v>
      </c>
      <c r="E279" s="48">
        <f t="shared" si="72"/>
        <v>24341.871359665638</v>
      </c>
      <c r="F279" s="48">
        <f t="shared" si="58"/>
        <v>24342</v>
      </c>
      <c r="G279" s="48">
        <f t="shared" ref="G279:G310" si="78">+C279-(C$7+F279*C$8)</f>
        <v>-3.6073231996851973E-2</v>
      </c>
      <c r="K279" s="34">
        <f t="shared" si="73"/>
        <v>-3.6073231996851973E-2</v>
      </c>
      <c r="M279" s="1"/>
      <c r="N279" s="1"/>
      <c r="O279" s="34">
        <f t="shared" ca="1" si="74"/>
        <v>-3.4728744156438666E-2</v>
      </c>
      <c r="P279" s="34">
        <f t="shared" si="75"/>
        <v>-1.376905205963041E-2</v>
      </c>
      <c r="Q279" s="214">
        <f t="shared" si="76"/>
        <v>39981.959000000003</v>
      </c>
      <c r="R279" s="59"/>
      <c r="S279" s="34">
        <f t="shared" si="77"/>
        <v>4.9747644267195698E-4</v>
      </c>
      <c r="T279" s="34">
        <v>1</v>
      </c>
      <c r="U279" s="34">
        <f t="shared" ref="U279:U310" si="79">S279*T279</f>
        <v>4.9747644267195698E-4</v>
      </c>
      <c r="W279" s="1">
        <v>248</v>
      </c>
      <c r="X279" s="1"/>
      <c r="Y279" s="1"/>
    </row>
    <row r="280" spans="1:25" s="34" customFormat="1">
      <c r="A280" s="48" t="s">
        <v>137</v>
      </c>
      <c r="B280" s="55" t="s">
        <v>65</v>
      </c>
      <c r="C280" s="62">
        <v>55087.668400000002</v>
      </c>
      <c r="D280" s="62">
        <v>1E-4</v>
      </c>
      <c r="E280" s="48">
        <f t="shared" si="72"/>
        <v>24652.86778981144</v>
      </c>
      <c r="F280" s="48">
        <f t="shared" si="58"/>
        <v>24653</v>
      </c>
      <c r="G280" s="48">
        <f t="shared" si="78"/>
        <v>-3.7074287996802013E-2</v>
      </c>
      <c r="K280" s="34">
        <f t="shared" si="73"/>
        <v>-3.7074287996802013E-2</v>
      </c>
      <c r="O280" s="34">
        <f t="shared" ca="1" si="74"/>
        <v>-3.5248806082291417E-2</v>
      </c>
      <c r="P280" s="34">
        <f t="shared" si="75"/>
        <v>-1.4121027661399079E-2</v>
      </c>
      <c r="Q280" s="214">
        <f t="shared" si="76"/>
        <v>40069.168400000002</v>
      </c>
      <c r="R280" s="59"/>
      <c r="S280" s="34">
        <f t="shared" si="77"/>
        <v>5.2685216002478158E-4</v>
      </c>
      <c r="T280" s="1">
        <v>1</v>
      </c>
      <c r="U280" s="34">
        <f t="shared" si="79"/>
        <v>5.2685216002478158E-4</v>
      </c>
      <c r="V280" s="1"/>
      <c r="W280" s="1">
        <v>249</v>
      </c>
      <c r="X280" s="1"/>
      <c r="Y280" s="1"/>
    </row>
    <row r="281" spans="1:25" s="34" customFormat="1">
      <c r="A281" s="48" t="s">
        <v>137</v>
      </c>
      <c r="B281" s="55" t="s">
        <v>65</v>
      </c>
      <c r="C281" s="62">
        <v>55107.295899999997</v>
      </c>
      <c r="D281" s="62">
        <v>1E-4</v>
      </c>
      <c r="E281" s="48">
        <f t="shared" si="72"/>
        <v>24722.861189980293</v>
      </c>
      <c r="F281" s="48">
        <f t="shared" si="58"/>
        <v>24723</v>
      </c>
      <c r="G281" s="48">
        <f t="shared" si="78"/>
        <v>-3.8925008004298434E-2</v>
      </c>
      <c r="K281" s="34">
        <f t="shared" si="73"/>
        <v>-3.8925008004298434E-2</v>
      </c>
      <c r="O281" s="34">
        <f t="shared" ca="1" si="74"/>
        <v>-3.5365861821229333E-2</v>
      </c>
      <c r="P281" s="34">
        <f t="shared" si="75"/>
        <v>-1.4200917215655693E-2</v>
      </c>
      <c r="Q281" s="214">
        <f t="shared" si="76"/>
        <v>40088.795899999997</v>
      </c>
      <c r="R281" s="59"/>
      <c r="S281" s="34">
        <f t="shared" si="77"/>
        <v>6.112806653250487E-4</v>
      </c>
      <c r="T281" s="1">
        <v>1</v>
      </c>
      <c r="U281" s="34">
        <f t="shared" si="79"/>
        <v>6.112806653250487E-4</v>
      </c>
      <c r="V281" s="1"/>
      <c r="W281" s="1">
        <v>250</v>
      </c>
      <c r="X281" s="1"/>
      <c r="Y281" s="1"/>
    </row>
    <row r="282" spans="1:25" s="34" customFormat="1">
      <c r="A282" s="60" t="s">
        <v>138</v>
      </c>
      <c r="B282" s="61" t="s">
        <v>65</v>
      </c>
      <c r="C282" s="60">
        <v>55121.602500000001</v>
      </c>
      <c r="D282" s="60">
        <v>6.9999999999999999E-4</v>
      </c>
      <c r="E282" s="48">
        <f t="shared" si="72"/>
        <v>24773.87979035508</v>
      </c>
      <c r="F282" s="48">
        <f t="shared" si="58"/>
        <v>24774</v>
      </c>
      <c r="G282" s="48">
        <f t="shared" si="78"/>
        <v>-3.3709103998262435E-2</v>
      </c>
      <c r="K282" s="34">
        <f t="shared" si="73"/>
        <v>-3.3709103998262435E-2</v>
      </c>
      <c r="O282" s="34">
        <f t="shared" ca="1" si="74"/>
        <v>-3.5451145288169818E-2</v>
      </c>
      <c r="P282" s="34">
        <f t="shared" si="75"/>
        <v>-1.4259276737328368E-2</v>
      </c>
      <c r="Q282" s="214">
        <f t="shared" si="76"/>
        <v>40103.102500000001</v>
      </c>
      <c r="R282" s="59"/>
      <c r="S282" s="34">
        <f t="shared" si="77"/>
        <v>3.7829578048017404E-4</v>
      </c>
      <c r="T282" s="34">
        <v>1</v>
      </c>
      <c r="U282" s="34">
        <f t="shared" si="79"/>
        <v>3.7829578048017404E-4</v>
      </c>
      <c r="W282" s="1">
        <v>251</v>
      </c>
      <c r="X282" s="1"/>
      <c r="Y282" s="1"/>
    </row>
    <row r="283" spans="1:25" s="34" customFormat="1">
      <c r="A283" s="60" t="s">
        <v>138</v>
      </c>
      <c r="B283" s="61" t="s">
        <v>62</v>
      </c>
      <c r="C283" s="60">
        <v>55121.739000000001</v>
      </c>
      <c r="D283" s="60">
        <v>4.0000000000000002E-4</v>
      </c>
      <c r="E283" s="48">
        <f t="shared" si="72"/>
        <v>24774.366561422361</v>
      </c>
      <c r="F283" s="48">
        <f t="shared" si="58"/>
        <v>24774.5</v>
      </c>
      <c r="G283" s="48">
        <f t="shared" si="78"/>
        <v>-3.7418751999211963E-2</v>
      </c>
      <c r="K283" s="34">
        <f t="shared" si="73"/>
        <v>-3.7418751999211963E-2</v>
      </c>
      <c r="O283" s="34">
        <f t="shared" ca="1" si="74"/>
        <v>-3.5451981400590804E-2</v>
      </c>
      <c r="P283" s="34">
        <f t="shared" si="75"/>
        <v>-1.425984953325163E-2</v>
      </c>
      <c r="Q283" s="214">
        <f t="shared" si="76"/>
        <v>40103.239000000001</v>
      </c>
      <c r="R283" s="59"/>
      <c r="S283" s="34">
        <f t="shared" si="77"/>
        <v>5.3633476342786364E-4</v>
      </c>
      <c r="T283" s="34">
        <v>1</v>
      </c>
      <c r="U283" s="34">
        <f t="shared" si="79"/>
        <v>5.3633476342786364E-4</v>
      </c>
      <c r="W283" s="1">
        <v>252</v>
      </c>
      <c r="X283" s="1"/>
      <c r="Y283" s="1"/>
    </row>
    <row r="284" spans="1:25" s="34" customFormat="1">
      <c r="A284" s="48" t="s">
        <v>137</v>
      </c>
      <c r="B284" s="55" t="s">
        <v>65</v>
      </c>
      <c r="C284" s="62">
        <v>55146.557200000003</v>
      </c>
      <c r="D284" s="62">
        <v>2.0000000000000001E-4</v>
      </c>
      <c r="E284" s="48">
        <f t="shared" si="72"/>
        <v>24862.870456674998</v>
      </c>
      <c r="F284" s="48">
        <f t="shared" si="58"/>
        <v>24863</v>
      </c>
      <c r="G284" s="48">
        <f t="shared" si="78"/>
        <v>-3.632644799654372E-2</v>
      </c>
      <c r="K284" s="34">
        <f t="shared" si="73"/>
        <v>-3.632644799654372E-2</v>
      </c>
      <c r="O284" s="34">
        <f t="shared" ca="1" si="74"/>
        <v>-3.5599973299105171E-2</v>
      </c>
      <c r="P284" s="34">
        <f t="shared" si="75"/>
        <v>-1.436143132416892E-2</v>
      </c>
      <c r="Q284" s="214">
        <f t="shared" si="76"/>
        <v>40128.057200000003</v>
      </c>
      <c r="R284" s="59"/>
      <c r="S284" s="34">
        <f t="shared" si="77"/>
        <v>4.8246195741770284E-4</v>
      </c>
      <c r="T284" s="1">
        <v>1</v>
      </c>
      <c r="U284" s="34">
        <f t="shared" si="79"/>
        <v>4.8246195741770284E-4</v>
      </c>
      <c r="V284" s="1"/>
      <c r="W284" s="1">
        <v>253</v>
      </c>
      <c r="X284" s="1"/>
      <c r="Y284" s="1"/>
    </row>
    <row r="285" spans="1:25" s="34" customFormat="1">
      <c r="A285" s="48" t="s">
        <v>139</v>
      </c>
      <c r="B285" s="55" t="s">
        <v>65</v>
      </c>
      <c r="C285" s="62">
        <v>55383.790399999998</v>
      </c>
      <c r="D285" s="62">
        <v>6.9999999999999999E-4</v>
      </c>
      <c r="E285" s="48">
        <f t="shared" si="72"/>
        <v>25708.865020472756</v>
      </c>
      <c r="F285" s="48">
        <f t="shared" si="58"/>
        <v>25709</v>
      </c>
      <c r="G285" s="48">
        <f t="shared" si="78"/>
        <v>-3.785086400603177E-2</v>
      </c>
      <c r="K285" s="34">
        <f t="shared" si="73"/>
        <v>-3.785086400603177E-2</v>
      </c>
      <c r="O285" s="34">
        <f t="shared" ca="1" si="74"/>
        <v>-3.7014675515412016E-2</v>
      </c>
      <c r="P285" s="34">
        <f t="shared" si="75"/>
        <v>-1.5352249051327423E-2</v>
      </c>
      <c r="Q285" s="214">
        <f t="shared" si="76"/>
        <v>40365.290399999998</v>
      </c>
      <c r="R285" s="59"/>
      <c r="S285" s="34">
        <f t="shared" si="77"/>
        <v>5.0618767488004612E-4</v>
      </c>
      <c r="T285" s="34">
        <v>1</v>
      </c>
      <c r="U285" s="34">
        <f t="shared" si="79"/>
        <v>5.0618767488004612E-4</v>
      </c>
      <c r="W285" s="1">
        <v>254</v>
      </c>
      <c r="X285" s="1"/>
      <c r="Y285" s="1"/>
    </row>
    <row r="286" spans="1:25" s="34" customFormat="1">
      <c r="A286" s="99" t="s">
        <v>140</v>
      </c>
      <c r="B286" s="100" t="s">
        <v>62</v>
      </c>
      <c r="C286" s="101">
        <v>55834.416790000003</v>
      </c>
      <c r="D286" s="101">
        <v>2.0000000000000001E-4</v>
      </c>
      <c r="E286" s="48">
        <f t="shared" si="72"/>
        <v>27315.838564832575</v>
      </c>
      <c r="F286" s="48">
        <f t="shared" si="58"/>
        <v>27316</v>
      </c>
      <c r="G286" s="48">
        <f t="shared" si="78"/>
        <v>-4.5269535999977961E-2</v>
      </c>
      <c r="J286" s="48"/>
      <c r="K286" s="34">
        <f t="shared" si="73"/>
        <v>-4.5269535999977961E-2</v>
      </c>
      <c r="M286" s="1"/>
      <c r="N286" s="1"/>
      <c r="O286" s="34">
        <f t="shared" ca="1" si="74"/>
        <v>-3.9701940836458227E-2</v>
      </c>
      <c r="P286" s="34">
        <f t="shared" si="75"/>
        <v>-1.7332883536189968E-2</v>
      </c>
      <c r="Q286" s="214">
        <f t="shared" si="76"/>
        <v>40815.916790000003</v>
      </c>
      <c r="R286" s="59"/>
      <c r="S286" s="34">
        <f>(P286-J286)^2</f>
        <v>3.0042885167912522E-4</v>
      </c>
      <c r="T286" s="1">
        <v>1</v>
      </c>
      <c r="U286" s="34">
        <f t="shared" si="79"/>
        <v>3.0042885167912522E-4</v>
      </c>
      <c r="V286" s="1"/>
      <c r="W286" s="1">
        <v>255</v>
      </c>
      <c r="X286" s="1"/>
      <c r="Y286" s="1"/>
    </row>
    <row r="287" spans="1:25" s="34" customFormat="1">
      <c r="A287" s="99" t="s">
        <v>140</v>
      </c>
      <c r="B287" s="100" t="s">
        <v>62</v>
      </c>
      <c r="C287" s="101">
        <v>55834.417390000002</v>
      </c>
      <c r="D287" s="101">
        <v>2.0000000000000001E-4</v>
      </c>
      <c r="E287" s="48">
        <f t="shared" si="72"/>
        <v>27315.840704485618</v>
      </c>
      <c r="F287" s="48">
        <f t="shared" si="58"/>
        <v>27316</v>
      </c>
      <c r="G287" s="48">
        <f t="shared" si="78"/>
        <v>-4.4669536000583321E-2</v>
      </c>
      <c r="J287" s="48"/>
      <c r="K287" s="34">
        <f t="shared" si="73"/>
        <v>-4.4669536000583321E-2</v>
      </c>
      <c r="M287" s="1"/>
      <c r="N287" s="1"/>
      <c r="O287" s="34">
        <f t="shared" ca="1" si="74"/>
        <v>-3.9701940836458227E-2</v>
      </c>
      <c r="P287" s="34">
        <f t="shared" si="75"/>
        <v>-1.7332883536189968E-2</v>
      </c>
      <c r="Q287" s="214">
        <f t="shared" si="76"/>
        <v>40815.917390000002</v>
      </c>
      <c r="R287" s="59"/>
      <c r="S287" s="34">
        <f>(P287-J287)^2</f>
        <v>3.0042885167912522E-4</v>
      </c>
      <c r="T287" s="1">
        <v>1</v>
      </c>
      <c r="U287" s="34">
        <f t="shared" si="79"/>
        <v>3.0042885167912522E-4</v>
      </c>
      <c r="V287" s="1"/>
      <c r="W287" s="1">
        <v>256</v>
      </c>
      <c r="X287" s="1"/>
      <c r="Y287" s="1"/>
    </row>
    <row r="288" spans="1:25" s="34" customFormat="1">
      <c r="A288" s="99" t="s">
        <v>140</v>
      </c>
      <c r="B288" s="100" t="s">
        <v>62</v>
      </c>
      <c r="C288" s="101">
        <v>55834.41749</v>
      </c>
      <c r="D288" s="101">
        <v>2.0000000000000001E-4</v>
      </c>
      <c r="E288" s="48">
        <f t="shared" si="72"/>
        <v>27315.841061094448</v>
      </c>
      <c r="F288" s="48">
        <f t="shared" ref="F288:F351" si="80">ROUND(2*E288,0)/2</f>
        <v>27316</v>
      </c>
      <c r="G288" s="48">
        <f t="shared" si="78"/>
        <v>-4.4569536003109533E-2</v>
      </c>
      <c r="J288" s="48"/>
      <c r="K288" s="34">
        <f t="shared" si="73"/>
        <v>-4.4569536003109533E-2</v>
      </c>
      <c r="M288" s="1"/>
      <c r="N288" s="1"/>
      <c r="O288" s="34">
        <f t="shared" ca="1" si="74"/>
        <v>-3.9701940836458227E-2</v>
      </c>
      <c r="P288" s="34">
        <f t="shared" si="75"/>
        <v>-1.7332883536189968E-2</v>
      </c>
      <c r="Q288" s="214">
        <f t="shared" si="76"/>
        <v>40815.91749</v>
      </c>
      <c r="R288" s="59"/>
      <c r="S288" s="34">
        <f>(P288-J288)^2</f>
        <v>3.0042885167912522E-4</v>
      </c>
      <c r="T288" s="1">
        <v>1</v>
      </c>
      <c r="U288" s="34">
        <f t="shared" si="79"/>
        <v>3.0042885167912522E-4</v>
      </c>
      <c r="V288" s="1"/>
      <c r="W288" s="1">
        <v>257</v>
      </c>
      <c r="X288" s="1"/>
      <c r="Y288" s="1"/>
    </row>
    <row r="289" spans="1:25" s="34" customFormat="1">
      <c r="A289" s="99" t="s">
        <v>141</v>
      </c>
      <c r="B289" s="100" t="s">
        <v>65</v>
      </c>
      <c r="C289" s="101">
        <v>55838.623299999999</v>
      </c>
      <c r="D289" s="101">
        <v>1E-4</v>
      </c>
      <c r="E289" s="48">
        <f t="shared" si="72"/>
        <v>27330.839351369021</v>
      </c>
      <c r="F289" s="48">
        <f t="shared" si="80"/>
        <v>27331</v>
      </c>
      <c r="G289" s="48">
        <f t="shared" si="78"/>
        <v>-4.5048976004181895E-2</v>
      </c>
      <c r="I289" s="1"/>
      <c r="K289" s="34">
        <f t="shared" si="73"/>
        <v>-4.5048976004181895E-2</v>
      </c>
      <c r="L289" s="48"/>
      <c r="M289" s="1"/>
      <c r="O289" s="34">
        <f t="shared" ca="1" si="74"/>
        <v>-3.9727024209087781E-2</v>
      </c>
      <c r="P289" s="34">
        <f t="shared" si="75"/>
        <v>-1.7351979351387815E-2</v>
      </c>
      <c r="Q289" s="214">
        <f t="shared" si="76"/>
        <v>40820.123299999999</v>
      </c>
      <c r="R289" s="59"/>
      <c r="S289" s="34">
        <f>(P289-L289)^2</f>
        <v>3.0109118741098909E-4</v>
      </c>
      <c r="T289" s="1">
        <v>1</v>
      </c>
      <c r="U289" s="34">
        <f t="shared" si="79"/>
        <v>3.0109118741098909E-4</v>
      </c>
      <c r="V289" s="1"/>
      <c r="W289" s="1">
        <v>258</v>
      </c>
      <c r="X289" s="1"/>
      <c r="Y289" s="1"/>
    </row>
    <row r="290" spans="1:25" s="34" customFormat="1">
      <c r="A290" s="48" t="s">
        <v>142</v>
      </c>
      <c r="B290" s="55" t="s">
        <v>65</v>
      </c>
      <c r="C290" s="62">
        <v>55838.623299999999</v>
      </c>
      <c r="D290" s="62">
        <v>1E-4</v>
      </c>
      <c r="E290" s="48">
        <f t="shared" si="72"/>
        <v>27330.839351369021</v>
      </c>
      <c r="F290" s="48">
        <f t="shared" si="80"/>
        <v>27331</v>
      </c>
      <c r="G290" s="48">
        <f t="shared" si="78"/>
        <v>-4.5048976004181895E-2</v>
      </c>
      <c r="K290" s="34">
        <f t="shared" si="73"/>
        <v>-4.5048976004181895E-2</v>
      </c>
      <c r="O290" s="34">
        <f t="shared" ca="1" si="74"/>
        <v>-3.9727024209087781E-2</v>
      </c>
      <c r="P290" s="34">
        <f t="shared" si="75"/>
        <v>-1.7351979351387815E-2</v>
      </c>
      <c r="Q290" s="214">
        <f t="shared" si="76"/>
        <v>40820.123299999999</v>
      </c>
      <c r="R290" s="59"/>
      <c r="S290" s="34">
        <f>(P290-G290)^2</f>
        <v>7.6712362358488651E-4</v>
      </c>
      <c r="T290" s="1">
        <v>1</v>
      </c>
      <c r="U290" s="34">
        <f t="shared" si="79"/>
        <v>7.6712362358488651E-4</v>
      </c>
      <c r="V290" s="1"/>
      <c r="W290" s="1">
        <v>259</v>
      </c>
      <c r="X290" s="1"/>
      <c r="Y290" s="1"/>
    </row>
    <row r="291" spans="1:25" s="34" customFormat="1">
      <c r="A291" s="99" t="s">
        <v>141</v>
      </c>
      <c r="B291" s="100" t="s">
        <v>65</v>
      </c>
      <c r="C291" s="101">
        <v>55845.6342</v>
      </c>
      <c r="D291" s="101">
        <v>1E-4</v>
      </c>
      <c r="E291" s="48">
        <f t="shared" si="72"/>
        <v>27355.840840567544</v>
      </c>
      <c r="F291" s="48">
        <f t="shared" si="80"/>
        <v>27356</v>
      </c>
      <c r="G291" s="48">
        <f t="shared" si="78"/>
        <v>-4.4631376003962941E-2</v>
      </c>
      <c r="K291" s="34">
        <f t="shared" si="73"/>
        <v>-4.4631376003962941E-2</v>
      </c>
      <c r="L291" s="48"/>
      <c r="O291" s="34">
        <f t="shared" ca="1" si="74"/>
        <v>-3.9768829830137041E-2</v>
      </c>
      <c r="P291" s="34">
        <f t="shared" si="75"/>
        <v>-1.7383830710050893E-2</v>
      </c>
      <c r="Q291" s="214">
        <f t="shared" si="76"/>
        <v>40827.1342</v>
      </c>
      <c r="R291" s="59"/>
      <c r="S291" s="34">
        <f>(P291-L291)^2</f>
        <v>3.0219757015570854E-4</v>
      </c>
      <c r="T291" s="1">
        <v>1</v>
      </c>
      <c r="U291" s="34">
        <f t="shared" si="79"/>
        <v>3.0219757015570854E-4</v>
      </c>
      <c r="V291" s="1"/>
      <c r="W291" s="1">
        <v>260</v>
      </c>
      <c r="X291" s="1"/>
      <c r="Y291" s="1"/>
    </row>
    <row r="292" spans="1:25" s="34" customFormat="1">
      <c r="A292" s="48" t="s">
        <v>142</v>
      </c>
      <c r="B292" s="55" t="s">
        <v>65</v>
      </c>
      <c r="C292" s="62">
        <v>55845.6342</v>
      </c>
      <c r="D292" s="62">
        <v>1E-4</v>
      </c>
      <c r="E292" s="48">
        <f t="shared" si="72"/>
        <v>27355.840840567544</v>
      </c>
      <c r="F292" s="48">
        <f t="shared" si="80"/>
        <v>27356</v>
      </c>
      <c r="G292" s="48">
        <f t="shared" si="78"/>
        <v>-4.4631376003962941E-2</v>
      </c>
      <c r="K292" s="34">
        <f t="shared" si="73"/>
        <v>-4.4631376003962941E-2</v>
      </c>
      <c r="O292" s="34">
        <f t="shared" ca="1" si="74"/>
        <v>-3.9768829830137041E-2</v>
      </c>
      <c r="P292" s="34">
        <f t="shared" si="75"/>
        <v>-1.7383830710050893E-2</v>
      </c>
      <c r="Q292" s="214">
        <f t="shared" si="76"/>
        <v>40827.1342</v>
      </c>
      <c r="R292" s="59"/>
      <c r="S292" s="34">
        <f t="shared" ref="S292:S302" si="81">(P292-G292)^2</f>
        <v>7.4242872454378863E-4</v>
      </c>
      <c r="T292" s="1">
        <v>1</v>
      </c>
      <c r="U292" s="34">
        <f t="shared" si="79"/>
        <v>7.4242872454378863E-4</v>
      </c>
      <c r="V292" s="1"/>
      <c r="W292" s="1">
        <v>261</v>
      </c>
      <c r="X292" s="1"/>
      <c r="Y292" s="1"/>
    </row>
    <row r="293" spans="1:25">
      <c r="A293" s="60" t="s">
        <v>143</v>
      </c>
      <c r="B293" s="61" t="s">
        <v>62</v>
      </c>
      <c r="C293" s="60">
        <v>55849.702100000002</v>
      </c>
      <c r="D293" s="60">
        <v>4.0000000000000002E-4</v>
      </c>
      <c r="E293" s="48">
        <f t="shared" si="72"/>
        <v>27370.347331590194</v>
      </c>
      <c r="F293" s="48">
        <f t="shared" si="80"/>
        <v>27370.5</v>
      </c>
      <c r="G293" s="48">
        <f t="shared" si="78"/>
        <v>-4.2811168001207989E-2</v>
      </c>
      <c r="H293" s="34"/>
      <c r="I293" s="34"/>
      <c r="J293" s="34"/>
      <c r="K293" s="34">
        <f t="shared" si="73"/>
        <v>-4.2811168001207989E-2</v>
      </c>
      <c r="L293" s="34"/>
      <c r="M293" s="34"/>
      <c r="N293" s="34"/>
      <c r="O293" s="34">
        <f t="shared" ca="1" si="74"/>
        <v>-3.9793077090345609E-2</v>
      </c>
      <c r="P293" s="34">
        <f t="shared" si="75"/>
        <v>-1.7402318816825479E-2</v>
      </c>
      <c r="Q293" s="214">
        <f t="shared" si="76"/>
        <v>40831.202100000002</v>
      </c>
      <c r="R293" s="59"/>
      <c r="S293" s="34">
        <f t="shared" si="81"/>
        <v>6.4560961687469575E-4</v>
      </c>
      <c r="T293" s="1">
        <v>1</v>
      </c>
      <c r="U293" s="34">
        <f t="shared" si="79"/>
        <v>6.4560961687469575E-4</v>
      </c>
      <c r="V293" s="34"/>
      <c r="W293" s="1">
        <v>262</v>
      </c>
    </row>
    <row r="294" spans="1:25">
      <c r="A294" s="60" t="s">
        <v>143</v>
      </c>
      <c r="B294" s="61" t="s">
        <v>65</v>
      </c>
      <c r="C294" s="60">
        <v>55850.680899999999</v>
      </c>
      <c r="D294" s="60">
        <v>2.9999999999999997E-4</v>
      </c>
      <c r="E294" s="48">
        <f t="shared" si="72"/>
        <v>27373.837818920983</v>
      </c>
      <c r="F294" s="48">
        <f t="shared" si="80"/>
        <v>27374</v>
      </c>
      <c r="G294" s="48">
        <f t="shared" si="78"/>
        <v>-4.547870399983367E-2</v>
      </c>
      <c r="H294" s="34"/>
      <c r="I294" s="34"/>
      <c r="J294" s="34"/>
      <c r="K294" s="34">
        <f t="shared" si="73"/>
        <v>-4.547870399983367E-2</v>
      </c>
      <c r="L294" s="34"/>
      <c r="M294" s="34"/>
      <c r="N294" s="34"/>
      <c r="O294" s="34">
        <f t="shared" ca="1" si="74"/>
        <v>-3.9798929877292506E-2</v>
      </c>
      <c r="P294" s="34">
        <f t="shared" si="75"/>
        <v>-1.7406783038288309E-2</v>
      </c>
      <c r="Q294" s="214">
        <f t="shared" si="76"/>
        <v>40832.180899999999</v>
      </c>
      <c r="R294" s="59"/>
      <c r="S294" s="34">
        <f t="shared" si="81"/>
        <v>7.8803274647124986E-4</v>
      </c>
      <c r="T294" s="1">
        <v>1</v>
      </c>
      <c r="U294" s="34">
        <f t="shared" si="79"/>
        <v>7.8803274647124986E-4</v>
      </c>
      <c r="V294" s="34"/>
      <c r="W294" s="1">
        <v>263</v>
      </c>
    </row>
    <row r="295" spans="1:25" s="34" customFormat="1">
      <c r="A295" s="101" t="s">
        <v>144</v>
      </c>
      <c r="B295" s="100" t="s">
        <v>65</v>
      </c>
      <c r="C295" s="101">
        <v>56141.4758</v>
      </c>
      <c r="D295" s="101">
        <v>2.0000000000000001E-4</v>
      </c>
      <c r="E295" s="48">
        <f t="shared" si="72"/>
        <v>28410.838140040116</v>
      </c>
      <c r="F295" s="48">
        <f t="shared" si="80"/>
        <v>28411</v>
      </c>
      <c r="G295" s="48">
        <f t="shared" si="78"/>
        <v>-4.5388655998976901E-2</v>
      </c>
      <c r="K295" s="34">
        <f t="shared" si="73"/>
        <v>-4.5388655998976901E-2</v>
      </c>
      <c r="O295" s="34">
        <f t="shared" ca="1" si="74"/>
        <v>-4.1533027038415667E-2</v>
      </c>
      <c r="P295" s="34">
        <f t="shared" si="75"/>
        <v>-1.8756443045632714E-2</v>
      </c>
      <c r="Q295" s="214">
        <f t="shared" si="76"/>
        <v>41122.9758</v>
      </c>
      <c r="R295" s="59"/>
      <c r="S295" s="34">
        <f t="shared" si="81"/>
        <v>7.0927476679227396E-4</v>
      </c>
      <c r="T295" s="1">
        <v>1</v>
      </c>
      <c r="U295" s="34">
        <f t="shared" si="79"/>
        <v>7.0927476679227396E-4</v>
      </c>
      <c r="V295" s="1"/>
      <c r="W295" s="1">
        <v>264</v>
      </c>
      <c r="X295" s="1"/>
      <c r="Y295" s="1"/>
    </row>
    <row r="296" spans="1:25">
      <c r="A296" s="101" t="s">
        <v>144</v>
      </c>
      <c r="B296" s="100" t="s">
        <v>65</v>
      </c>
      <c r="C296" s="101">
        <v>56178.351000000002</v>
      </c>
      <c r="D296" s="101">
        <v>2.0000000000000001E-4</v>
      </c>
      <c r="E296" s="48">
        <f t="shared" si="72"/>
        <v>28542.338363191669</v>
      </c>
      <c r="F296" s="48">
        <f t="shared" si="80"/>
        <v>28542.5</v>
      </c>
      <c r="G296" s="48">
        <f t="shared" si="78"/>
        <v>-4.532607999863103E-2</v>
      </c>
      <c r="H296" s="34"/>
      <c r="I296" s="34"/>
      <c r="J296" s="34"/>
      <c r="K296" s="34">
        <f t="shared" si="73"/>
        <v>-4.532607999863103E-2</v>
      </c>
      <c r="L296" s="34"/>
      <c r="M296" s="34"/>
      <c r="N296" s="34"/>
      <c r="O296" s="34">
        <f t="shared" ca="1" si="74"/>
        <v>-4.1752924605134759E-2</v>
      </c>
      <c r="P296" s="34">
        <f t="shared" si="75"/>
        <v>-1.8931432310950496E-2</v>
      </c>
      <c r="Q296" s="214">
        <f t="shared" si="76"/>
        <v>41159.851000000002</v>
      </c>
      <c r="R296" s="59"/>
      <c r="S296" s="34">
        <f t="shared" si="81"/>
        <v>6.9667742655677941E-4</v>
      </c>
      <c r="T296" s="1">
        <v>1</v>
      </c>
      <c r="U296" s="34">
        <f t="shared" si="79"/>
        <v>6.9667742655677941E-4</v>
      </c>
      <c r="W296" s="1">
        <v>265</v>
      </c>
    </row>
    <row r="297" spans="1:25">
      <c r="A297" s="48" t="s">
        <v>145</v>
      </c>
      <c r="B297" s="90" t="s">
        <v>62</v>
      </c>
      <c r="C297" s="89">
        <v>56181.294999999998</v>
      </c>
      <c r="D297" s="89">
        <v>2.0000000000000001E-4</v>
      </c>
      <c r="E297" s="48">
        <f t="shared" si="72"/>
        <v>28552.836927455934</v>
      </c>
      <c r="F297" s="48">
        <f t="shared" si="80"/>
        <v>28553</v>
      </c>
      <c r="G297" s="48">
        <f t="shared" si="78"/>
        <v>-4.5728688004601281E-2</v>
      </c>
      <c r="H297" s="34"/>
      <c r="I297" s="34"/>
      <c r="J297" s="34"/>
      <c r="K297" s="34">
        <f t="shared" si="73"/>
        <v>-4.5728688004601281E-2</v>
      </c>
      <c r="L297" s="34"/>
      <c r="M297" s="34"/>
      <c r="N297" s="34"/>
      <c r="O297" s="34">
        <f t="shared" ca="1" si="74"/>
        <v>-4.1770482965975443E-2</v>
      </c>
      <c r="P297" s="34">
        <f t="shared" si="75"/>
        <v>-1.8945442112838988E-2</v>
      </c>
      <c r="Q297" s="214">
        <f t="shared" si="76"/>
        <v>41162.794999999998</v>
      </c>
      <c r="R297" s="59"/>
      <c r="S297" s="34">
        <f t="shared" si="81"/>
        <v>7.1734226049860179E-4</v>
      </c>
      <c r="T297" s="1">
        <v>1</v>
      </c>
      <c r="U297" s="34">
        <f t="shared" si="79"/>
        <v>7.1734226049860179E-4</v>
      </c>
      <c r="W297" s="1">
        <v>266</v>
      </c>
    </row>
    <row r="298" spans="1:25" s="34" customFormat="1">
      <c r="A298" s="101" t="s">
        <v>144</v>
      </c>
      <c r="B298" s="100" t="s">
        <v>65</v>
      </c>
      <c r="C298" s="101">
        <v>56187.3246</v>
      </c>
      <c r="D298" s="101">
        <v>5.9999999999999995E-4</v>
      </c>
      <c r="E298" s="48">
        <f t="shared" si="72"/>
        <v>28574.339014102647</v>
      </c>
      <c r="F298" s="48">
        <f t="shared" si="80"/>
        <v>28574.5</v>
      </c>
      <c r="G298" s="48">
        <f t="shared" si="78"/>
        <v>-4.5143552000808995E-2</v>
      </c>
      <c r="K298" s="34">
        <f t="shared" si="73"/>
        <v>-4.5143552000808995E-2</v>
      </c>
      <c r="O298" s="34">
        <f t="shared" ca="1" si="74"/>
        <v>-4.1806435800077806E-2</v>
      </c>
      <c r="P298" s="34">
        <f t="shared" si="75"/>
        <v>-1.8974146050039234E-2</v>
      </c>
      <c r="Q298" s="214">
        <f t="shared" si="76"/>
        <v>41168.8246</v>
      </c>
      <c r="R298" s="59"/>
      <c r="S298" s="34">
        <f t="shared" si="81"/>
        <v>6.8483780781618383E-4</v>
      </c>
      <c r="T298" s="1">
        <v>1</v>
      </c>
      <c r="U298" s="34">
        <f t="shared" si="79"/>
        <v>6.8483780781618383E-4</v>
      </c>
      <c r="V298" s="1"/>
      <c r="W298" s="1">
        <v>267</v>
      </c>
      <c r="X298" s="1"/>
      <c r="Y298" s="1"/>
    </row>
    <row r="299" spans="1:25">
      <c r="A299" s="99" t="s">
        <v>146</v>
      </c>
      <c r="B299" s="100" t="s">
        <v>65</v>
      </c>
      <c r="C299" s="101">
        <v>56196.719100000002</v>
      </c>
      <c r="D299" s="101">
        <v>2.0000000000000001E-4</v>
      </c>
      <c r="E299" s="48">
        <f t="shared" si="72"/>
        <v>28607.840631623298</v>
      </c>
      <c r="F299" s="48">
        <f t="shared" si="80"/>
        <v>28608</v>
      </c>
      <c r="G299" s="48">
        <f t="shared" si="78"/>
        <v>-4.4689968002785463E-2</v>
      </c>
      <c r="H299" s="34"/>
      <c r="I299" s="34"/>
      <c r="J299" s="34"/>
      <c r="K299" s="34">
        <f t="shared" si="73"/>
        <v>-4.4689968002785463E-2</v>
      </c>
      <c r="L299" s="48"/>
      <c r="M299" s="34"/>
      <c r="N299" s="34"/>
      <c r="O299" s="34">
        <f t="shared" ca="1" si="74"/>
        <v>-4.1862455332283811E-2</v>
      </c>
      <c r="P299" s="34">
        <f t="shared" si="75"/>
        <v>-1.9018916851897754E-2</v>
      </c>
      <c r="Q299" s="214">
        <f t="shared" si="76"/>
        <v>41178.219100000002</v>
      </c>
      <c r="R299" s="59"/>
      <c r="S299" s="34">
        <f t="shared" si="81"/>
        <v>6.5900286719149321E-4</v>
      </c>
      <c r="T299" s="1">
        <v>1</v>
      </c>
      <c r="U299" s="34">
        <f t="shared" si="79"/>
        <v>6.5900286719149321E-4</v>
      </c>
      <c r="W299" s="1">
        <v>268</v>
      </c>
      <c r="Y299" s="50"/>
    </row>
    <row r="300" spans="1:25">
      <c r="A300" s="48" t="s">
        <v>147</v>
      </c>
      <c r="B300" s="55" t="s">
        <v>65</v>
      </c>
      <c r="C300" s="62">
        <v>56214.663800000002</v>
      </c>
      <c r="D300" s="62">
        <v>4.0000000000000002E-4</v>
      </c>
      <c r="E300" s="48">
        <f t="shared" si="72"/>
        <v>28671.833018224253</v>
      </c>
      <c r="F300" s="48">
        <f t="shared" si="80"/>
        <v>28672</v>
      </c>
      <c r="G300" s="48">
        <f t="shared" si="78"/>
        <v>-4.6824912002193742E-2</v>
      </c>
      <c r="H300" s="34"/>
      <c r="I300" s="34"/>
      <c r="J300" s="34"/>
      <c r="K300" s="34">
        <f t="shared" si="73"/>
        <v>-4.6824912002193742E-2</v>
      </c>
      <c r="L300" s="34"/>
      <c r="M300" s="34"/>
      <c r="N300" s="34"/>
      <c r="O300" s="34">
        <f t="shared" ca="1" si="74"/>
        <v>-4.1969477722169905E-2</v>
      </c>
      <c r="P300" s="34">
        <f t="shared" si="75"/>
        <v>-1.9104605130075229E-2</v>
      </c>
      <c r="Q300" s="214">
        <f t="shared" si="76"/>
        <v>41196.163800000002</v>
      </c>
      <c r="R300" s="59"/>
      <c r="S300" s="34">
        <f t="shared" si="81"/>
        <v>7.6841541308442088E-4</v>
      </c>
      <c r="T300" s="1">
        <v>1</v>
      </c>
      <c r="U300" s="34">
        <f t="shared" si="79"/>
        <v>7.6841541308442088E-4</v>
      </c>
      <c r="W300" s="1">
        <v>269</v>
      </c>
      <c r="Y300" s="50"/>
    </row>
    <row r="301" spans="1:25">
      <c r="A301" s="48" t="s">
        <v>147</v>
      </c>
      <c r="B301" s="55" t="s">
        <v>65</v>
      </c>
      <c r="C301" s="62">
        <v>56219.711600000002</v>
      </c>
      <c r="D301" s="62">
        <v>3.0000000000000003E-4</v>
      </c>
      <c r="E301" s="48">
        <f t="shared" si="72"/>
        <v>28689.833919274944</v>
      </c>
      <c r="F301" s="48">
        <f t="shared" si="80"/>
        <v>28690</v>
      </c>
      <c r="G301" s="48">
        <f t="shared" si="78"/>
        <v>-4.6572239996748976E-2</v>
      </c>
      <c r="H301" s="34"/>
      <c r="I301" s="34"/>
      <c r="J301" s="34"/>
      <c r="K301" s="34">
        <f t="shared" si="73"/>
        <v>-4.6572239996748976E-2</v>
      </c>
      <c r="L301" s="34"/>
      <c r="M301" s="34"/>
      <c r="N301" s="34"/>
      <c r="O301" s="34">
        <f t="shared" ca="1" si="74"/>
        <v>-4.1999577769325371E-2</v>
      </c>
      <c r="P301" s="34">
        <f t="shared" si="75"/>
        <v>-1.9128741858312648E-2</v>
      </c>
      <c r="Q301" s="214">
        <f t="shared" si="76"/>
        <v>41201.211600000002</v>
      </c>
      <c r="R301" s="59"/>
      <c r="S301" s="34">
        <f t="shared" si="81"/>
        <v>7.5314559007435829E-4</v>
      </c>
      <c r="T301" s="1">
        <v>1</v>
      </c>
      <c r="U301" s="34">
        <f t="shared" si="79"/>
        <v>7.5314559007435829E-4</v>
      </c>
      <c r="W301" s="1">
        <v>270</v>
      </c>
      <c r="Y301" s="50"/>
    </row>
    <row r="302" spans="1:25">
      <c r="A302" s="99" t="s">
        <v>148</v>
      </c>
      <c r="B302" s="100" t="s">
        <v>65</v>
      </c>
      <c r="C302" s="101">
        <v>56487.794099999999</v>
      </c>
      <c r="D302" s="101">
        <v>1E-4</v>
      </c>
      <c r="E302" s="48">
        <f t="shared" si="72"/>
        <v>29645.839814104653</v>
      </c>
      <c r="F302" s="48">
        <f t="shared" si="80"/>
        <v>29646</v>
      </c>
      <c r="G302" s="48">
        <f t="shared" si="78"/>
        <v>-4.4919216001289897E-2</v>
      </c>
      <c r="H302" s="34"/>
      <c r="I302" s="34"/>
      <c r="J302" s="34"/>
      <c r="K302" s="34">
        <f t="shared" si="73"/>
        <v>-4.4919216001289897E-2</v>
      </c>
      <c r="L302" s="48"/>
      <c r="M302" s="34"/>
      <c r="N302" s="34"/>
      <c r="O302" s="34">
        <f t="shared" ca="1" si="74"/>
        <v>-4.3598224718248944E-2</v>
      </c>
      <c r="P302" s="34">
        <f t="shared" si="75"/>
        <v>-2.0433948913588684E-2</v>
      </c>
      <c r="Q302" s="214">
        <f t="shared" si="76"/>
        <v>41469.294099999999</v>
      </c>
      <c r="R302" s="48"/>
      <c r="S302" s="34">
        <f t="shared" si="81"/>
        <v>5.9952830435606422E-4</v>
      </c>
      <c r="T302" s="1">
        <v>1</v>
      </c>
      <c r="U302" s="34">
        <f t="shared" si="79"/>
        <v>5.9952830435606422E-4</v>
      </c>
      <c r="W302" s="1">
        <v>271</v>
      </c>
      <c r="Y302" s="50"/>
    </row>
    <row r="303" spans="1:25">
      <c r="A303" s="99" t="s">
        <v>140</v>
      </c>
      <c r="B303" s="100" t="s">
        <v>62</v>
      </c>
      <c r="C303" s="101">
        <v>56541.351569999999</v>
      </c>
      <c r="D303" s="101">
        <v>2.0000000000000001E-4</v>
      </c>
      <c r="E303" s="48">
        <f t="shared" si="72"/>
        <v>29836.830486872048</v>
      </c>
      <c r="F303" s="48">
        <f t="shared" si="80"/>
        <v>29837</v>
      </c>
      <c r="G303" s="48">
        <f t="shared" si="78"/>
        <v>-4.7534752004139591E-2</v>
      </c>
      <c r="H303" s="34"/>
      <c r="I303" s="34"/>
      <c r="J303" s="48"/>
      <c r="K303" s="34">
        <f t="shared" si="73"/>
        <v>-4.7534752004139591E-2</v>
      </c>
      <c r="L303" s="34"/>
      <c r="M303" s="34"/>
      <c r="N303" s="34"/>
      <c r="O303" s="34">
        <f t="shared" ca="1" si="74"/>
        <v>-4.391761966306526E-2</v>
      </c>
      <c r="P303" s="34">
        <f t="shared" si="75"/>
        <v>-2.0700194193774588E-2</v>
      </c>
      <c r="Q303" s="214">
        <f t="shared" si="76"/>
        <v>41522.851569999999</v>
      </c>
      <c r="R303" s="59"/>
      <c r="S303" s="34">
        <f t="shared" ref="S303:S308" si="82">(P303-J303)^2</f>
        <v>4.2849803965997916E-4</v>
      </c>
      <c r="T303" s="1">
        <v>1</v>
      </c>
      <c r="U303" s="34">
        <f t="shared" si="79"/>
        <v>4.2849803965997916E-4</v>
      </c>
      <c r="W303" s="1">
        <v>272</v>
      </c>
      <c r="Y303" s="50"/>
    </row>
    <row r="304" spans="1:25">
      <c r="A304" s="99" t="s">
        <v>140</v>
      </c>
      <c r="B304" s="100" t="s">
        <v>62</v>
      </c>
      <c r="C304" s="101">
        <v>56541.354890000002</v>
      </c>
      <c r="D304" s="101">
        <v>2.9999999999999997E-4</v>
      </c>
      <c r="E304" s="48">
        <f t="shared" si="72"/>
        <v>29836.842326285565</v>
      </c>
      <c r="F304" s="48">
        <f t="shared" si="80"/>
        <v>29837</v>
      </c>
      <c r="G304" s="48">
        <f t="shared" si="78"/>
        <v>-4.4214752000698354E-2</v>
      </c>
      <c r="H304" s="34"/>
      <c r="I304" s="34"/>
      <c r="J304" s="48"/>
      <c r="K304" s="34">
        <f t="shared" si="73"/>
        <v>-4.4214752000698354E-2</v>
      </c>
      <c r="L304" s="34"/>
      <c r="O304" s="34">
        <f t="shared" ca="1" si="74"/>
        <v>-4.391761966306526E-2</v>
      </c>
      <c r="P304" s="34">
        <f t="shared" si="75"/>
        <v>-2.0700194193774588E-2</v>
      </c>
      <c r="Q304" s="214">
        <f t="shared" si="76"/>
        <v>41522.854890000002</v>
      </c>
      <c r="R304" s="59"/>
      <c r="S304" s="34">
        <f t="shared" si="82"/>
        <v>4.2849803965997916E-4</v>
      </c>
      <c r="T304" s="1">
        <v>1</v>
      </c>
      <c r="U304" s="34">
        <f t="shared" si="79"/>
        <v>4.2849803965997916E-4</v>
      </c>
      <c r="W304" s="1">
        <v>273</v>
      </c>
      <c r="Y304" s="50"/>
    </row>
    <row r="305" spans="1:25">
      <c r="A305" s="99" t="s">
        <v>140</v>
      </c>
      <c r="B305" s="100" t="s">
        <v>62</v>
      </c>
      <c r="C305" s="101">
        <v>56541.355040000002</v>
      </c>
      <c r="D305" s="101">
        <v>1E-4</v>
      </c>
      <c r="E305" s="48">
        <f t="shared" si="72"/>
        <v>29836.842861198827</v>
      </c>
      <c r="F305" s="48">
        <f t="shared" si="80"/>
        <v>29837</v>
      </c>
      <c r="G305" s="48">
        <f t="shared" si="78"/>
        <v>-4.4064752000849694E-2</v>
      </c>
      <c r="H305" s="34"/>
      <c r="I305" s="34"/>
      <c r="J305" s="48"/>
      <c r="K305" s="34">
        <f t="shared" si="73"/>
        <v>-4.4064752000849694E-2</v>
      </c>
      <c r="L305" s="34"/>
      <c r="O305" s="34">
        <f t="shared" ca="1" si="74"/>
        <v>-4.391761966306526E-2</v>
      </c>
      <c r="P305" s="34">
        <f t="shared" si="75"/>
        <v>-2.0700194193774588E-2</v>
      </c>
      <c r="Q305" s="214">
        <f t="shared" si="76"/>
        <v>41522.855040000002</v>
      </c>
      <c r="R305" s="59"/>
      <c r="S305" s="34">
        <f t="shared" si="82"/>
        <v>4.2849803965997916E-4</v>
      </c>
      <c r="T305" s="1">
        <v>1</v>
      </c>
      <c r="U305" s="34">
        <f t="shared" si="79"/>
        <v>4.2849803965997916E-4</v>
      </c>
      <c r="W305" s="1">
        <v>274</v>
      </c>
      <c r="Y305" s="50"/>
    </row>
    <row r="306" spans="1:25">
      <c r="A306" s="99" t="s">
        <v>140</v>
      </c>
      <c r="B306" s="100" t="s">
        <v>65</v>
      </c>
      <c r="C306" s="101">
        <v>56541.496220000001</v>
      </c>
      <c r="D306" s="101">
        <v>1E-4</v>
      </c>
      <c r="E306" s="48">
        <f t="shared" si="72"/>
        <v>29837.346321559839</v>
      </c>
      <c r="F306" s="48">
        <f t="shared" si="80"/>
        <v>29837.5</v>
      </c>
      <c r="G306" s="48">
        <f t="shared" si="78"/>
        <v>-4.3094399996334687E-2</v>
      </c>
      <c r="H306" s="34"/>
      <c r="I306" s="34"/>
      <c r="J306" s="48"/>
      <c r="K306" s="34">
        <f t="shared" si="73"/>
        <v>-4.3094399996334687E-2</v>
      </c>
      <c r="L306" s="34"/>
      <c r="M306" s="34"/>
      <c r="N306" s="34"/>
      <c r="O306" s="34">
        <f t="shared" ca="1" si="74"/>
        <v>-4.3918455775486247E-2</v>
      </c>
      <c r="P306" s="34">
        <f t="shared" si="75"/>
        <v>-2.0700893564697849E-2</v>
      </c>
      <c r="Q306" s="214">
        <f t="shared" si="76"/>
        <v>41522.996220000001</v>
      </c>
      <c r="R306" s="59"/>
      <c r="S306" s="34">
        <f t="shared" si="82"/>
        <v>4.2852699437694882E-4</v>
      </c>
      <c r="T306" s="1">
        <v>1</v>
      </c>
      <c r="U306" s="34">
        <f t="shared" si="79"/>
        <v>4.2852699437694882E-4</v>
      </c>
      <c r="W306" s="1">
        <v>275</v>
      </c>
      <c r="Y306" s="50"/>
    </row>
    <row r="307" spans="1:25">
      <c r="A307" s="99" t="s">
        <v>140</v>
      </c>
      <c r="B307" s="100" t="s">
        <v>65</v>
      </c>
      <c r="C307" s="101">
        <v>56541.496290000003</v>
      </c>
      <c r="D307" s="101">
        <v>1E-4</v>
      </c>
      <c r="E307" s="48">
        <f t="shared" si="72"/>
        <v>29837.346571186034</v>
      </c>
      <c r="F307" s="48">
        <f t="shared" si="80"/>
        <v>29837.5</v>
      </c>
      <c r="G307" s="48">
        <f t="shared" si="78"/>
        <v>-4.3024399994465057E-2</v>
      </c>
      <c r="H307" s="34"/>
      <c r="I307" s="34"/>
      <c r="J307" s="48"/>
      <c r="K307" s="34">
        <f t="shared" si="73"/>
        <v>-4.3024399994465057E-2</v>
      </c>
      <c r="L307" s="34"/>
      <c r="O307" s="34">
        <f t="shared" ca="1" si="74"/>
        <v>-4.3918455775486247E-2</v>
      </c>
      <c r="P307" s="34">
        <f t="shared" si="75"/>
        <v>-2.0700893564697849E-2</v>
      </c>
      <c r="Q307" s="214">
        <f t="shared" si="76"/>
        <v>41522.996290000003</v>
      </c>
      <c r="R307" s="59"/>
      <c r="S307" s="34">
        <f t="shared" si="82"/>
        <v>4.2852699437694882E-4</v>
      </c>
      <c r="T307" s="1">
        <v>1</v>
      </c>
      <c r="U307" s="34">
        <f t="shared" si="79"/>
        <v>4.2852699437694882E-4</v>
      </c>
      <c r="W307" s="1">
        <v>276</v>
      </c>
      <c r="Y307" s="50"/>
    </row>
    <row r="308" spans="1:25">
      <c r="A308" s="99" t="s">
        <v>140</v>
      </c>
      <c r="B308" s="100" t="s">
        <v>65</v>
      </c>
      <c r="C308" s="101">
        <v>56541.496420000003</v>
      </c>
      <c r="D308" s="101">
        <v>2.0000000000000001E-4</v>
      </c>
      <c r="E308" s="48">
        <f t="shared" si="72"/>
        <v>29837.347034777526</v>
      </c>
      <c r="F308" s="48">
        <f t="shared" si="80"/>
        <v>29837.5</v>
      </c>
      <c r="G308" s="48">
        <f t="shared" si="78"/>
        <v>-4.2894399994111154E-2</v>
      </c>
      <c r="H308" s="34"/>
      <c r="I308" s="34"/>
      <c r="J308" s="48"/>
      <c r="K308" s="34">
        <f t="shared" si="73"/>
        <v>-4.2894399994111154E-2</v>
      </c>
      <c r="L308" s="34"/>
      <c r="O308" s="34">
        <f t="shared" ca="1" si="74"/>
        <v>-4.3918455775486247E-2</v>
      </c>
      <c r="P308" s="34">
        <f t="shared" si="75"/>
        <v>-2.0700893564697849E-2</v>
      </c>
      <c r="Q308" s="214">
        <f t="shared" si="76"/>
        <v>41522.996420000003</v>
      </c>
      <c r="R308" s="59"/>
      <c r="S308" s="34">
        <f t="shared" si="82"/>
        <v>4.2852699437694882E-4</v>
      </c>
      <c r="T308" s="1">
        <v>1</v>
      </c>
      <c r="U308" s="34">
        <f t="shared" si="79"/>
        <v>4.2852699437694882E-4</v>
      </c>
      <c r="W308" s="1">
        <v>277</v>
      </c>
      <c r="Y308" s="50"/>
    </row>
    <row r="309" spans="1:25">
      <c r="A309" s="99" t="s">
        <v>148</v>
      </c>
      <c r="B309" s="100" t="s">
        <v>65</v>
      </c>
      <c r="C309" s="101">
        <v>56554.535000000003</v>
      </c>
      <c r="D309" s="101">
        <v>1E-4</v>
      </c>
      <c r="E309" s="48">
        <f t="shared" si="72"/>
        <v>29883.843763733013</v>
      </c>
      <c r="F309" s="48">
        <f t="shared" si="80"/>
        <v>29884</v>
      </c>
      <c r="G309" s="48">
        <f t="shared" si="78"/>
        <v>-4.3811663999804296E-2</v>
      </c>
      <c r="H309" s="34"/>
      <c r="I309" s="34"/>
      <c r="J309" s="34"/>
      <c r="K309" s="34">
        <f t="shared" ref="K309:K340" si="83">G309</f>
        <v>-4.3811663999804296E-2</v>
      </c>
      <c r="L309" s="48"/>
      <c r="M309" s="34"/>
      <c r="N309" s="34"/>
      <c r="O309" s="34">
        <f t="shared" ref="O309:O340" ca="1" si="84">+C$11+C$12*F309</f>
        <v>-4.3996214230637862E-2</v>
      </c>
      <c r="P309" s="34">
        <f t="shared" si="75"/>
        <v>-2.076598969806117E-2</v>
      </c>
      <c r="Q309" s="214">
        <f t="shared" si="76"/>
        <v>41536.035000000003</v>
      </c>
      <c r="R309" s="59"/>
      <c r="S309" s="34">
        <f t="shared" ref="S309:S340" si="85">(P309-L309)^2</f>
        <v>4.3122632813998263E-4</v>
      </c>
      <c r="T309" s="1">
        <v>1</v>
      </c>
      <c r="U309" s="34">
        <f t="shared" si="79"/>
        <v>4.3122632813998263E-4</v>
      </c>
      <c r="W309" s="1">
        <v>278</v>
      </c>
      <c r="Y309" s="50"/>
    </row>
    <row r="310" spans="1:25">
      <c r="A310" s="41" t="s">
        <v>206</v>
      </c>
      <c r="B310" s="73" t="s">
        <v>65</v>
      </c>
      <c r="C310" s="86">
        <v>56619.593500000003</v>
      </c>
      <c r="D310" s="86">
        <v>1E-4</v>
      </c>
      <c r="E310" s="48">
        <f t="shared" si="72"/>
        <v>30115.848126228808</v>
      </c>
      <c r="F310" s="48">
        <f t="shared" si="80"/>
        <v>30116</v>
      </c>
      <c r="G310" s="48">
        <f t="shared" si="78"/>
        <v>-4.2588336000335403E-2</v>
      </c>
      <c r="H310" s="34"/>
      <c r="I310" s="34"/>
      <c r="J310" s="34"/>
      <c r="K310" s="34">
        <f t="shared" si="83"/>
        <v>-4.2588336000335403E-2</v>
      </c>
      <c r="L310" s="48"/>
      <c r="M310" s="34"/>
      <c r="N310" s="34"/>
      <c r="O310" s="34">
        <f t="shared" ca="1" si="84"/>
        <v>-4.4384170393974964E-2</v>
      </c>
      <c r="P310" s="34">
        <f t="shared" si="75"/>
        <v>-2.1092385706454522E-2</v>
      </c>
      <c r="Q310" s="214">
        <f t="shared" si="76"/>
        <v>41601.093500000003</v>
      </c>
      <c r="R310" s="59"/>
      <c r="S310" s="34">
        <f t="shared" si="85"/>
        <v>4.4488873478984702E-4</v>
      </c>
      <c r="T310" s="1">
        <v>1</v>
      </c>
      <c r="U310" s="34">
        <f t="shared" si="79"/>
        <v>4.4488873478984702E-4</v>
      </c>
      <c r="W310" s="1">
        <v>278</v>
      </c>
      <c r="Y310" s="50"/>
    </row>
    <row r="311" spans="1:25">
      <c r="A311" s="86" t="s">
        <v>207</v>
      </c>
      <c r="B311" s="73" t="s">
        <v>65</v>
      </c>
      <c r="C311" s="170">
        <v>56888.377059999999</v>
      </c>
      <c r="D311" s="86">
        <v>1E-4</v>
      </c>
      <c r="E311" s="48">
        <f t="shared" si="72"/>
        <v>31074.354062995713</v>
      </c>
      <c r="F311" s="48">
        <f t="shared" si="80"/>
        <v>31074.5</v>
      </c>
      <c r="G311" s="48">
        <f t="shared" ref="G311:G342" si="86">+C311-(C$7+F311*C$8)</f>
        <v>-4.0923552005551755E-2</v>
      </c>
      <c r="H311" s="34"/>
      <c r="I311" s="34"/>
      <c r="J311" s="34"/>
      <c r="K311" s="34">
        <f t="shared" si="83"/>
        <v>-4.0923552005551755E-2</v>
      </c>
      <c r="L311" s="48"/>
      <c r="M311" s="34"/>
      <c r="N311" s="34"/>
      <c r="O311" s="34">
        <f t="shared" ca="1" si="84"/>
        <v>-4.5986997905003463E-2</v>
      </c>
      <c r="P311" s="34">
        <f t="shared" si="75"/>
        <v>-2.2469406916346867E-2</v>
      </c>
      <c r="Q311" s="214">
        <f t="shared" si="76"/>
        <v>41869.877059999999</v>
      </c>
      <c r="R311" s="59"/>
      <c r="S311" s="34">
        <f t="shared" si="85"/>
        <v>5.0487424717237642E-4</v>
      </c>
      <c r="T311" s="1">
        <v>1</v>
      </c>
      <c r="U311" s="34">
        <f t="shared" ref="U311:U342" si="87">S311*T311</f>
        <v>5.0487424717237642E-4</v>
      </c>
      <c r="W311" s="1">
        <v>278</v>
      </c>
      <c r="Y311" s="50"/>
    </row>
    <row r="312" spans="1:25">
      <c r="A312" s="171" t="s">
        <v>208</v>
      </c>
      <c r="B312" s="172" t="s">
        <v>65</v>
      </c>
      <c r="C312" s="173">
        <v>56922.723299999998</v>
      </c>
      <c r="D312" s="173">
        <v>1E-4</v>
      </c>
      <c r="E312" s="48">
        <f t="shared" si="72"/>
        <v>31196.835791214584</v>
      </c>
      <c r="F312" s="48">
        <f t="shared" si="80"/>
        <v>31197</v>
      </c>
      <c r="G312" s="48">
        <f t="shared" si="86"/>
        <v>-4.6047312003793195E-2</v>
      </c>
      <c r="H312" s="34"/>
      <c r="I312" s="34"/>
      <c r="J312" s="34"/>
      <c r="K312" s="34">
        <f t="shared" si="83"/>
        <v>-4.6047312003793195E-2</v>
      </c>
      <c r="L312" s="48"/>
      <c r="M312" s="34"/>
      <c r="N312" s="34"/>
      <c r="O312" s="34">
        <f t="shared" ca="1" si="84"/>
        <v>-4.6191845448144822E-2</v>
      </c>
      <c r="P312" s="34">
        <f t="shared" si="75"/>
        <v>-2.2648706105045942E-2</v>
      </c>
      <c r="Q312" s="214">
        <f t="shared" si="76"/>
        <v>41904.223299999998</v>
      </c>
      <c r="R312" s="59"/>
      <c r="S312" s="34">
        <f t="shared" si="85"/>
        <v>5.1296388823274535E-4</v>
      </c>
      <c r="T312" s="1">
        <v>1</v>
      </c>
      <c r="U312" s="34">
        <f t="shared" si="87"/>
        <v>5.1296388823274535E-4</v>
      </c>
      <c r="W312" s="1">
        <v>278</v>
      </c>
      <c r="Y312" s="50"/>
    </row>
    <row r="313" spans="1:25">
      <c r="A313" s="86" t="s">
        <v>209</v>
      </c>
      <c r="B313" s="73" t="s">
        <v>65</v>
      </c>
      <c r="C313" s="86">
        <v>56943.334699999999</v>
      </c>
      <c r="D313" s="86">
        <v>2.0000000000000001E-4</v>
      </c>
      <c r="E313" s="48">
        <f t="shared" si="72"/>
        <v>31270.337865765119</v>
      </c>
      <c r="F313" s="48">
        <f t="shared" si="80"/>
        <v>31270.5</v>
      </c>
      <c r="G313" s="48">
        <f t="shared" si="86"/>
        <v>-4.5465568000508938E-2</v>
      </c>
      <c r="H313" s="34"/>
      <c r="I313" s="34"/>
      <c r="J313" s="34"/>
      <c r="K313" s="34">
        <f t="shared" si="83"/>
        <v>-4.5465568000508938E-2</v>
      </c>
      <c r="L313" s="48"/>
      <c r="M313" s="34"/>
      <c r="N313" s="34"/>
      <c r="O313" s="34">
        <f t="shared" ca="1" si="84"/>
        <v>-4.6314753974029635E-2</v>
      </c>
      <c r="P313" s="34">
        <f t="shared" si="75"/>
        <v>-2.2756645768265384E-2</v>
      </c>
      <c r="Q313" s="214">
        <f t="shared" si="76"/>
        <v>41924.834699999999</v>
      </c>
      <c r="R313" s="59"/>
      <c r="S313" s="34">
        <f t="shared" si="85"/>
        <v>5.1786492662231082E-4</v>
      </c>
      <c r="T313" s="1">
        <v>1</v>
      </c>
      <c r="U313" s="34">
        <f t="shared" si="87"/>
        <v>5.1786492662231082E-4</v>
      </c>
      <c r="W313" s="1">
        <v>278</v>
      </c>
      <c r="Y313" s="50"/>
    </row>
    <row r="314" spans="1:25">
      <c r="A314" s="174" t="s">
        <v>210</v>
      </c>
      <c r="B314" s="175" t="s">
        <v>62</v>
      </c>
      <c r="C314" s="176">
        <v>56944.31551</v>
      </c>
      <c r="D314" s="176">
        <v>1E-4</v>
      </c>
      <c r="E314" s="48">
        <f t="shared" si="72"/>
        <v>31273.835520933619</v>
      </c>
      <c r="F314" s="48">
        <f t="shared" si="80"/>
        <v>31274</v>
      </c>
      <c r="G314" s="48">
        <f t="shared" si="86"/>
        <v>-4.6123104002617765E-2</v>
      </c>
      <c r="H314" s="34"/>
      <c r="I314" s="34"/>
      <c r="J314" s="34"/>
      <c r="K314" s="34">
        <f t="shared" si="83"/>
        <v>-4.6123104002617765E-2</v>
      </c>
      <c r="L314" s="48"/>
      <c r="M314" s="34"/>
      <c r="N314" s="34"/>
      <c r="O314" s="34">
        <f t="shared" ca="1" si="84"/>
        <v>-4.6320606760976532E-2</v>
      </c>
      <c r="P314" s="34">
        <f t="shared" si="75"/>
        <v>-2.2761792489728216E-2</v>
      </c>
      <c r="Q314" s="214">
        <f t="shared" si="76"/>
        <v>41925.81551</v>
      </c>
      <c r="R314" s="59"/>
      <c r="S314" s="34">
        <f t="shared" si="85"/>
        <v>5.1809919734544776E-4</v>
      </c>
      <c r="T314" s="1">
        <v>1</v>
      </c>
      <c r="U314" s="34">
        <f t="shared" si="87"/>
        <v>5.1809919734544776E-4</v>
      </c>
      <c r="W314" s="1">
        <v>278</v>
      </c>
      <c r="Y314" s="50"/>
    </row>
    <row r="315" spans="1:25">
      <c r="A315" s="86" t="s">
        <v>209</v>
      </c>
      <c r="B315" s="73" t="s">
        <v>65</v>
      </c>
      <c r="C315" s="86">
        <v>57214.498299999999</v>
      </c>
      <c r="D315" s="86">
        <v>1E-4</v>
      </c>
      <c r="E315" s="48">
        <f t="shared" si="72"/>
        <v>32237.331235579444</v>
      </c>
      <c r="F315" s="48">
        <f t="shared" si="80"/>
        <v>32237.5</v>
      </c>
      <c r="G315" s="48">
        <f t="shared" si="86"/>
        <v>-4.7324799998023082E-2</v>
      </c>
      <c r="H315" s="34"/>
      <c r="I315" s="34"/>
      <c r="J315" s="34"/>
      <c r="K315" s="34">
        <f t="shared" si="83"/>
        <v>-4.7324799998023082E-2</v>
      </c>
      <c r="L315" s="48"/>
      <c r="M315" s="34"/>
      <c r="N315" s="34"/>
      <c r="O315" s="34">
        <f t="shared" ca="1" si="84"/>
        <v>-4.793179539621488E-2</v>
      </c>
      <c r="P315" s="34">
        <f t="shared" si="75"/>
        <v>-2.4201903996353181E-2</v>
      </c>
      <c r="Q315" s="214">
        <f t="shared" si="76"/>
        <v>42195.998299999999</v>
      </c>
      <c r="R315" s="59"/>
      <c r="S315" s="34">
        <f t="shared" si="85"/>
        <v>5.8573215704869604E-4</v>
      </c>
      <c r="T315" s="1">
        <v>1</v>
      </c>
      <c r="U315" s="34">
        <f t="shared" si="87"/>
        <v>5.8573215704869604E-4</v>
      </c>
      <c r="W315" s="1">
        <v>278</v>
      </c>
      <c r="Y315" s="50"/>
    </row>
    <row r="316" spans="1:25">
      <c r="A316" s="177" t="s">
        <v>211</v>
      </c>
      <c r="B316" s="178" t="s">
        <v>65</v>
      </c>
      <c r="C316" s="179">
        <v>57214.498299999999</v>
      </c>
      <c r="D316" s="179">
        <v>9.0000000000000006E-5</v>
      </c>
      <c r="E316" s="48">
        <f t="shared" si="72"/>
        <v>32237.331235579444</v>
      </c>
      <c r="F316" s="48">
        <f t="shared" si="80"/>
        <v>32237.5</v>
      </c>
      <c r="G316" s="48">
        <f t="shared" si="86"/>
        <v>-4.7324799998023082E-2</v>
      </c>
      <c r="H316" s="34"/>
      <c r="I316" s="34"/>
      <c r="J316" s="34"/>
      <c r="K316" s="34">
        <f t="shared" si="83"/>
        <v>-4.7324799998023082E-2</v>
      </c>
      <c r="L316" s="48"/>
      <c r="M316" s="34"/>
      <c r="N316" s="34"/>
      <c r="O316" s="34">
        <f t="shared" ca="1" si="84"/>
        <v>-4.793179539621488E-2</v>
      </c>
      <c r="P316" s="34">
        <f t="shared" si="75"/>
        <v>-2.4201903996353181E-2</v>
      </c>
      <c r="Q316" s="214">
        <f t="shared" si="76"/>
        <v>42195.998299999999</v>
      </c>
      <c r="R316" s="59"/>
      <c r="S316" s="34">
        <f t="shared" si="85"/>
        <v>5.8573215704869604E-4</v>
      </c>
      <c r="T316" s="1">
        <v>1</v>
      </c>
      <c r="U316" s="34">
        <f t="shared" si="87"/>
        <v>5.8573215704869604E-4</v>
      </c>
      <c r="W316" s="1">
        <v>278</v>
      </c>
      <c r="Y316" s="50"/>
    </row>
    <row r="317" spans="1:25">
      <c r="A317" s="171" t="s">
        <v>208</v>
      </c>
      <c r="B317" s="172" t="s">
        <v>65</v>
      </c>
      <c r="C317" s="173">
        <v>57227.816299999999</v>
      </c>
      <c r="D317" s="173">
        <v>1E-4</v>
      </c>
      <c r="E317" s="48">
        <f t="shared" si="72"/>
        <v>32284.824400957048</v>
      </c>
      <c r="F317" s="48">
        <f t="shared" si="80"/>
        <v>32285</v>
      </c>
      <c r="G317" s="48">
        <f t="shared" si="86"/>
        <v>-4.9241360000451095E-2</v>
      </c>
      <c r="H317" s="34"/>
      <c r="I317" s="34"/>
      <c r="J317" s="34"/>
      <c r="K317" s="34">
        <f t="shared" si="83"/>
        <v>-4.9241360000451095E-2</v>
      </c>
      <c r="L317" s="48"/>
      <c r="M317" s="34"/>
      <c r="N317" s="34"/>
      <c r="O317" s="34">
        <f t="shared" ca="1" si="84"/>
        <v>-4.8011226076208467E-2</v>
      </c>
      <c r="P317" s="34">
        <f t="shared" si="75"/>
        <v>-2.4274101234063025E-2</v>
      </c>
      <c r="Q317" s="214">
        <f t="shared" si="76"/>
        <v>42209.316299999999</v>
      </c>
      <c r="R317" s="59"/>
      <c r="S317" s="34">
        <f t="shared" si="85"/>
        <v>5.8923199072154014E-4</v>
      </c>
      <c r="T317" s="1">
        <v>1</v>
      </c>
      <c r="U317" s="34">
        <f t="shared" si="87"/>
        <v>5.8923199072154014E-4</v>
      </c>
      <c r="W317" s="1">
        <v>278</v>
      </c>
      <c r="Y317" s="50"/>
    </row>
    <row r="318" spans="1:25">
      <c r="A318" s="171" t="s">
        <v>212</v>
      </c>
      <c r="B318" s="172" t="s">
        <v>65</v>
      </c>
      <c r="C318" s="173">
        <v>57234.826200000003</v>
      </c>
      <c r="D318" s="173">
        <v>1E-4</v>
      </c>
      <c r="E318" s="48">
        <f t="shared" si="72"/>
        <v>32309.822324067176</v>
      </c>
      <c r="F318" s="48">
        <f t="shared" si="80"/>
        <v>32310</v>
      </c>
      <c r="G318" s="48">
        <f t="shared" si="86"/>
        <v>-4.9823759996797889E-2</v>
      </c>
      <c r="H318" s="34"/>
      <c r="I318" s="34"/>
      <c r="J318" s="34"/>
      <c r="K318" s="34">
        <f t="shared" si="83"/>
        <v>-4.9823759996797889E-2</v>
      </c>
      <c r="L318" s="48"/>
      <c r="M318" s="34"/>
      <c r="N318" s="34"/>
      <c r="O318" s="34">
        <f t="shared" ca="1" si="84"/>
        <v>-4.805303169725772E-2</v>
      </c>
      <c r="P318" s="34">
        <f t="shared" si="75"/>
        <v>-2.4312145092726098E-2</v>
      </c>
      <c r="Q318" s="214">
        <f t="shared" si="76"/>
        <v>42216.326200000003</v>
      </c>
      <c r="R318" s="59"/>
      <c r="S318" s="34">
        <f t="shared" si="85"/>
        <v>5.9108039900976567E-4</v>
      </c>
      <c r="T318" s="1">
        <v>1</v>
      </c>
      <c r="U318" s="34">
        <f t="shared" si="87"/>
        <v>5.9108039900976567E-4</v>
      </c>
      <c r="W318" s="1">
        <v>278</v>
      </c>
      <c r="Y318" s="50"/>
    </row>
    <row r="319" spans="1:25">
      <c r="A319" s="181" t="s">
        <v>213</v>
      </c>
      <c r="B319" s="178" t="s">
        <v>65</v>
      </c>
      <c r="C319" s="179">
        <v>57252.426899999999</v>
      </c>
      <c r="D319" s="179">
        <v>1E-4</v>
      </c>
      <c r="E319" s="48">
        <f t="shared" si="72"/>
        <v>32372.5879762568</v>
      </c>
      <c r="F319" s="48">
        <f t="shared" si="80"/>
        <v>32372.5</v>
      </c>
      <c r="G319" s="48">
        <f t="shared" si="86"/>
        <v>2.467023999633966E-2</v>
      </c>
      <c r="H319" s="34"/>
      <c r="I319" s="34"/>
      <c r="J319" s="34"/>
      <c r="K319" s="34">
        <f t="shared" si="83"/>
        <v>2.467023999633966E-2</v>
      </c>
      <c r="L319" s="48"/>
      <c r="M319" s="34"/>
      <c r="N319" s="34"/>
      <c r="O319" s="34">
        <f t="shared" ca="1" si="84"/>
        <v>-4.8157545749880862E-2</v>
      </c>
      <c r="P319" s="34">
        <f t="shared" si="75"/>
        <v>-2.4407391458133792E-2</v>
      </c>
      <c r="Q319" s="214">
        <f t="shared" si="76"/>
        <v>42233.926899999999</v>
      </c>
      <c r="R319" s="59"/>
      <c r="S319" s="34">
        <f t="shared" si="85"/>
        <v>5.9572075779058234E-4</v>
      </c>
      <c r="T319" s="1">
        <v>1</v>
      </c>
      <c r="U319" s="34">
        <f t="shared" si="87"/>
        <v>5.9572075779058234E-4</v>
      </c>
      <c r="W319" s="1">
        <v>278</v>
      </c>
      <c r="Y319" s="50"/>
    </row>
    <row r="320" spans="1:25">
      <c r="A320" s="177" t="s">
        <v>214</v>
      </c>
      <c r="B320" s="178" t="s">
        <v>62</v>
      </c>
      <c r="C320" s="179">
        <v>57260.4856</v>
      </c>
      <c r="D320" s="179">
        <v>2.0000000000000001E-4</v>
      </c>
      <c r="E320" s="48">
        <f t="shared" si="72"/>
        <v>32401.326012886067</v>
      </c>
      <c r="F320" s="48">
        <f t="shared" si="80"/>
        <v>32401.5</v>
      </c>
      <c r="G320" s="48">
        <f t="shared" si="86"/>
        <v>-4.878934400039725E-2</v>
      </c>
      <c r="H320" s="34"/>
      <c r="I320" s="34"/>
      <c r="J320" s="34"/>
      <c r="K320" s="34">
        <f t="shared" si="83"/>
        <v>-4.878934400039725E-2</v>
      </c>
      <c r="L320" s="48"/>
      <c r="M320" s="34"/>
      <c r="N320" s="34"/>
      <c r="O320" s="34">
        <f t="shared" ca="1" si="84"/>
        <v>-4.8206040270298005E-2</v>
      </c>
      <c r="P320" s="34">
        <f t="shared" si="75"/>
        <v>-2.4451652109182962E-2</v>
      </c>
      <c r="Q320" s="214">
        <f t="shared" si="76"/>
        <v>42241.9856</v>
      </c>
      <c r="R320" s="59"/>
      <c r="S320" s="34">
        <f t="shared" si="85"/>
        <v>5.9788329086851158E-4</v>
      </c>
      <c r="T320" s="1">
        <v>1</v>
      </c>
      <c r="U320" s="34">
        <f t="shared" si="87"/>
        <v>5.9788329086851158E-4</v>
      </c>
      <c r="W320" s="1">
        <v>278</v>
      </c>
      <c r="Y320" s="50"/>
    </row>
    <row r="321" spans="1:25">
      <c r="A321" s="177" t="s">
        <v>214</v>
      </c>
      <c r="B321" s="178" t="s">
        <v>65</v>
      </c>
      <c r="C321" s="179">
        <v>57260.624400000001</v>
      </c>
      <c r="D321" s="179">
        <v>1E-4</v>
      </c>
      <c r="E321" s="48">
        <f t="shared" si="72"/>
        <v>32401.820985956681</v>
      </c>
      <c r="F321" s="48">
        <f t="shared" si="80"/>
        <v>32402</v>
      </c>
      <c r="G321" s="48">
        <f t="shared" si="86"/>
        <v>-5.0198992001242004E-2</v>
      </c>
      <c r="H321" s="34"/>
      <c r="I321" s="34"/>
      <c r="J321" s="34"/>
      <c r="K321" s="34">
        <f t="shared" si="83"/>
        <v>-5.0198992001242004E-2</v>
      </c>
      <c r="L321" s="48"/>
      <c r="M321" s="34"/>
      <c r="N321" s="34"/>
      <c r="O321" s="34">
        <f t="shared" ca="1" si="84"/>
        <v>-4.8206876382718984E-2</v>
      </c>
      <c r="P321" s="34">
        <f t="shared" si="75"/>
        <v>-2.4452415592606219E-2</v>
      </c>
      <c r="Q321" s="214">
        <f t="shared" si="76"/>
        <v>42242.124400000001</v>
      </c>
      <c r="R321" s="59"/>
      <c r="S321" s="34">
        <f t="shared" si="85"/>
        <v>5.9792062831353179E-4</v>
      </c>
      <c r="T321" s="1">
        <v>1</v>
      </c>
      <c r="U321" s="34">
        <f t="shared" si="87"/>
        <v>5.9792062831353179E-4</v>
      </c>
      <c r="W321" s="1">
        <v>278</v>
      </c>
      <c r="Y321" s="50"/>
    </row>
    <row r="322" spans="1:25">
      <c r="A322" s="177" t="s">
        <v>214</v>
      </c>
      <c r="B322" s="178" t="s">
        <v>65</v>
      </c>
      <c r="C322" s="179">
        <v>57299.323299999996</v>
      </c>
      <c r="D322" s="179">
        <v>1E-3</v>
      </c>
      <c r="E322" s="48">
        <f t="shared" si="72"/>
        <v>32539.824684532388</v>
      </c>
      <c r="F322" s="48">
        <f t="shared" si="80"/>
        <v>32540</v>
      </c>
      <c r="G322" s="48">
        <f t="shared" si="86"/>
        <v>-4.9161840004671831E-2</v>
      </c>
      <c r="H322" s="34"/>
      <c r="I322" s="34"/>
      <c r="J322" s="34"/>
      <c r="K322" s="34">
        <f t="shared" si="83"/>
        <v>-4.9161840004671831E-2</v>
      </c>
      <c r="L322" s="48"/>
      <c r="M322" s="34"/>
      <c r="N322" s="34"/>
      <c r="O322" s="34">
        <f t="shared" ca="1" si="84"/>
        <v>-4.8437643410910884E-2</v>
      </c>
      <c r="P322" s="34">
        <f t="shared" si="75"/>
        <v>-2.4663614842426403E-2</v>
      </c>
      <c r="Q322" s="214">
        <f t="shared" si="76"/>
        <v>42280.823299999996</v>
      </c>
      <c r="R322" s="59"/>
      <c r="S322" s="34">
        <f t="shared" si="85"/>
        <v>6.0829389709555603E-4</v>
      </c>
      <c r="T322" s="1">
        <v>1</v>
      </c>
      <c r="U322" s="34">
        <f t="shared" si="87"/>
        <v>6.0829389709555603E-4</v>
      </c>
      <c r="W322" s="1">
        <v>278</v>
      </c>
      <c r="Y322" s="50"/>
    </row>
    <row r="323" spans="1:25">
      <c r="A323" s="171" t="s">
        <v>212</v>
      </c>
      <c r="B323" s="172" t="s">
        <v>65</v>
      </c>
      <c r="C323" s="173">
        <v>57326.523000000001</v>
      </c>
      <c r="D323" s="173">
        <v>1E-4</v>
      </c>
      <c r="E323" s="48">
        <f t="shared" si="72"/>
        <v>32636.821219321511</v>
      </c>
      <c r="F323" s="48">
        <f t="shared" si="80"/>
        <v>32637</v>
      </c>
      <c r="G323" s="48">
        <f t="shared" si="86"/>
        <v>-5.0133552002080251E-2</v>
      </c>
      <c r="H323" s="34"/>
      <c r="I323" s="34"/>
      <c r="J323" s="34"/>
      <c r="K323" s="34">
        <f t="shared" si="83"/>
        <v>-5.0133552002080251E-2</v>
      </c>
      <c r="L323" s="48"/>
      <c r="M323" s="34"/>
      <c r="N323" s="34"/>
      <c r="O323" s="34">
        <f t="shared" ca="1" si="84"/>
        <v>-4.8599849220581998E-2</v>
      </c>
      <c r="P323" s="34">
        <f t="shared" si="75"/>
        <v>-2.4812636364039138E-2</v>
      </c>
      <c r="Q323" s="214">
        <f t="shared" si="76"/>
        <v>42308.023000000001</v>
      </c>
      <c r="R323" s="59"/>
      <c r="S323" s="34">
        <f t="shared" si="85"/>
        <v>6.1566692333403733E-4</v>
      </c>
      <c r="T323" s="1">
        <v>1</v>
      </c>
      <c r="U323" s="34">
        <f t="shared" si="87"/>
        <v>6.1566692333403733E-4</v>
      </c>
      <c r="W323" s="1">
        <v>278</v>
      </c>
      <c r="Y323" s="50"/>
    </row>
    <row r="324" spans="1:25">
      <c r="A324" s="171" t="s">
        <v>215</v>
      </c>
      <c r="B324" s="172" t="s">
        <v>65</v>
      </c>
      <c r="C324" s="173">
        <v>57351.480100000001</v>
      </c>
      <c r="D324" s="173">
        <v>1E-4</v>
      </c>
      <c r="E324" s="48">
        <f t="shared" si="72"/>
        <v>32725.82044425359</v>
      </c>
      <c r="F324" s="48">
        <f t="shared" si="80"/>
        <v>32726</v>
      </c>
      <c r="G324" s="48">
        <f t="shared" si="86"/>
        <v>-5.0350896002782974E-2</v>
      </c>
      <c r="H324" s="34"/>
      <c r="I324" s="34"/>
      <c r="J324" s="34"/>
      <c r="K324" s="34">
        <f t="shared" si="83"/>
        <v>-5.0350896002782974E-2</v>
      </c>
      <c r="L324" s="48"/>
      <c r="M324" s="34"/>
      <c r="N324" s="34"/>
      <c r="O324" s="34">
        <f t="shared" ca="1" si="84"/>
        <v>-4.8748677231517351E-2</v>
      </c>
      <c r="P324" s="34">
        <f t="shared" si="75"/>
        <v>-2.494978130087969E-2</v>
      </c>
      <c r="Q324" s="214">
        <f t="shared" si="76"/>
        <v>42332.980100000001</v>
      </c>
      <c r="R324" s="59"/>
      <c r="S324" s="34">
        <f t="shared" si="85"/>
        <v>6.2249158696172583E-4</v>
      </c>
      <c r="T324" s="1">
        <v>1</v>
      </c>
      <c r="U324" s="34">
        <f t="shared" si="87"/>
        <v>6.2249158696172583E-4</v>
      </c>
      <c r="W324" s="1">
        <v>278</v>
      </c>
      <c r="Y324" s="50"/>
    </row>
    <row r="325" spans="1:25">
      <c r="A325" s="181" t="s">
        <v>213</v>
      </c>
      <c r="B325" s="178" t="s">
        <v>65</v>
      </c>
      <c r="C325" s="179">
        <v>57495.541799999999</v>
      </c>
      <c r="D325" s="179">
        <v>2.9999999999999997E-4</v>
      </c>
      <c r="E325" s="48">
        <f t="shared" si="72"/>
        <v>33239.557202226191</v>
      </c>
      <c r="F325" s="48">
        <f t="shared" si="80"/>
        <v>33239.5</v>
      </c>
      <c r="G325" s="48">
        <f t="shared" si="86"/>
        <v>1.60406079958193E-2</v>
      </c>
      <c r="H325" s="34"/>
      <c r="I325" s="34"/>
      <c r="J325" s="34"/>
      <c r="K325" s="34">
        <f t="shared" si="83"/>
        <v>1.60406079958193E-2</v>
      </c>
      <c r="L325" s="48"/>
      <c r="M325" s="34"/>
      <c r="N325" s="34"/>
      <c r="O325" s="34">
        <f t="shared" ca="1" si="84"/>
        <v>-4.9607364687869082E-2</v>
      </c>
      <c r="P325" s="34">
        <f t="shared" si="75"/>
        <v>-2.574879595156928E-2</v>
      </c>
      <c r="Q325" s="214">
        <f t="shared" si="76"/>
        <v>42477.041799999999</v>
      </c>
      <c r="R325" s="59"/>
      <c r="S325" s="34">
        <f t="shared" si="85"/>
        <v>6.6300049295555047E-4</v>
      </c>
      <c r="T325" s="1">
        <v>1</v>
      </c>
      <c r="U325" s="34">
        <f t="shared" si="87"/>
        <v>6.6300049295555047E-4</v>
      </c>
      <c r="W325" s="1">
        <v>278</v>
      </c>
      <c r="Y325" s="50"/>
    </row>
    <row r="326" spans="1:25">
      <c r="A326" s="181" t="s">
        <v>213</v>
      </c>
      <c r="B326" s="178" t="s">
        <v>65</v>
      </c>
      <c r="C326" s="179">
        <v>57498.544199999997</v>
      </c>
      <c r="D326" s="179">
        <v>2.9999999999999997E-4</v>
      </c>
      <c r="E326" s="48">
        <f t="shared" si="72"/>
        <v>33250.264026053308</v>
      </c>
      <c r="F326" s="48">
        <f t="shared" si="80"/>
        <v>33250.5</v>
      </c>
      <c r="G326" s="48">
        <f t="shared" si="86"/>
        <v>-6.6171648002637085E-2</v>
      </c>
      <c r="H326" s="34"/>
      <c r="I326" s="34"/>
      <c r="J326" s="34"/>
      <c r="K326" s="34">
        <f t="shared" si="83"/>
        <v>-6.6171648002637085E-2</v>
      </c>
      <c r="L326" s="48"/>
      <c r="M326" s="34"/>
      <c r="N326" s="34"/>
      <c r="O326" s="34">
        <f t="shared" ca="1" si="84"/>
        <v>-4.9625759161130753E-2</v>
      </c>
      <c r="P326" s="34">
        <f t="shared" si="75"/>
        <v>-2.5766056374381032E-2</v>
      </c>
      <c r="Q326" s="214">
        <f t="shared" si="76"/>
        <v>42480.044199999997</v>
      </c>
      <c r="R326" s="59"/>
      <c r="S326" s="34">
        <f t="shared" si="85"/>
        <v>6.6388966108778139E-4</v>
      </c>
      <c r="T326" s="1">
        <v>1</v>
      </c>
      <c r="U326" s="34">
        <f t="shared" si="87"/>
        <v>6.6388966108778139E-4</v>
      </c>
      <c r="W326" s="1">
        <v>278</v>
      </c>
      <c r="Y326" s="50"/>
    </row>
    <row r="327" spans="1:25">
      <c r="A327" s="181" t="s">
        <v>213</v>
      </c>
      <c r="B327" s="178" t="s">
        <v>65</v>
      </c>
      <c r="C327" s="179">
        <v>57509.387499999997</v>
      </c>
      <c r="D327" s="179">
        <v>2.9999999999999997E-4</v>
      </c>
      <c r="E327" s="48">
        <f t="shared" si="72"/>
        <v>33288.932192455097</v>
      </c>
      <c r="F327" s="48">
        <f t="shared" si="80"/>
        <v>33289</v>
      </c>
      <c r="G327" s="48">
        <f t="shared" si="86"/>
        <v>-1.9014544006495271E-2</v>
      </c>
      <c r="H327" s="34"/>
      <c r="I327" s="34"/>
      <c r="J327" s="34"/>
      <c r="K327" s="34">
        <f t="shared" si="83"/>
        <v>-1.9014544006495271E-2</v>
      </c>
      <c r="L327" s="48"/>
      <c r="M327" s="34"/>
      <c r="N327" s="34"/>
      <c r="O327" s="34">
        <f t="shared" ca="1" si="84"/>
        <v>-4.9690139817546608E-2</v>
      </c>
      <c r="P327" s="34">
        <f t="shared" si="75"/>
        <v>-2.5826515497972168E-2</v>
      </c>
      <c r="Q327" s="214">
        <f t="shared" si="76"/>
        <v>42490.887499999997</v>
      </c>
      <c r="R327" s="59"/>
      <c r="S327" s="34">
        <f t="shared" si="85"/>
        <v>6.6700890276699654E-4</v>
      </c>
      <c r="T327" s="1">
        <v>1</v>
      </c>
      <c r="U327" s="34">
        <f t="shared" si="87"/>
        <v>6.6700890276699654E-4</v>
      </c>
      <c r="W327" s="1">
        <v>278</v>
      </c>
      <c r="Y327" s="50"/>
    </row>
    <row r="328" spans="1:25">
      <c r="A328" s="171" t="s">
        <v>208</v>
      </c>
      <c r="B328" s="172" t="s">
        <v>65</v>
      </c>
      <c r="C328" s="173">
        <v>57596.847099999999</v>
      </c>
      <c r="D328" s="173">
        <v>2.0000000000000001E-4</v>
      </c>
      <c r="E328" s="48">
        <f t="shared" si="72"/>
        <v>33600.82085791984</v>
      </c>
      <c r="F328" s="48">
        <f t="shared" si="80"/>
        <v>33601</v>
      </c>
      <c r="G328" s="48">
        <f t="shared" si="86"/>
        <v>-5.0234895999892615E-2</v>
      </c>
      <c r="H328" s="34"/>
      <c r="I328" s="34"/>
      <c r="J328" s="34"/>
      <c r="K328" s="34">
        <f t="shared" si="83"/>
        <v>-5.0234895999892615E-2</v>
      </c>
      <c r="L328" s="48"/>
      <c r="M328" s="34"/>
      <c r="N328" s="34"/>
      <c r="O328" s="34">
        <f t="shared" ca="1" si="84"/>
        <v>-5.0211873968241331E-2</v>
      </c>
      <c r="P328" s="34">
        <f t="shared" si="75"/>
        <v>-2.6319203854087363E-2</v>
      </c>
      <c r="Q328" s="214">
        <f t="shared" si="76"/>
        <v>42578.347099999999</v>
      </c>
      <c r="R328" s="59"/>
      <c r="S328" s="34">
        <f t="shared" si="85"/>
        <v>6.9270049151300714E-4</v>
      </c>
      <c r="T328" s="1">
        <v>1</v>
      </c>
      <c r="U328" s="34">
        <f t="shared" si="87"/>
        <v>6.9270049151300714E-4</v>
      </c>
      <c r="W328" s="1">
        <v>278</v>
      </c>
      <c r="Y328" s="50"/>
    </row>
    <row r="329" spans="1:25">
      <c r="A329" s="177" t="s">
        <v>211</v>
      </c>
      <c r="B329" s="178" t="s">
        <v>62</v>
      </c>
      <c r="C329" s="179">
        <v>57602.455220000003</v>
      </c>
      <c r="D329" s="179">
        <v>8.0000000000000007E-5</v>
      </c>
      <c r="E329" s="48">
        <f t="shared" si="72"/>
        <v>33620.819909625628</v>
      </c>
      <c r="F329" s="48">
        <f t="shared" si="80"/>
        <v>33621</v>
      </c>
      <c r="G329" s="48">
        <f t="shared" si="86"/>
        <v>-5.0500815996201709E-2</v>
      </c>
      <c r="H329" s="34"/>
      <c r="I329" s="34"/>
      <c r="J329" s="34"/>
      <c r="K329" s="34">
        <f t="shared" si="83"/>
        <v>-5.0500815996201709E-2</v>
      </c>
      <c r="L329" s="48"/>
      <c r="M329" s="34"/>
      <c r="N329" s="34"/>
      <c r="O329" s="34">
        <f t="shared" ca="1" si="84"/>
        <v>-5.0245318465080735E-2</v>
      </c>
      <c r="P329" s="34">
        <f t="shared" si="75"/>
        <v>-2.6350952441017823E-2</v>
      </c>
      <c r="Q329" s="214">
        <f t="shared" si="76"/>
        <v>42583.955220000003</v>
      </c>
      <c r="R329" s="59"/>
      <c r="S329" s="34">
        <f t="shared" si="85"/>
        <v>6.9437269454878314E-4</v>
      </c>
      <c r="T329" s="1">
        <v>1</v>
      </c>
      <c r="U329" s="34">
        <f t="shared" si="87"/>
        <v>6.9437269454878314E-4</v>
      </c>
      <c r="W329" s="1">
        <v>278</v>
      </c>
      <c r="Y329" s="50"/>
    </row>
    <row r="330" spans="1:25">
      <c r="A330" s="171" t="s">
        <v>216</v>
      </c>
      <c r="B330" s="172" t="s">
        <v>62</v>
      </c>
      <c r="C330" s="173">
        <v>57622.786699999997</v>
      </c>
      <c r="D330" s="173">
        <v>1E-4</v>
      </c>
      <c r="E330" s="48">
        <f t="shared" si="72"/>
        <v>33693.323764709814</v>
      </c>
      <c r="F330" s="48">
        <f t="shared" si="80"/>
        <v>33693.5</v>
      </c>
      <c r="G330" s="48">
        <f t="shared" si="86"/>
        <v>-4.941977600537939E-2</v>
      </c>
      <c r="H330" s="34"/>
      <c r="I330" s="34"/>
      <c r="J330" s="34"/>
      <c r="K330" s="34">
        <f t="shared" si="83"/>
        <v>-4.941977600537939E-2</v>
      </c>
      <c r="L330" s="48"/>
      <c r="M330" s="34"/>
      <c r="N330" s="34"/>
      <c r="O330" s="34">
        <f t="shared" ca="1" si="84"/>
        <v>-5.0366554766123582E-2</v>
      </c>
      <c r="P330" s="34">
        <f t="shared" si="75"/>
        <v>-2.6466208724890743E-2</v>
      </c>
      <c r="Q330" s="214">
        <f t="shared" si="76"/>
        <v>42604.286699999997</v>
      </c>
      <c r="R330" s="59"/>
      <c r="S330" s="34">
        <f t="shared" si="85"/>
        <v>7.0046020426948292E-4</v>
      </c>
      <c r="T330" s="1">
        <v>1</v>
      </c>
      <c r="U330" s="34">
        <f t="shared" si="87"/>
        <v>7.0046020426948292E-4</v>
      </c>
      <c r="W330" s="1">
        <v>278</v>
      </c>
      <c r="Y330" s="50"/>
    </row>
    <row r="331" spans="1:25">
      <c r="A331" s="174" t="s">
        <v>210</v>
      </c>
      <c r="B331" s="175" t="s">
        <v>65</v>
      </c>
      <c r="C331" s="176">
        <v>57654.472860000002</v>
      </c>
      <c r="D331" s="176">
        <v>1E-4</v>
      </c>
      <c r="E331" s="48">
        <f t="shared" si="72"/>
        <v>33806.319412484365</v>
      </c>
      <c r="F331" s="48">
        <f t="shared" si="80"/>
        <v>33806.5</v>
      </c>
      <c r="G331" s="48">
        <f t="shared" si="86"/>
        <v>-5.0640223998925649E-2</v>
      </c>
      <c r="H331" s="34"/>
      <c r="I331" s="34"/>
      <c r="J331" s="34"/>
      <c r="K331" s="34">
        <f t="shared" si="83"/>
        <v>-5.0640223998925649E-2</v>
      </c>
      <c r="L331" s="48"/>
      <c r="M331" s="34"/>
      <c r="N331" s="34"/>
      <c r="O331" s="34">
        <f t="shared" ca="1" si="84"/>
        <v>-5.0555516173266223E-2</v>
      </c>
      <c r="P331" s="34">
        <f t="shared" si="75"/>
        <v>-2.6646373591047851E-2</v>
      </c>
      <c r="Q331" s="214">
        <f t="shared" si="76"/>
        <v>42635.972860000002</v>
      </c>
      <c r="R331" s="59"/>
      <c r="S331" s="34">
        <f t="shared" si="85"/>
        <v>7.100292255536923E-4</v>
      </c>
      <c r="T331" s="1">
        <v>1</v>
      </c>
      <c r="U331" s="34">
        <f t="shared" si="87"/>
        <v>7.100292255536923E-4</v>
      </c>
      <c r="W331" s="1">
        <v>278</v>
      </c>
      <c r="Y331" s="50"/>
    </row>
    <row r="332" spans="1:25">
      <c r="A332" s="183" t="s">
        <v>217</v>
      </c>
      <c r="B332" s="184" t="s">
        <v>65</v>
      </c>
      <c r="C332" s="183">
        <v>57672.56</v>
      </c>
      <c r="D332" s="183" t="s">
        <v>48</v>
      </c>
      <c r="E332" s="48">
        <f t="shared" si="72"/>
        <v>33870.819752717718</v>
      </c>
      <c r="F332" s="48">
        <f t="shared" si="80"/>
        <v>33871</v>
      </c>
      <c r="G332" s="48">
        <f t="shared" si="86"/>
        <v>-5.0544816003821325E-2</v>
      </c>
      <c r="H332" s="34"/>
      <c r="I332" s="34"/>
      <c r="J332" s="34"/>
      <c r="K332" s="34">
        <f t="shared" si="83"/>
        <v>-5.0544816003821325E-2</v>
      </c>
      <c r="L332" s="48"/>
      <c r="M332" s="34"/>
      <c r="N332" s="34"/>
      <c r="O332" s="34">
        <f t="shared" ca="1" si="84"/>
        <v>-5.0663374675573303E-2</v>
      </c>
      <c r="P332" s="34">
        <f t="shared" si="75"/>
        <v>-2.6749497277648589E-2</v>
      </c>
      <c r="Q332" s="214">
        <f t="shared" si="76"/>
        <v>42654.06</v>
      </c>
      <c r="R332" s="59"/>
      <c r="S332" s="34">
        <f t="shared" si="85"/>
        <v>7.155356046069293E-4</v>
      </c>
      <c r="T332" s="1">
        <v>1</v>
      </c>
      <c r="U332" s="34">
        <f t="shared" si="87"/>
        <v>7.155356046069293E-4</v>
      </c>
      <c r="W332" s="1">
        <v>278</v>
      </c>
      <c r="Y332" s="50"/>
    </row>
    <row r="333" spans="1:25">
      <c r="A333" s="171" t="s">
        <v>216</v>
      </c>
      <c r="B333" s="172" t="s">
        <v>65</v>
      </c>
      <c r="C333" s="173">
        <v>57697.516199999998</v>
      </c>
      <c r="D333" s="173">
        <v>1E-4</v>
      </c>
      <c r="E333" s="48">
        <f t="shared" si="72"/>
        <v>33959.815768170236</v>
      </c>
      <c r="F333" s="48">
        <f t="shared" si="80"/>
        <v>33960</v>
      </c>
      <c r="G333" s="48">
        <f t="shared" si="86"/>
        <v>-5.1662160003616009E-2</v>
      </c>
      <c r="H333" s="34"/>
      <c r="I333" s="34"/>
      <c r="J333" s="34"/>
      <c r="K333" s="34">
        <f t="shared" si="83"/>
        <v>-5.1662160003616009E-2</v>
      </c>
      <c r="L333" s="48"/>
      <c r="M333" s="34"/>
      <c r="N333" s="34"/>
      <c r="O333" s="34">
        <f t="shared" ca="1" si="84"/>
        <v>-5.0812202686508656E-2</v>
      </c>
      <c r="P333" s="34">
        <f t="shared" si="75"/>
        <v>-2.6892133514489137E-2</v>
      </c>
      <c r="Q333" s="214">
        <f t="shared" si="76"/>
        <v>42679.016199999998</v>
      </c>
      <c r="R333" s="59"/>
      <c r="S333" s="34">
        <f t="shared" si="85"/>
        <v>7.2318684496110988E-4</v>
      </c>
      <c r="T333" s="1">
        <v>1</v>
      </c>
      <c r="U333" s="34">
        <f t="shared" si="87"/>
        <v>7.2318684496110988E-4</v>
      </c>
      <c r="W333" s="1">
        <v>278</v>
      </c>
      <c r="Y333" s="50"/>
    </row>
    <row r="334" spans="1:25">
      <c r="A334" s="171" t="s">
        <v>216</v>
      </c>
      <c r="B334" s="172" t="s">
        <v>65</v>
      </c>
      <c r="C334" s="173">
        <v>57698.637900000002</v>
      </c>
      <c r="D334" s="173">
        <v>1E-4</v>
      </c>
      <c r="E334" s="48">
        <f t="shared" si="72"/>
        <v>33963.815849534119</v>
      </c>
      <c r="F334" s="48">
        <f t="shared" si="80"/>
        <v>33964</v>
      </c>
      <c r="G334" s="48">
        <f t="shared" si="86"/>
        <v>-5.1639343997521792E-2</v>
      </c>
      <c r="H334" s="34"/>
      <c r="I334" s="34"/>
      <c r="J334" s="34"/>
      <c r="K334" s="34">
        <f t="shared" si="83"/>
        <v>-5.1639343997521792E-2</v>
      </c>
      <c r="L334" s="48"/>
      <c r="M334" s="34"/>
      <c r="N334" s="34"/>
      <c r="O334" s="34">
        <f t="shared" ca="1" si="84"/>
        <v>-5.081889158587654E-2</v>
      </c>
      <c r="P334" s="34">
        <f t="shared" si="75"/>
        <v>-2.6898553431875229E-2</v>
      </c>
      <c r="Q334" s="214">
        <f t="shared" si="76"/>
        <v>42680.137900000002</v>
      </c>
      <c r="R334" s="59"/>
      <c r="S334" s="34">
        <f t="shared" si="85"/>
        <v>7.2353217672744663E-4</v>
      </c>
      <c r="T334" s="1">
        <v>1</v>
      </c>
      <c r="U334" s="34">
        <f t="shared" si="87"/>
        <v>7.2353217672744663E-4</v>
      </c>
      <c r="W334" s="1">
        <v>278</v>
      </c>
      <c r="Y334" s="50"/>
    </row>
    <row r="335" spans="1:25">
      <c r="A335" s="185" t="s">
        <v>218</v>
      </c>
      <c r="B335" s="186" t="s">
        <v>62</v>
      </c>
      <c r="C335" s="187">
        <v>57951.715400000001</v>
      </c>
      <c r="D335" s="187">
        <v>2.0000000000000001E-4</v>
      </c>
      <c r="E335" s="48">
        <f t="shared" si="72"/>
        <v>34866.312587847016</v>
      </c>
      <c r="F335" s="48">
        <f t="shared" si="80"/>
        <v>34866.5</v>
      </c>
      <c r="G335" s="48">
        <f t="shared" si="86"/>
        <v>-5.2553984001860954E-2</v>
      </c>
      <c r="H335" s="34"/>
      <c r="I335" s="34"/>
      <c r="J335" s="34"/>
      <c r="K335" s="34">
        <f t="shared" si="83"/>
        <v>-5.2553984001860954E-2</v>
      </c>
      <c r="L335" s="48"/>
      <c r="M335" s="34"/>
      <c r="N335" s="34"/>
      <c r="O335" s="34">
        <f t="shared" ca="1" si="84"/>
        <v>-5.2328074505754697E-2</v>
      </c>
      <c r="P335" s="34">
        <f t="shared" si="75"/>
        <v>-2.8367500198362285E-2</v>
      </c>
      <c r="Q335" s="214">
        <f t="shared" si="76"/>
        <v>42933.215400000001</v>
      </c>
      <c r="R335" s="59"/>
      <c r="S335" s="34">
        <f t="shared" si="85"/>
        <v>8.0471506750408425E-4</v>
      </c>
      <c r="T335" s="1">
        <v>1</v>
      </c>
      <c r="U335" s="34">
        <f t="shared" si="87"/>
        <v>8.0471506750408425E-4</v>
      </c>
      <c r="W335" s="1">
        <v>278</v>
      </c>
      <c r="Y335" s="50"/>
    </row>
    <row r="336" spans="1:25">
      <c r="A336" s="185" t="s">
        <v>218</v>
      </c>
      <c r="B336" s="186" t="s">
        <v>65</v>
      </c>
      <c r="C336" s="187">
        <v>57951.855199999998</v>
      </c>
      <c r="D336" s="187">
        <v>2.0000000000000001E-4</v>
      </c>
      <c r="E336" s="48">
        <f t="shared" si="72"/>
        <v>34866.811127006025</v>
      </c>
      <c r="F336" s="48">
        <f t="shared" si="80"/>
        <v>34867</v>
      </c>
      <c r="G336" s="48">
        <f t="shared" si="86"/>
        <v>-5.296363200613996E-2</v>
      </c>
      <c r="H336" s="34"/>
      <c r="I336" s="34"/>
      <c r="J336" s="34"/>
      <c r="K336" s="34">
        <f t="shared" si="83"/>
        <v>-5.296363200613996E-2</v>
      </c>
      <c r="L336" s="48"/>
      <c r="M336" s="34"/>
      <c r="N336" s="34"/>
      <c r="O336" s="34">
        <f t="shared" ca="1" si="84"/>
        <v>-5.2328910618175684E-2</v>
      </c>
      <c r="P336" s="34">
        <f t="shared" si="75"/>
        <v>-2.8368325306785548E-2</v>
      </c>
      <c r="Q336" s="214">
        <f t="shared" si="76"/>
        <v>42933.355199999998</v>
      </c>
      <c r="R336" s="59"/>
      <c r="S336" s="34">
        <f t="shared" si="85"/>
        <v>8.0476188071160941E-4</v>
      </c>
      <c r="T336" s="1">
        <v>1</v>
      </c>
      <c r="U336" s="34">
        <f t="shared" si="87"/>
        <v>8.0476188071160941E-4</v>
      </c>
      <c r="W336" s="1">
        <v>278</v>
      </c>
      <c r="Y336" s="50"/>
    </row>
    <row r="337" spans="1:25">
      <c r="A337" s="185" t="s">
        <v>218</v>
      </c>
      <c r="B337" s="186" t="s">
        <v>65</v>
      </c>
      <c r="C337" s="187">
        <v>57967.838499999998</v>
      </c>
      <c r="D337" s="187">
        <v>1E-4</v>
      </c>
      <c r="E337" s="48">
        <f t="shared" si="72"/>
        <v>34923.80898780944</v>
      </c>
      <c r="F337" s="48">
        <f t="shared" si="80"/>
        <v>34924</v>
      </c>
      <c r="G337" s="48">
        <f t="shared" si="86"/>
        <v>-5.3563503999612294E-2</v>
      </c>
      <c r="H337" s="34"/>
      <c r="I337" s="34"/>
      <c r="J337" s="34"/>
      <c r="K337" s="34">
        <f t="shared" si="83"/>
        <v>-5.3563503999612294E-2</v>
      </c>
      <c r="L337" s="48"/>
      <c r="M337" s="34"/>
      <c r="N337" s="34"/>
      <c r="O337" s="34">
        <f t="shared" ca="1" si="84"/>
        <v>-5.242422743416799E-2</v>
      </c>
      <c r="P337" s="34">
        <f t="shared" si="75"/>
        <v>-2.8462469604537362E-2</v>
      </c>
      <c r="Q337" s="214">
        <f t="shared" si="76"/>
        <v>42949.338499999998</v>
      </c>
      <c r="R337" s="59"/>
      <c r="S337" s="34">
        <f t="shared" si="85"/>
        <v>8.101121759892132E-4</v>
      </c>
      <c r="T337" s="1">
        <v>1</v>
      </c>
      <c r="U337" s="34">
        <f t="shared" si="87"/>
        <v>8.101121759892132E-4</v>
      </c>
      <c r="W337" s="1">
        <v>278</v>
      </c>
      <c r="Y337" s="50"/>
    </row>
    <row r="338" spans="1:25">
      <c r="A338" s="185" t="s">
        <v>219</v>
      </c>
      <c r="B338" s="188" t="s">
        <v>65</v>
      </c>
      <c r="C338" s="185">
        <v>58020.555899999999</v>
      </c>
      <c r="D338" s="185">
        <v>1E-4</v>
      </c>
      <c r="E338" s="48">
        <f t="shared" si="72"/>
        <v>35111.803896690464</v>
      </c>
      <c r="F338" s="48">
        <f t="shared" si="80"/>
        <v>35112</v>
      </c>
      <c r="G338" s="48">
        <f t="shared" si="86"/>
        <v>-5.4991151999274734E-2</v>
      </c>
      <c r="H338" s="34"/>
      <c r="I338" s="34"/>
      <c r="J338" s="34"/>
      <c r="K338" s="34">
        <f t="shared" si="83"/>
        <v>-5.4991151999274734E-2</v>
      </c>
      <c r="L338" s="48"/>
      <c r="M338" s="34"/>
      <c r="N338" s="34"/>
      <c r="O338" s="34">
        <f t="shared" ca="1" si="84"/>
        <v>-5.2738605704458402E-2</v>
      </c>
      <c r="P338" s="34">
        <f t="shared" si="75"/>
        <v>-2.8774132121683695E-2</v>
      </c>
      <c r="Q338" s="214">
        <f t="shared" si="76"/>
        <v>43002.055899999999</v>
      </c>
      <c r="R338" s="59"/>
      <c r="S338" s="34">
        <f t="shared" si="85"/>
        <v>8.2795067935610939E-4</v>
      </c>
      <c r="T338" s="1">
        <v>1</v>
      </c>
      <c r="U338" s="34">
        <f t="shared" si="87"/>
        <v>8.2795067935610939E-4</v>
      </c>
      <c r="W338" s="1">
        <v>278</v>
      </c>
      <c r="Y338" s="50"/>
    </row>
    <row r="339" spans="1:25">
      <c r="A339" s="185" t="s">
        <v>219</v>
      </c>
      <c r="B339" s="188" t="s">
        <v>65</v>
      </c>
      <c r="C339" s="185">
        <v>58030.651899999997</v>
      </c>
      <c r="D339" s="185">
        <v>1E-4</v>
      </c>
      <c r="E339" s="48">
        <f t="shared" si="72"/>
        <v>35147.807125227198</v>
      </c>
      <c r="F339" s="48">
        <f t="shared" si="80"/>
        <v>35148</v>
      </c>
      <c r="G339" s="48">
        <f t="shared" si="86"/>
        <v>-5.4085808005766012E-2</v>
      </c>
      <c r="H339" s="34"/>
      <c r="I339" s="34"/>
      <c r="J339" s="34"/>
      <c r="K339" s="34">
        <f t="shared" si="83"/>
        <v>-5.4085808005766012E-2</v>
      </c>
      <c r="L339" s="48"/>
      <c r="M339" s="34"/>
      <c r="N339" s="34"/>
      <c r="O339" s="34">
        <f t="shared" ca="1" si="84"/>
        <v>-5.2798805798769333E-2</v>
      </c>
      <c r="P339" s="34">
        <f t="shared" si="75"/>
        <v>-2.8834013778158522E-2</v>
      </c>
      <c r="Q339" s="214">
        <f t="shared" si="76"/>
        <v>43012.151899999997</v>
      </c>
      <c r="R339" s="59"/>
      <c r="S339" s="34">
        <f t="shared" si="85"/>
        <v>8.3140035055903551E-4</v>
      </c>
      <c r="T339" s="1">
        <v>1</v>
      </c>
      <c r="U339" s="34">
        <f t="shared" si="87"/>
        <v>8.3140035055903551E-4</v>
      </c>
      <c r="W339" s="1">
        <v>278</v>
      </c>
      <c r="Y339" s="50"/>
    </row>
    <row r="340" spans="1:25">
      <c r="A340" s="155" t="s">
        <v>1623</v>
      </c>
      <c r="B340" s="156" t="s">
        <v>65</v>
      </c>
      <c r="C340" s="157">
        <v>58083.650108000002</v>
      </c>
      <c r="D340" s="157">
        <v>6.7000000000000002E-5</v>
      </c>
      <c r="E340" s="48">
        <f t="shared" si="72"/>
        <v>35336.803420261065</v>
      </c>
      <c r="F340" s="48">
        <f t="shared" si="80"/>
        <v>35337</v>
      </c>
      <c r="G340" s="48">
        <f t="shared" si="86"/>
        <v>-5.5124751997936983E-2</v>
      </c>
      <c r="H340" s="34"/>
      <c r="I340" s="34"/>
      <c r="J340" s="34"/>
      <c r="K340" s="34">
        <f t="shared" si="83"/>
        <v>-5.5124751997936983E-2</v>
      </c>
      <c r="L340" s="48"/>
      <c r="M340" s="34"/>
      <c r="N340" s="34"/>
      <c r="O340" s="34">
        <f t="shared" ca="1" si="84"/>
        <v>-5.311485629390171E-2</v>
      </c>
      <c r="P340" s="34">
        <f t="shared" si="75"/>
        <v>-2.9149455599651382E-2</v>
      </c>
      <c r="Q340" s="214">
        <f t="shared" si="76"/>
        <v>43065.150108000002</v>
      </c>
      <c r="R340" s="59"/>
      <c r="S340" s="34">
        <f t="shared" si="85"/>
        <v>8.496907617560473E-4</v>
      </c>
      <c r="T340" s="1">
        <v>1</v>
      </c>
      <c r="U340" s="34">
        <f t="shared" si="87"/>
        <v>8.496907617560473E-4</v>
      </c>
      <c r="W340" s="1">
        <v>278</v>
      </c>
      <c r="Y340" s="50"/>
    </row>
    <row r="341" spans="1:25">
      <c r="A341" s="155" t="s">
        <v>221</v>
      </c>
      <c r="B341" s="156" t="s">
        <v>62</v>
      </c>
      <c r="C341" s="157">
        <v>58271.529600000002</v>
      </c>
      <c r="D341" s="157">
        <v>5.0000000000000002E-5</v>
      </c>
      <c r="E341" s="48">
        <f t="shared" ref="E341:E362" si="88">+(C341-C$7)/C$8</f>
        <v>36006.798298216971</v>
      </c>
      <c r="F341" s="48">
        <f t="shared" si="80"/>
        <v>36007</v>
      </c>
      <c r="G341" s="48">
        <f t="shared" si="86"/>
        <v>-5.6561072000476997E-2</v>
      </c>
      <c r="H341" s="34"/>
      <c r="I341" s="34"/>
      <c r="J341" s="34"/>
      <c r="K341" s="34">
        <f t="shared" ref="K341:K362" si="89">G341</f>
        <v>-5.6561072000476997E-2</v>
      </c>
      <c r="L341" s="48"/>
      <c r="M341" s="34"/>
      <c r="N341" s="34"/>
      <c r="O341" s="34">
        <f t="shared" ref="O341:O362" ca="1" si="90">+C$11+C$12*F341</f>
        <v>-5.4235246938021786E-2</v>
      </c>
      <c r="P341" s="34">
        <f t="shared" ref="P341:P362" si="91">E$11*F$11+E$12*F$12*F341+E$13*F$13*F341^2</f>
        <v>-3.0282076761821829E-2</v>
      </c>
      <c r="Q341" s="214">
        <f t="shared" ref="Q341:Q362" si="92">C341-15018.5</f>
        <v>43253.029600000002</v>
      </c>
      <c r="R341" s="59"/>
      <c r="S341" s="34">
        <f t="shared" ref="S341:S362" si="93">(P341-L341)^2</f>
        <v>9.1700417300886962E-4</v>
      </c>
      <c r="T341" s="1">
        <v>1</v>
      </c>
      <c r="U341" s="34">
        <f t="shared" si="87"/>
        <v>9.1700417300886962E-4</v>
      </c>
      <c r="W341" s="1">
        <v>278</v>
      </c>
      <c r="Y341" s="50"/>
    </row>
    <row r="342" spans="1:25">
      <c r="A342" s="189" t="s">
        <v>221</v>
      </c>
      <c r="B342" s="190" t="s">
        <v>62</v>
      </c>
      <c r="C342" s="191">
        <v>58271.529600000002</v>
      </c>
      <c r="D342" s="191">
        <v>5.0000000000000002E-5</v>
      </c>
      <c r="E342" s="48">
        <f t="shared" si="88"/>
        <v>36006.798298216971</v>
      </c>
      <c r="F342" s="48">
        <f t="shared" si="80"/>
        <v>36007</v>
      </c>
      <c r="G342" s="48">
        <f t="shared" si="86"/>
        <v>-5.6561072000476997E-2</v>
      </c>
      <c r="H342" s="34"/>
      <c r="I342" s="34"/>
      <c r="J342" s="34"/>
      <c r="K342" s="34">
        <f t="shared" si="89"/>
        <v>-5.6561072000476997E-2</v>
      </c>
      <c r="L342" s="48"/>
      <c r="M342" s="34"/>
      <c r="N342" s="34"/>
      <c r="O342" s="34">
        <f t="shared" ca="1" si="90"/>
        <v>-5.4235246938021786E-2</v>
      </c>
      <c r="P342" s="34">
        <f t="shared" si="91"/>
        <v>-3.0282076761821829E-2</v>
      </c>
      <c r="Q342" s="214">
        <f t="shared" si="92"/>
        <v>43253.029600000002</v>
      </c>
      <c r="R342" s="59"/>
      <c r="S342" s="34">
        <f t="shared" si="93"/>
        <v>9.1700417300886962E-4</v>
      </c>
      <c r="T342" s="1">
        <v>1</v>
      </c>
      <c r="U342" s="34">
        <f t="shared" si="87"/>
        <v>9.1700417300886962E-4</v>
      </c>
      <c r="W342" s="1">
        <v>278</v>
      </c>
      <c r="Y342" s="50"/>
    </row>
    <row r="343" spans="1:25">
      <c r="A343" s="155" t="s">
        <v>222</v>
      </c>
      <c r="B343" s="156" t="s">
        <v>65</v>
      </c>
      <c r="C343" s="157">
        <v>58319.760699999999</v>
      </c>
      <c r="D343" s="157">
        <v>1E-4</v>
      </c>
      <c r="E343" s="48">
        <f t="shared" si="88"/>
        <v>36178.794664686691</v>
      </c>
      <c r="F343" s="48">
        <f t="shared" si="80"/>
        <v>36179</v>
      </c>
      <c r="G343" s="48">
        <f t="shared" ref="G343:G362" si="94">+C343-(C$7+F343*C$8)</f>
        <v>-5.7579984000767581E-2</v>
      </c>
      <c r="H343" s="34"/>
      <c r="I343" s="34"/>
      <c r="J343" s="34"/>
      <c r="K343" s="34">
        <f t="shared" si="89"/>
        <v>-5.7579984000767581E-2</v>
      </c>
      <c r="L343" s="48"/>
      <c r="M343" s="34"/>
      <c r="N343" s="34"/>
      <c r="O343" s="34">
        <f t="shared" ca="1" si="90"/>
        <v>-5.4522869610840671E-2</v>
      </c>
      <c r="P343" s="34">
        <f t="shared" si="91"/>
        <v>-3.0576459809423792E-2</v>
      </c>
      <c r="Q343" s="214">
        <f t="shared" si="92"/>
        <v>43301.260699999999</v>
      </c>
      <c r="R343" s="59"/>
      <c r="S343" s="34">
        <f t="shared" si="93"/>
        <v>9.349198944773084E-4</v>
      </c>
      <c r="T343" s="1">
        <v>1</v>
      </c>
      <c r="U343" s="34">
        <f t="shared" ref="U343:U362" si="95">S343*T343</f>
        <v>9.349198944773084E-4</v>
      </c>
      <c r="W343" s="1">
        <v>278</v>
      </c>
      <c r="Y343" s="50"/>
    </row>
    <row r="344" spans="1:25">
      <c r="A344" s="155" t="s">
        <v>221</v>
      </c>
      <c r="B344" s="156" t="s">
        <v>65</v>
      </c>
      <c r="C344" s="157">
        <v>58340.37255</v>
      </c>
      <c r="D344" s="157">
        <v>3.3E-4</v>
      </c>
      <c r="E344" s="48">
        <f t="shared" si="88"/>
        <v>36252.298343977011</v>
      </c>
      <c r="F344" s="48">
        <f t="shared" si="80"/>
        <v>36252.5</v>
      </c>
      <c r="G344" s="48">
        <f t="shared" si="94"/>
        <v>-5.6548239997937344E-2</v>
      </c>
      <c r="H344" s="34"/>
      <c r="I344" s="34"/>
      <c r="J344" s="34"/>
      <c r="K344" s="34">
        <f t="shared" si="89"/>
        <v>-5.6548239997937344E-2</v>
      </c>
      <c r="L344" s="48"/>
      <c r="M344" s="34"/>
      <c r="N344" s="34"/>
      <c r="O344" s="34">
        <f t="shared" ca="1" si="90"/>
        <v>-5.4645778136725484E-2</v>
      </c>
      <c r="P344" s="34">
        <f t="shared" si="91"/>
        <v>-3.0702708322643234E-2</v>
      </c>
      <c r="Q344" s="214">
        <f t="shared" si="92"/>
        <v>43321.87255</v>
      </c>
      <c r="R344" s="59"/>
      <c r="S344" s="34">
        <f t="shared" si="93"/>
        <v>9.4265629834530608E-4</v>
      </c>
      <c r="T344" s="1">
        <v>1</v>
      </c>
      <c r="U344" s="34">
        <f t="shared" si="95"/>
        <v>9.4265629834530608E-4</v>
      </c>
      <c r="W344" s="1">
        <v>278</v>
      </c>
      <c r="Y344" s="50"/>
    </row>
    <row r="345" spans="1:25">
      <c r="A345" s="189" t="s">
        <v>221</v>
      </c>
      <c r="B345" s="190" t="s">
        <v>65</v>
      </c>
      <c r="C345" s="191">
        <v>58340.37255</v>
      </c>
      <c r="D345" s="191">
        <v>3.3E-4</v>
      </c>
      <c r="E345" s="48">
        <f t="shared" si="88"/>
        <v>36252.298343977011</v>
      </c>
      <c r="F345" s="48">
        <f t="shared" si="80"/>
        <v>36252.5</v>
      </c>
      <c r="G345" s="48">
        <f t="shared" si="94"/>
        <v>-5.6548239997937344E-2</v>
      </c>
      <c r="H345" s="34"/>
      <c r="I345" s="34"/>
      <c r="J345" s="34"/>
      <c r="K345" s="34">
        <f t="shared" si="89"/>
        <v>-5.6548239997937344E-2</v>
      </c>
      <c r="L345" s="48"/>
      <c r="M345" s="34"/>
      <c r="N345" s="34"/>
      <c r="O345" s="34">
        <f t="shared" ca="1" si="90"/>
        <v>-5.4645778136725484E-2</v>
      </c>
      <c r="P345" s="34">
        <f t="shared" si="91"/>
        <v>-3.0702708322643234E-2</v>
      </c>
      <c r="Q345" s="214">
        <f t="shared" si="92"/>
        <v>43321.87255</v>
      </c>
      <c r="R345" s="59"/>
      <c r="S345" s="34">
        <f t="shared" si="93"/>
        <v>9.4265629834530608E-4</v>
      </c>
      <c r="T345" s="1">
        <v>1</v>
      </c>
      <c r="U345" s="34">
        <f t="shared" si="95"/>
        <v>9.4265629834530608E-4</v>
      </c>
      <c r="W345" s="1">
        <v>278</v>
      </c>
      <c r="Y345" s="50"/>
    </row>
    <row r="346" spans="1:25">
      <c r="A346" s="155" t="s">
        <v>222</v>
      </c>
      <c r="B346" s="156" t="s">
        <v>65</v>
      </c>
      <c r="C346" s="157">
        <v>58341.633699999998</v>
      </c>
      <c r="D346" s="157">
        <v>1E-4</v>
      </c>
      <c r="E346" s="48">
        <f t="shared" si="88"/>
        <v>36256.79571636895</v>
      </c>
      <c r="F346" s="48">
        <f t="shared" si="80"/>
        <v>36257</v>
      </c>
      <c r="G346" s="48">
        <f t="shared" si="94"/>
        <v>-5.7285072005470283E-2</v>
      </c>
      <c r="H346" s="34"/>
      <c r="I346" s="34"/>
      <c r="J346" s="34"/>
      <c r="K346" s="34">
        <f t="shared" si="89"/>
        <v>-5.7285072005470283E-2</v>
      </c>
      <c r="L346" s="48"/>
      <c r="M346" s="34"/>
      <c r="N346" s="34"/>
      <c r="O346" s="34">
        <f t="shared" ca="1" si="90"/>
        <v>-5.4653303148514354E-2</v>
      </c>
      <c r="P346" s="34">
        <f t="shared" si="91"/>
        <v>-3.0710446598452588E-2</v>
      </c>
      <c r="Q346" s="214">
        <f t="shared" si="92"/>
        <v>43323.133699999998</v>
      </c>
      <c r="R346" s="59"/>
      <c r="S346" s="34">
        <f t="shared" si="93"/>
        <v>9.4313153027640812E-4</v>
      </c>
      <c r="T346" s="1">
        <v>1</v>
      </c>
      <c r="U346" s="34">
        <f t="shared" si="95"/>
        <v>9.4313153027640812E-4</v>
      </c>
      <c r="W346" s="1">
        <v>278</v>
      </c>
      <c r="Y346" s="50"/>
    </row>
    <row r="347" spans="1:25">
      <c r="A347" s="155" t="s">
        <v>221</v>
      </c>
      <c r="B347" s="156" t="s">
        <v>62</v>
      </c>
      <c r="C347" s="157">
        <v>58356.495869999999</v>
      </c>
      <c r="D347" s="157">
        <v>5.0000000000000002E-5</v>
      </c>
      <c r="E347" s="48">
        <f t="shared" si="88"/>
        <v>36309.795528478884</v>
      </c>
      <c r="F347" s="48">
        <f t="shared" si="80"/>
        <v>36310</v>
      </c>
      <c r="G347" s="48">
        <f t="shared" si="94"/>
        <v>-5.7337760001246352E-2</v>
      </c>
      <c r="H347" s="34"/>
      <c r="I347" s="34"/>
      <c r="J347" s="34"/>
      <c r="K347" s="34">
        <f t="shared" si="89"/>
        <v>-5.7337760001246352E-2</v>
      </c>
      <c r="L347" s="48"/>
      <c r="M347" s="34"/>
      <c r="N347" s="34"/>
      <c r="O347" s="34">
        <f t="shared" ca="1" si="90"/>
        <v>-5.4741931065138777E-2</v>
      </c>
      <c r="P347" s="34">
        <f t="shared" si="91"/>
        <v>-3.0801662478818315E-2</v>
      </c>
      <c r="Q347" s="214">
        <f t="shared" si="92"/>
        <v>43337.995869999999</v>
      </c>
      <c r="R347" s="59"/>
      <c r="S347" s="34">
        <f t="shared" si="93"/>
        <v>9.4874241145904406E-4</v>
      </c>
      <c r="T347" s="1">
        <v>1</v>
      </c>
      <c r="U347" s="34">
        <f t="shared" si="95"/>
        <v>9.4874241145904406E-4</v>
      </c>
      <c r="W347" s="1">
        <v>278</v>
      </c>
      <c r="Y347" s="50"/>
    </row>
    <row r="348" spans="1:25">
      <c r="A348" s="189" t="s">
        <v>221</v>
      </c>
      <c r="B348" s="190" t="s">
        <v>62</v>
      </c>
      <c r="C348" s="191">
        <v>58356.495869999999</v>
      </c>
      <c r="D348" s="191">
        <v>5.0000000000000002E-5</v>
      </c>
      <c r="E348" s="48">
        <f t="shared" si="88"/>
        <v>36309.795528478884</v>
      </c>
      <c r="F348" s="48">
        <f t="shared" si="80"/>
        <v>36310</v>
      </c>
      <c r="G348" s="48">
        <f t="shared" si="94"/>
        <v>-5.7337760001246352E-2</v>
      </c>
      <c r="H348" s="34"/>
      <c r="I348" s="34"/>
      <c r="J348" s="34"/>
      <c r="K348" s="34">
        <f t="shared" si="89"/>
        <v>-5.7337760001246352E-2</v>
      </c>
      <c r="L348" s="48"/>
      <c r="M348" s="34"/>
      <c r="N348" s="34"/>
      <c r="O348" s="34">
        <f t="shared" ca="1" si="90"/>
        <v>-5.4741931065138777E-2</v>
      </c>
      <c r="P348" s="34">
        <f t="shared" si="91"/>
        <v>-3.0801662478818315E-2</v>
      </c>
      <c r="Q348" s="214">
        <f t="shared" si="92"/>
        <v>43337.995869999999</v>
      </c>
      <c r="R348" s="59"/>
      <c r="S348" s="34">
        <f t="shared" si="93"/>
        <v>9.4874241145904406E-4</v>
      </c>
      <c r="T348" s="1">
        <v>1</v>
      </c>
      <c r="U348" s="34">
        <f t="shared" si="95"/>
        <v>9.4874241145904406E-4</v>
      </c>
      <c r="W348" s="1">
        <v>278</v>
      </c>
      <c r="Y348" s="50"/>
    </row>
    <row r="349" spans="1:25">
      <c r="A349" s="183" t="s">
        <v>220</v>
      </c>
      <c r="B349" s="184" t="s">
        <v>65</v>
      </c>
      <c r="C349" s="183">
        <v>58385.659099999997</v>
      </c>
      <c r="D349" s="183">
        <v>1E-4</v>
      </c>
      <c r="E349" s="48">
        <f t="shared" si="88"/>
        <v>36413.794184833823</v>
      </c>
      <c r="F349" s="48">
        <f t="shared" si="80"/>
        <v>36414</v>
      </c>
      <c r="G349" s="48">
        <f t="shared" si="94"/>
        <v>-5.771454400382936E-2</v>
      </c>
      <c r="H349" s="34"/>
      <c r="I349" s="34"/>
      <c r="J349" s="34"/>
      <c r="K349" s="34">
        <f t="shared" si="89"/>
        <v>-5.771454400382936E-2</v>
      </c>
      <c r="L349" s="48"/>
      <c r="M349" s="34"/>
      <c r="N349" s="34"/>
      <c r="O349" s="34">
        <f t="shared" ca="1" si="90"/>
        <v>-5.4915842448703685E-2</v>
      </c>
      <c r="P349" s="34">
        <f t="shared" si="91"/>
        <v>-3.0981060330856711E-2</v>
      </c>
      <c r="Q349" s="214">
        <f t="shared" si="92"/>
        <v>43367.159099999997</v>
      </c>
      <c r="R349" s="59"/>
      <c r="S349" s="34">
        <f t="shared" si="93"/>
        <v>9.5982609922418334E-4</v>
      </c>
      <c r="T349" s="1">
        <v>1</v>
      </c>
      <c r="U349" s="34">
        <f t="shared" si="95"/>
        <v>9.5982609922418334E-4</v>
      </c>
      <c r="W349" s="1">
        <v>278</v>
      </c>
      <c r="Y349" s="50"/>
    </row>
    <row r="350" spans="1:25">
      <c r="A350" s="183" t="s">
        <v>220</v>
      </c>
      <c r="B350" s="184" t="s">
        <v>65</v>
      </c>
      <c r="C350" s="183">
        <v>58412.578699999998</v>
      </c>
      <c r="D350" s="183">
        <v>1E-4</v>
      </c>
      <c r="E350" s="48">
        <f t="shared" si="88"/>
        <v>36509.791858260694</v>
      </c>
      <c r="F350" s="48">
        <f t="shared" si="80"/>
        <v>36510</v>
      </c>
      <c r="G350" s="48">
        <f t="shared" si="94"/>
        <v>-5.8366960001876578E-2</v>
      </c>
      <c r="H350" s="34"/>
      <c r="I350" s="34"/>
      <c r="J350" s="34"/>
      <c r="K350" s="34">
        <f t="shared" si="89"/>
        <v>-5.8366960001876578E-2</v>
      </c>
      <c r="L350" s="48"/>
      <c r="M350" s="34"/>
      <c r="N350" s="34"/>
      <c r="O350" s="34">
        <f t="shared" ca="1" si="90"/>
        <v>-5.5076376033532826E-2</v>
      </c>
      <c r="P350" s="34">
        <f t="shared" si="91"/>
        <v>-3.1147138348122924E-2</v>
      </c>
      <c r="Q350" s="214">
        <f t="shared" si="92"/>
        <v>43394.078699999998</v>
      </c>
      <c r="R350" s="59"/>
      <c r="S350" s="34">
        <f t="shared" si="93"/>
        <v>9.7014422727710961E-4</v>
      </c>
      <c r="T350" s="1">
        <v>1</v>
      </c>
      <c r="U350" s="34">
        <f t="shared" si="95"/>
        <v>9.7014422727710961E-4</v>
      </c>
      <c r="W350" s="1">
        <v>278</v>
      </c>
      <c r="Y350" s="50"/>
    </row>
    <row r="351" spans="1:25">
      <c r="A351" s="155" t="s">
        <v>223</v>
      </c>
      <c r="B351" s="156" t="s">
        <v>65</v>
      </c>
      <c r="C351" s="157">
        <v>58687.6682</v>
      </c>
      <c r="D351" s="157">
        <v>1E-4</v>
      </c>
      <c r="E351" s="48">
        <f t="shared" si="88"/>
        <v>37490.785334544162</v>
      </c>
      <c r="F351" s="48">
        <f t="shared" si="80"/>
        <v>37491</v>
      </c>
      <c r="G351" s="48">
        <f t="shared" si="94"/>
        <v>-6.0196336002263706E-2</v>
      </c>
      <c r="H351" s="34"/>
      <c r="I351" s="34"/>
      <c r="J351" s="34"/>
      <c r="K351" s="34">
        <f t="shared" si="89"/>
        <v>-6.0196336002263706E-2</v>
      </c>
      <c r="L351" s="48"/>
      <c r="M351" s="34"/>
      <c r="N351" s="34"/>
      <c r="O351" s="34">
        <f t="shared" ca="1" si="90"/>
        <v>-5.6716828603505659E-2</v>
      </c>
      <c r="P351" s="34">
        <f t="shared" si="91"/>
        <v>-3.2870661512062041E-2</v>
      </c>
      <c r="Q351" s="214">
        <f t="shared" si="92"/>
        <v>43669.1682</v>
      </c>
      <c r="R351" s="59"/>
      <c r="S351" s="34">
        <f t="shared" si="93"/>
        <v>1.0804803882405569E-3</v>
      </c>
      <c r="T351" s="1">
        <v>1</v>
      </c>
      <c r="U351" s="34">
        <f t="shared" si="95"/>
        <v>1.0804803882405569E-3</v>
      </c>
      <c r="W351" s="1">
        <v>278</v>
      </c>
      <c r="Y351" s="50"/>
    </row>
    <row r="352" spans="1:25">
      <c r="A352" s="155" t="s">
        <v>1623</v>
      </c>
      <c r="B352" s="156" t="s">
        <v>62</v>
      </c>
      <c r="C352" s="157">
        <v>58721.740381000003</v>
      </c>
      <c r="D352" s="157">
        <v>1.08E-4</v>
      </c>
      <c r="E352" s="48">
        <f t="shared" si="88"/>
        <v>37612.289744140864</v>
      </c>
      <c r="F352" s="48">
        <f t="shared" ref="F352:F362" si="96">ROUND(2*E352,0)/2</f>
        <v>37612.5</v>
      </c>
      <c r="G352" s="48">
        <f t="shared" si="94"/>
        <v>-5.8959800000593532E-2</v>
      </c>
      <c r="H352" s="34"/>
      <c r="I352" s="34"/>
      <c r="J352" s="34"/>
      <c r="K352" s="34">
        <f t="shared" si="89"/>
        <v>-5.8959800000593532E-2</v>
      </c>
      <c r="L352" s="48"/>
      <c r="M352" s="34"/>
      <c r="N352" s="34"/>
      <c r="O352" s="34">
        <f t="shared" ca="1" si="90"/>
        <v>-5.6920003921805046E-2</v>
      </c>
      <c r="P352" s="34">
        <f t="shared" si="91"/>
        <v>-3.3087474233914595E-2</v>
      </c>
      <c r="Q352" s="214">
        <f t="shared" si="92"/>
        <v>43703.240381000003</v>
      </c>
      <c r="R352" s="59"/>
      <c r="S352" s="34">
        <f t="shared" si="93"/>
        <v>1.0947809511799621E-3</v>
      </c>
      <c r="T352" s="1">
        <v>1</v>
      </c>
      <c r="U352" s="34">
        <f t="shared" si="95"/>
        <v>1.0947809511799621E-3</v>
      </c>
      <c r="W352" s="1">
        <v>278</v>
      </c>
      <c r="Y352" s="50"/>
    </row>
    <row r="353" spans="1:25">
      <c r="A353" s="155" t="s">
        <v>225</v>
      </c>
      <c r="B353" s="156" t="s">
        <v>65</v>
      </c>
      <c r="C353" s="157">
        <v>58774.605000000003</v>
      </c>
      <c r="D353" s="157" t="s">
        <v>48</v>
      </c>
      <c r="E353" s="48">
        <f t="shared" si="88"/>
        <v>37800.809648990777</v>
      </c>
      <c r="F353" s="48">
        <f t="shared" si="96"/>
        <v>37801</v>
      </c>
      <c r="G353" s="48">
        <f t="shared" si="94"/>
        <v>-5.3378095995867625E-2</v>
      </c>
      <c r="H353" s="34"/>
      <c r="I353" s="34"/>
      <c r="J353" s="34"/>
      <c r="K353" s="34">
        <f t="shared" si="89"/>
        <v>-5.3378095995867625E-2</v>
      </c>
      <c r="L353" s="48"/>
      <c r="M353" s="34"/>
      <c r="N353" s="34"/>
      <c r="O353" s="34">
        <f t="shared" ca="1" si="90"/>
        <v>-5.7235218304516444E-2</v>
      </c>
      <c r="P353" s="34">
        <f t="shared" si="91"/>
        <v>-3.3425307109484187E-2</v>
      </c>
      <c r="Q353" s="214">
        <f t="shared" si="92"/>
        <v>43756.105000000003</v>
      </c>
      <c r="R353" s="59"/>
      <c r="S353" s="34">
        <f t="shared" si="93"/>
        <v>1.1172511553633341E-3</v>
      </c>
      <c r="T353" s="1">
        <v>1</v>
      </c>
      <c r="U353" s="34">
        <f t="shared" si="95"/>
        <v>1.1172511553633341E-3</v>
      </c>
      <c r="W353" s="1">
        <v>278</v>
      </c>
      <c r="Y353" s="50"/>
    </row>
    <row r="354" spans="1:25">
      <c r="A354" s="192" t="s">
        <v>224</v>
      </c>
      <c r="B354" s="184" t="s">
        <v>65</v>
      </c>
      <c r="C354" s="183">
        <v>59013.796000000002</v>
      </c>
      <c r="D354" s="183">
        <v>5.9999999999999995E-4</v>
      </c>
      <c r="E354" s="48">
        <f t="shared" si="88"/>
        <v>38653.785900667834</v>
      </c>
      <c r="F354" s="48">
        <f t="shared" si="96"/>
        <v>38654</v>
      </c>
      <c r="G354" s="48">
        <f t="shared" si="94"/>
        <v>-6.0037584000383504E-2</v>
      </c>
      <c r="H354" s="34"/>
      <c r="I354" s="34"/>
      <c r="J354" s="34"/>
      <c r="K354" s="34">
        <f t="shared" si="89"/>
        <v>-6.0037584000383504E-2</v>
      </c>
      <c r="L354" s="48"/>
      <c r="M354" s="34"/>
      <c r="N354" s="34"/>
      <c r="O354" s="34">
        <f t="shared" ca="1" si="90"/>
        <v>-5.8661626094717076E-2</v>
      </c>
      <c r="P354" s="34">
        <f t="shared" si="91"/>
        <v>-3.497627806706835E-2</v>
      </c>
      <c r="Q354" s="214">
        <f t="shared" si="92"/>
        <v>43995.296000000002</v>
      </c>
      <c r="R354" s="59"/>
      <c r="S354" s="34">
        <f t="shared" si="93"/>
        <v>1.2233400274248866E-3</v>
      </c>
      <c r="T354" s="1">
        <v>1</v>
      </c>
      <c r="U354" s="34">
        <f t="shared" si="95"/>
        <v>1.2233400274248866E-3</v>
      </c>
      <c r="W354" s="1">
        <v>278</v>
      </c>
      <c r="Y354" s="50"/>
    </row>
    <row r="355" spans="1:25">
      <c r="A355" s="192" t="s">
        <v>226</v>
      </c>
      <c r="B355" s="184" t="s">
        <v>65</v>
      </c>
      <c r="C355" s="183">
        <v>59113.622000000003</v>
      </c>
      <c r="D355" s="183" t="s">
        <v>48</v>
      </c>
      <c r="E355" s="48">
        <f t="shared" si="88"/>
        <v>39009.774241783991</v>
      </c>
      <c r="F355" s="48">
        <f t="shared" si="96"/>
        <v>39010</v>
      </c>
      <c r="G355" s="48">
        <f t="shared" si="94"/>
        <v>-6.330696000077296E-2</v>
      </c>
      <c r="H355" s="34"/>
      <c r="I355" s="34"/>
      <c r="J355" s="34"/>
      <c r="K355" s="34">
        <f t="shared" si="89"/>
        <v>-6.330696000077296E-2</v>
      </c>
      <c r="L355" s="48"/>
      <c r="M355" s="34"/>
      <c r="N355" s="34"/>
      <c r="O355" s="34">
        <f t="shared" ca="1" si="90"/>
        <v>-5.925693813845849E-2</v>
      </c>
      <c r="P355" s="34">
        <f t="shared" si="91"/>
        <v>-3.5634336714430559E-2</v>
      </c>
      <c r="Q355" s="214">
        <f t="shared" si="92"/>
        <v>44095.122000000003</v>
      </c>
      <c r="R355" s="59"/>
      <c r="S355" s="34">
        <f t="shared" si="93"/>
        <v>1.2698059530774136E-3</v>
      </c>
      <c r="T355" s="1">
        <v>1</v>
      </c>
      <c r="U355" s="34">
        <f t="shared" si="95"/>
        <v>1.2698059530774136E-3</v>
      </c>
      <c r="W355" s="1">
        <v>278</v>
      </c>
      <c r="Y355" s="50"/>
    </row>
    <row r="356" spans="1:25" ht="12" customHeight="1">
      <c r="A356" s="155" t="s">
        <v>1622</v>
      </c>
      <c r="B356" s="156" t="s">
        <v>65</v>
      </c>
      <c r="C356" s="157">
        <v>59118.671199999997</v>
      </c>
      <c r="D356" s="157">
        <v>1E-4</v>
      </c>
      <c r="E356" s="48">
        <f t="shared" si="88"/>
        <v>39027.780135358429</v>
      </c>
      <c r="F356" s="48">
        <f t="shared" si="96"/>
        <v>39028</v>
      </c>
      <c r="G356" s="48">
        <f t="shared" si="94"/>
        <v>-6.165428800159134E-2</v>
      </c>
      <c r="H356" s="34"/>
      <c r="I356" s="34"/>
      <c r="J356" s="34"/>
      <c r="K356" s="34">
        <f t="shared" si="89"/>
        <v>-6.165428800159134E-2</v>
      </c>
      <c r="L356" s="48"/>
      <c r="M356" s="34"/>
      <c r="N356" s="34"/>
      <c r="O356" s="34">
        <f t="shared" ca="1" si="90"/>
        <v>-5.9287038185613955E-2</v>
      </c>
      <c r="P356" s="34">
        <f t="shared" si="91"/>
        <v>-3.5667777642667972E-2</v>
      </c>
      <c r="Q356" s="214">
        <f t="shared" si="92"/>
        <v>44100.171199999997</v>
      </c>
      <c r="R356" s="59"/>
      <c r="S356" s="34">
        <f t="shared" si="93"/>
        <v>1.2721903619668051E-3</v>
      </c>
      <c r="T356" s="1">
        <v>1</v>
      </c>
      <c r="U356" s="34">
        <f t="shared" si="95"/>
        <v>1.2721903619668051E-3</v>
      </c>
      <c r="W356" s="1">
        <v>278</v>
      </c>
      <c r="Y356" s="50"/>
    </row>
    <row r="357" spans="1:25" ht="12" customHeight="1">
      <c r="A357" s="155" t="s">
        <v>1622</v>
      </c>
      <c r="B357" s="156" t="s">
        <v>65</v>
      </c>
      <c r="C357" s="157">
        <v>59159.611400000002</v>
      </c>
      <c r="D357" s="157">
        <v>1E-4</v>
      </c>
      <c r="E357" s="48">
        <f t="shared" si="88"/>
        <v>39173.77650787626</v>
      </c>
      <c r="F357" s="48">
        <f t="shared" si="96"/>
        <v>39174</v>
      </c>
      <c r="G357" s="48">
        <f t="shared" si="94"/>
        <v>-6.267150399798993E-2</v>
      </c>
      <c r="H357" s="34"/>
      <c r="I357" s="34"/>
      <c r="J357" s="34"/>
      <c r="K357" s="34">
        <f t="shared" si="89"/>
        <v>-6.267150399798993E-2</v>
      </c>
      <c r="L357" s="48"/>
      <c r="M357" s="34"/>
      <c r="N357" s="34"/>
      <c r="O357" s="34">
        <f t="shared" ca="1" si="90"/>
        <v>-5.9531183012541608E-2</v>
      </c>
      <c r="P357" s="34">
        <f t="shared" si="91"/>
        <v>-3.5939619327260343E-2</v>
      </c>
      <c r="Q357" s="214">
        <f t="shared" si="92"/>
        <v>44141.111400000002</v>
      </c>
      <c r="R357" s="59"/>
      <c r="S357" s="34">
        <f t="shared" si="93"/>
        <v>1.2916562373883852E-3</v>
      </c>
      <c r="T357" s="1">
        <v>1</v>
      </c>
      <c r="U357" s="34">
        <f t="shared" si="95"/>
        <v>1.2916562373883852E-3</v>
      </c>
      <c r="W357" s="1">
        <v>278</v>
      </c>
      <c r="Y357" s="50"/>
    </row>
    <row r="358" spans="1:25" ht="12" customHeight="1">
      <c r="A358" s="215" t="s">
        <v>1624</v>
      </c>
      <c r="B358" s="216" t="s">
        <v>65</v>
      </c>
      <c r="C358" s="221">
        <v>59452.229999999981</v>
      </c>
      <c r="D358" s="217" t="s">
        <v>1626</v>
      </c>
      <c r="E358" s="48">
        <f t="shared" si="88"/>
        <v>40217.280304419495</v>
      </c>
      <c r="F358" s="48">
        <f t="shared" si="96"/>
        <v>40217.5</v>
      </c>
      <c r="G358" s="48">
        <f t="shared" si="94"/>
        <v>-6.1606880022736732E-2</v>
      </c>
      <c r="H358" s="34"/>
      <c r="I358" s="34"/>
      <c r="J358" s="34"/>
      <c r="K358" s="34">
        <f t="shared" si="89"/>
        <v>-6.1606880022736732E-2</v>
      </c>
      <c r="L358" s="48"/>
      <c r="M358" s="34"/>
      <c r="N358" s="34"/>
      <c r="O358" s="34">
        <f t="shared" ca="1" si="90"/>
        <v>-6.1276149635137583E-2</v>
      </c>
      <c r="P358" s="34">
        <f t="shared" si="91"/>
        <v>-3.7913573681607145E-2</v>
      </c>
      <c r="Q358" s="214">
        <f t="shared" si="92"/>
        <v>44433.729999999981</v>
      </c>
      <c r="R358" s="59"/>
      <c r="S358" s="34">
        <f t="shared" si="93"/>
        <v>1.437439069310654E-3</v>
      </c>
      <c r="T358" s="1">
        <v>1</v>
      </c>
      <c r="U358" s="34">
        <f t="shared" si="95"/>
        <v>1.437439069310654E-3</v>
      </c>
      <c r="W358" s="1">
        <v>278</v>
      </c>
      <c r="Y358" s="50"/>
    </row>
    <row r="359" spans="1:25" ht="12" customHeight="1">
      <c r="A359" s="217" t="s">
        <v>1625</v>
      </c>
      <c r="B359" s="216" t="s">
        <v>65</v>
      </c>
      <c r="C359" s="221">
        <v>59498.355799999998</v>
      </c>
      <c r="D359" s="217">
        <v>1E-4</v>
      </c>
      <c r="E359" s="48">
        <f t="shared" si="88"/>
        <v>40381.768984970266</v>
      </c>
      <c r="F359" s="48">
        <f t="shared" si="96"/>
        <v>40382</v>
      </c>
      <c r="G359" s="48">
        <f t="shared" si="94"/>
        <v>-6.4781072003825102E-2</v>
      </c>
      <c r="H359" s="34"/>
      <c r="I359" s="34"/>
      <c r="J359" s="34"/>
      <c r="K359" s="34">
        <f t="shared" si="89"/>
        <v>-6.4781072003825102E-2</v>
      </c>
      <c r="L359" s="48"/>
      <c r="M359" s="34"/>
      <c r="N359" s="34"/>
      <c r="O359" s="34">
        <f t="shared" ca="1" si="90"/>
        <v>-6.1551230621641681E-2</v>
      </c>
      <c r="P359" s="34">
        <f t="shared" si="91"/>
        <v>-3.8229720777860188E-2</v>
      </c>
      <c r="Q359" s="214">
        <f t="shared" si="92"/>
        <v>44479.855799999998</v>
      </c>
      <c r="R359" s="59"/>
      <c r="S359" s="34">
        <f t="shared" si="93"/>
        <v>1.4615115507531549E-3</v>
      </c>
      <c r="T359" s="1">
        <v>1</v>
      </c>
      <c r="U359" s="34">
        <f t="shared" si="95"/>
        <v>1.4615115507531549E-3</v>
      </c>
      <c r="W359" s="1">
        <v>278</v>
      </c>
      <c r="Y359" s="50"/>
    </row>
    <row r="360" spans="1:25" ht="12" customHeight="1">
      <c r="A360" s="217" t="s">
        <v>1625</v>
      </c>
      <c r="B360" s="216" t="s">
        <v>62</v>
      </c>
      <c r="C360" s="221">
        <v>59498.497100000001</v>
      </c>
      <c r="D360" s="217">
        <v>2.0000000000000001E-4</v>
      </c>
      <c r="E360" s="48">
        <f t="shared" si="88"/>
        <v>40382.2728732619</v>
      </c>
      <c r="F360" s="48">
        <f t="shared" si="96"/>
        <v>40382.5</v>
      </c>
      <c r="G360" s="48">
        <f t="shared" si="94"/>
        <v>-6.369072000234155E-2</v>
      </c>
      <c r="H360" s="34"/>
      <c r="I360" s="34"/>
      <c r="J360" s="34"/>
      <c r="K360" s="34">
        <f t="shared" si="89"/>
        <v>-6.369072000234155E-2</v>
      </c>
      <c r="L360" s="48"/>
      <c r="M360" s="34"/>
      <c r="N360" s="34"/>
      <c r="O360" s="34">
        <f t="shared" ca="1" si="90"/>
        <v>-6.1552066734062674E-2</v>
      </c>
      <c r="P360" s="34">
        <f t="shared" si="91"/>
        <v>-3.8230683773783448E-2</v>
      </c>
      <c r="Q360" s="214">
        <f t="shared" si="92"/>
        <v>44479.997100000001</v>
      </c>
      <c r="R360" s="59"/>
      <c r="S360" s="34">
        <f t="shared" si="93"/>
        <v>1.461585181811029E-3</v>
      </c>
      <c r="T360" s="1">
        <v>1</v>
      </c>
      <c r="U360" s="34">
        <f t="shared" si="95"/>
        <v>1.461585181811029E-3</v>
      </c>
      <c r="W360" s="1">
        <v>278</v>
      </c>
      <c r="Y360" s="50"/>
    </row>
    <row r="361" spans="1:25" ht="12" customHeight="1">
      <c r="A361" s="217" t="s">
        <v>1625</v>
      </c>
      <c r="B361" s="216" t="s">
        <v>65</v>
      </c>
      <c r="C361" s="221">
        <v>59507.329299999998</v>
      </c>
      <c r="D361" s="217">
        <v>1E-4</v>
      </c>
      <c r="E361" s="48">
        <f t="shared" si="88"/>
        <v>40413.769279272405</v>
      </c>
      <c r="F361" s="48">
        <f t="shared" si="96"/>
        <v>40414</v>
      </c>
      <c r="G361" s="48">
        <f t="shared" si="94"/>
        <v>-6.4698544003476854E-2</v>
      </c>
      <c r="H361" s="34"/>
      <c r="I361" s="34"/>
      <c r="J361" s="34"/>
      <c r="K361" s="34">
        <f t="shared" si="89"/>
        <v>-6.4698544003476854E-2</v>
      </c>
      <c r="L361" s="48"/>
      <c r="M361" s="34"/>
      <c r="N361" s="34"/>
      <c r="O361" s="34">
        <f t="shared" ca="1" si="90"/>
        <v>-6.1604741816584735E-2</v>
      </c>
      <c r="P361" s="34">
        <f t="shared" si="91"/>
        <v>-3.8291377716948925E-2</v>
      </c>
      <c r="Q361" s="214">
        <f t="shared" si="92"/>
        <v>44488.829299999998</v>
      </c>
      <c r="R361" s="59"/>
      <c r="S361" s="34">
        <f t="shared" si="93"/>
        <v>1.4662296074620528E-3</v>
      </c>
      <c r="T361" s="1">
        <v>1</v>
      </c>
      <c r="U361" s="34">
        <f t="shared" si="95"/>
        <v>1.4662296074620528E-3</v>
      </c>
      <c r="W361" s="1">
        <v>278</v>
      </c>
      <c r="Y361" s="50"/>
    </row>
    <row r="362" spans="1:25" ht="12" customHeight="1">
      <c r="A362" s="217" t="s">
        <v>1625</v>
      </c>
      <c r="B362" s="216" t="s">
        <v>65</v>
      </c>
      <c r="C362" s="221">
        <v>59512.377</v>
      </c>
      <c r="D362" s="217">
        <v>2.0000000000000001E-4</v>
      </c>
      <c r="E362" s="48">
        <f t="shared" si="88"/>
        <v>40431.769823714269</v>
      </c>
      <c r="F362" s="48">
        <f t="shared" si="96"/>
        <v>40432</v>
      </c>
      <c r="G362" s="48">
        <f t="shared" si="94"/>
        <v>-6.4545872002781834E-2</v>
      </c>
      <c r="H362" s="34"/>
      <c r="I362" s="34"/>
      <c r="J362" s="34"/>
      <c r="K362" s="34">
        <f t="shared" si="89"/>
        <v>-6.4545872002781834E-2</v>
      </c>
      <c r="L362" s="48"/>
      <c r="M362" s="34"/>
      <c r="N362" s="34"/>
      <c r="O362" s="34">
        <f t="shared" ca="1" si="90"/>
        <v>-6.16348418637402E-2</v>
      </c>
      <c r="P362" s="34">
        <f t="shared" si="91"/>
        <v>-3.8326082245186341E-2</v>
      </c>
      <c r="Q362" s="214">
        <f t="shared" si="92"/>
        <v>44493.877</v>
      </c>
      <c r="R362" s="59"/>
      <c r="S362" s="34">
        <f t="shared" si="93"/>
        <v>1.4688885802647876E-3</v>
      </c>
      <c r="T362" s="1">
        <v>1</v>
      </c>
      <c r="U362" s="34">
        <f t="shared" si="95"/>
        <v>1.4688885802647876E-3</v>
      </c>
      <c r="W362" s="1">
        <v>278</v>
      </c>
      <c r="Y362" s="50"/>
    </row>
    <row r="363" spans="1:25" ht="12" customHeight="1">
      <c r="A363" s="218" t="s">
        <v>1627</v>
      </c>
      <c r="B363" s="219" t="s">
        <v>62</v>
      </c>
      <c r="C363" s="221">
        <v>59801.629000000001</v>
      </c>
      <c r="D363" s="217">
        <v>2.0000000000000001E-4</v>
      </c>
      <c r="E363" s="48">
        <f t="shared" ref="E363:E367" si="97">+(C363-C$7)/C$8</f>
        <v>41463.268027033344</v>
      </c>
      <c r="F363" s="48">
        <f t="shared" ref="F363:F367" si="98">ROUND(2*E363,0)/2</f>
        <v>41463.5</v>
      </c>
      <c r="G363" s="48">
        <f t="shared" ref="G363:G367" si="99">+C363-(C$7+F363*C$8)</f>
        <v>-6.5049696000642143E-2</v>
      </c>
      <c r="H363" s="34"/>
      <c r="I363" s="34"/>
      <c r="J363" s="34"/>
      <c r="K363" s="34">
        <f t="shared" ref="K363:K367" si="100">G363</f>
        <v>-6.5049696000642143E-2</v>
      </c>
      <c r="L363" s="48"/>
      <c r="M363" s="34"/>
      <c r="N363" s="34"/>
      <c r="O363" s="34">
        <f t="shared" ref="O363:O367" ca="1" si="101">+C$11+C$12*F363</f>
        <v>-6.3359741788232532E-2</v>
      </c>
      <c r="P363" s="34">
        <f t="shared" ref="P363:P367" si="102">E$11*F$11+E$12*F$12*F363+E$13*F$13*F363^2</f>
        <v>-4.0341908497374873E-2</v>
      </c>
      <c r="Q363" s="214">
        <f t="shared" ref="Q363:Q367" si="103">C363-15018.5</f>
        <v>44783.129000000001</v>
      </c>
      <c r="R363" s="59"/>
      <c r="S363" s="34">
        <f t="shared" ref="S363:S367" si="104">(P363-L363)^2</f>
        <v>1.627469581210567E-3</v>
      </c>
      <c r="T363" s="1">
        <v>1</v>
      </c>
      <c r="U363" s="34">
        <f t="shared" ref="U363:U367" si="105">S363*T363</f>
        <v>1.627469581210567E-3</v>
      </c>
      <c r="W363" s="1">
        <v>278</v>
      </c>
      <c r="Y363" s="50"/>
    </row>
    <row r="364" spans="1:25" ht="12" customHeight="1">
      <c r="A364" s="218" t="s">
        <v>1627</v>
      </c>
      <c r="B364" s="219" t="s">
        <v>65</v>
      </c>
      <c r="C364" s="221">
        <v>59801.767699999997</v>
      </c>
      <c r="D364" s="217">
        <v>1E-4</v>
      </c>
      <c r="E364" s="48">
        <f t="shared" si="97"/>
        <v>41463.762643495102</v>
      </c>
      <c r="F364" s="48">
        <f t="shared" si="98"/>
        <v>41464</v>
      </c>
      <c r="G364" s="48">
        <f t="shared" si="99"/>
        <v>-6.6559344006236643E-2</v>
      </c>
      <c r="H364" s="34"/>
      <c r="I364" s="34"/>
      <c r="J364" s="34"/>
      <c r="K364" s="34">
        <f t="shared" si="100"/>
        <v>-6.6559344006236643E-2</v>
      </c>
      <c r="L364" s="48"/>
      <c r="M364" s="34"/>
      <c r="N364" s="34"/>
      <c r="O364" s="34">
        <f t="shared" ca="1" si="101"/>
        <v>-6.3360577900653511E-2</v>
      </c>
      <c r="P364" s="34">
        <f t="shared" si="102"/>
        <v>-4.034289853079813E-2</v>
      </c>
      <c r="Q364" s="214">
        <f t="shared" si="103"/>
        <v>44783.267699999997</v>
      </c>
      <c r="R364" s="59"/>
      <c r="S364" s="34">
        <f t="shared" si="104"/>
        <v>1.6275494618662738E-3</v>
      </c>
      <c r="T364" s="1">
        <v>1</v>
      </c>
      <c r="U364" s="34">
        <f t="shared" si="105"/>
        <v>1.6275494618662738E-3</v>
      </c>
      <c r="W364" s="1">
        <v>278</v>
      </c>
      <c r="Y364" s="50"/>
    </row>
    <row r="365" spans="1:25" ht="12" customHeight="1">
      <c r="A365" s="218" t="s">
        <v>1627</v>
      </c>
      <c r="B365" s="219" t="s">
        <v>65</v>
      </c>
      <c r="C365" s="221">
        <v>59849.438699999999</v>
      </c>
      <c r="D365" s="217">
        <v>1E-4</v>
      </c>
      <c r="E365" s="48">
        <f t="shared" si="97"/>
        <v>41633.761643849204</v>
      </c>
      <c r="F365" s="48">
        <f t="shared" si="98"/>
        <v>41634</v>
      </c>
      <c r="G365" s="48">
        <f t="shared" si="99"/>
        <v>-6.6839664003055077E-2</v>
      </c>
      <c r="H365" s="34"/>
      <c r="I365" s="34"/>
      <c r="J365" s="34"/>
      <c r="K365" s="34">
        <f t="shared" si="100"/>
        <v>-6.6839664003055077E-2</v>
      </c>
      <c r="L365" s="48"/>
      <c r="M365" s="34"/>
      <c r="N365" s="34"/>
      <c r="O365" s="34">
        <f t="shared" ca="1" si="101"/>
        <v>-6.3644856123788451E-2</v>
      </c>
      <c r="P365" s="34">
        <f t="shared" si="102"/>
        <v>-4.0680234519707051E-2</v>
      </c>
      <c r="Q365" s="214">
        <f t="shared" si="103"/>
        <v>44830.938699999999</v>
      </c>
      <c r="R365" s="59"/>
      <c r="S365" s="34">
        <f t="shared" si="104"/>
        <v>1.6548814805783651E-3</v>
      </c>
      <c r="T365" s="1">
        <v>1</v>
      </c>
      <c r="U365" s="34">
        <f t="shared" si="105"/>
        <v>1.6548814805783651E-3</v>
      </c>
      <c r="W365" s="1">
        <v>278</v>
      </c>
      <c r="Y365" s="50"/>
    </row>
    <row r="366" spans="1:25" ht="12" customHeight="1">
      <c r="A366" s="218" t="s">
        <v>1627</v>
      </c>
      <c r="B366" s="219" t="s">
        <v>65</v>
      </c>
      <c r="C366" s="221">
        <v>59858.412900000003</v>
      </c>
      <c r="D366" s="217">
        <v>2.0000000000000001E-4</v>
      </c>
      <c r="E366" s="48">
        <f t="shared" si="97"/>
        <v>41665.76443441325</v>
      </c>
      <c r="F366" s="48">
        <f t="shared" si="98"/>
        <v>41666</v>
      </c>
      <c r="G366" s="48">
        <f t="shared" si="99"/>
        <v>-6.6057135998562444E-2</v>
      </c>
      <c r="H366" s="34"/>
      <c r="I366" s="34"/>
      <c r="J366" s="34"/>
      <c r="K366" s="34">
        <f t="shared" si="100"/>
        <v>-6.6057135998562444E-2</v>
      </c>
      <c r="L366" s="48"/>
      <c r="M366" s="34"/>
      <c r="N366" s="34"/>
      <c r="O366" s="34">
        <f t="shared" ca="1" si="101"/>
        <v>-6.3698367318731505E-2</v>
      </c>
      <c r="P366" s="34">
        <f t="shared" si="102"/>
        <v>-4.0743894658795791E-2</v>
      </c>
      <c r="Q366" s="214">
        <f t="shared" si="103"/>
        <v>44839.912900000003</v>
      </c>
      <c r="R366" s="59"/>
      <c r="S366" s="34">
        <f t="shared" si="104"/>
        <v>1.6600649519670483E-3</v>
      </c>
      <c r="T366" s="1">
        <v>1</v>
      </c>
      <c r="U366" s="34">
        <f t="shared" si="105"/>
        <v>1.6600649519670483E-3</v>
      </c>
      <c r="W366" s="1">
        <v>278</v>
      </c>
      <c r="Y366" s="50"/>
    </row>
    <row r="367" spans="1:25" ht="12" customHeight="1">
      <c r="A367" s="218" t="s">
        <v>1627</v>
      </c>
      <c r="B367" s="219" t="s">
        <v>62</v>
      </c>
      <c r="C367" s="221">
        <v>59858.552300000003</v>
      </c>
      <c r="D367" s="217">
        <v>2.9999999999999997E-4</v>
      </c>
      <c r="E367" s="48">
        <f t="shared" si="97"/>
        <v>41666.261547136906</v>
      </c>
      <c r="F367" s="48">
        <f t="shared" si="98"/>
        <v>41666.5</v>
      </c>
      <c r="G367" s="48">
        <f t="shared" si="99"/>
        <v>-6.6866784000012558E-2</v>
      </c>
      <c r="H367" s="34"/>
      <c r="I367" s="34"/>
      <c r="J367" s="34"/>
      <c r="K367" s="34">
        <f t="shared" si="100"/>
        <v>-6.6866784000012558E-2</v>
      </c>
      <c r="L367" s="48"/>
      <c r="M367" s="34"/>
      <c r="N367" s="34"/>
      <c r="O367" s="34">
        <f t="shared" ca="1" si="101"/>
        <v>-6.3699203431152485E-2</v>
      </c>
      <c r="P367" s="34">
        <f t="shared" si="102"/>
        <v>-4.0744889754719051E-2</v>
      </c>
      <c r="Q367" s="214">
        <f t="shared" si="103"/>
        <v>44840.052300000003</v>
      </c>
      <c r="R367" s="59"/>
      <c r="S367" s="34">
        <f t="shared" si="104"/>
        <v>1.6601460411242094E-3</v>
      </c>
      <c r="T367" s="1">
        <v>1</v>
      </c>
      <c r="U367" s="34">
        <f t="shared" si="105"/>
        <v>1.6601460411242094E-3</v>
      </c>
      <c r="W367" s="1">
        <v>278</v>
      </c>
      <c r="Y367" s="50"/>
    </row>
    <row r="368" spans="1:25" ht="12" customHeight="1">
      <c r="A368" s="218" t="s">
        <v>1628</v>
      </c>
      <c r="B368" s="333" t="s">
        <v>65</v>
      </c>
      <c r="C368" s="334">
        <v>60149.768499999998</v>
      </c>
      <c r="D368" s="334">
        <v>2.9999999999999997E-4</v>
      </c>
      <c r="E368" s="48">
        <f t="shared" ref="E368:E372" si="106">+(C368-C$7)/C$8</f>
        <v>42704.764261301039</v>
      </c>
      <c r="F368" s="48">
        <f t="shared" ref="F368:F372" si="107">ROUND(2*E368,0)/2</f>
        <v>42705</v>
      </c>
      <c r="G368" s="48">
        <f t="shared" ref="G368:G372" si="108">+C368-(C$7+F368*C$8)</f>
        <v>-6.6105680001783185E-2</v>
      </c>
      <c r="H368" s="34"/>
      <c r="I368" s="34"/>
      <c r="J368" s="34"/>
      <c r="K368" s="34">
        <f t="shared" ref="K368:K372" si="109">G368</f>
        <v>-6.6105680001783185E-2</v>
      </c>
      <c r="L368" s="48"/>
      <c r="M368" s="34"/>
      <c r="N368" s="34"/>
      <c r="O368" s="34">
        <f t="shared" ref="O368:O372" ca="1" si="110">+C$11+C$12*F368</f>
        <v>-6.5435808929538611E-2</v>
      </c>
      <c r="P368" s="34">
        <f t="shared" ref="P368:P372" si="111">E$11*F$11+E$12*F$12*F368+E$13*F$13*F368^2</f>
        <v>-4.2838679024833237E-2</v>
      </c>
      <c r="Q368" s="214">
        <f t="shared" ref="Q368:Q372" si="112">C368-15018.5</f>
        <v>45131.268499999998</v>
      </c>
      <c r="R368" s="59"/>
      <c r="S368" s="34">
        <f t="shared" ref="S368:S372" si="113">(P368-L368)^2</f>
        <v>1.8351524205926872E-3</v>
      </c>
      <c r="T368" s="1">
        <v>1</v>
      </c>
      <c r="U368" s="34">
        <f t="shared" ref="U368:U372" si="114">S368*T368</f>
        <v>1.8351524205926872E-3</v>
      </c>
      <c r="W368" s="1">
        <v>278</v>
      </c>
      <c r="Y368" s="50"/>
    </row>
    <row r="369" spans="1:25" ht="12" customHeight="1">
      <c r="A369" s="218" t="s">
        <v>1628</v>
      </c>
      <c r="B369" s="333" t="s">
        <v>65</v>
      </c>
      <c r="C369" s="334">
        <v>60165.752699999997</v>
      </c>
      <c r="D369" s="334">
        <v>1E-4</v>
      </c>
      <c r="E369" s="48">
        <f t="shared" si="106"/>
        <v>42761.765331584014</v>
      </c>
      <c r="F369" s="48">
        <f t="shared" si="107"/>
        <v>42762</v>
      </c>
      <c r="G369" s="48">
        <f t="shared" si="108"/>
        <v>-6.5805552003439516E-2</v>
      </c>
      <c r="H369" s="34"/>
      <c r="I369" s="34"/>
      <c r="J369" s="34"/>
      <c r="K369" s="34">
        <f t="shared" si="109"/>
        <v>-6.5805552003439516E-2</v>
      </c>
      <c r="L369" s="48"/>
      <c r="M369" s="34"/>
      <c r="N369" s="34"/>
      <c r="O369" s="34">
        <f t="shared" ca="1" si="110"/>
        <v>-6.553112574553091E-2</v>
      </c>
      <c r="P369" s="34">
        <f t="shared" si="111"/>
        <v>-4.2955161622585059E-2</v>
      </c>
      <c r="Q369" s="214">
        <f t="shared" si="112"/>
        <v>45147.252699999997</v>
      </c>
      <c r="R369" s="59"/>
      <c r="S369" s="34">
        <f t="shared" si="113"/>
        <v>1.8451459100224043E-3</v>
      </c>
      <c r="T369" s="1">
        <v>1</v>
      </c>
      <c r="U369" s="34">
        <f t="shared" si="114"/>
        <v>1.8451459100224043E-3</v>
      </c>
      <c r="W369" s="1">
        <v>278</v>
      </c>
      <c r="Y369" s="50"/>
    </row>
    <row r="370" spans="1:25" ht="12" customHeight="1">
      <c r="A370" s="218" t="s">
        <v>1628</v>
      </c>
      <c r="B370" s="333" t="s">
        <v>62</v>
      </c>
      <c r="C370" s="334">
        <v>60165.892200000002</v>
      </c>
      <c r="D370" s="334">
        <v>2.9999999999999997E-4</v>
      </c>
      <c r="E370" s="48">
        <f t="shared" si="106"/>
        <v>42762.262800916527</v>
      </c>
      <c r="F370" s="48">
        <f t="shared" si="107"/>
        <v>42762.5</v>
      </c>
      <c r="G370" s="48">
        <f t="shared" si="108"/>
        <v>-6.6515200000139885E-2</v>
      </c>
      <c r="H370" s="34"/>
      <c r="I370" s="34"/>
      <c r="J370" s="34"/>
      <c r="K370" s="34">
        <f t="shared" si="109"/>
        <v>-6.6515200000139885E-2</v>
      </c>
      <c r="L370" s="48"/>
      <c r="M370" s="34"/>
      <c r="N370" s="34"/>
      <c r="O370" s="34">
        <f t="shared" ca="1" si="110"/>
        <v>-6.5531961857951904E-2</v>
      </c>
      <c r="P370" s="34">
        <f t="shared" si="111"/>
        <v>-4.2956184118508316E-2</v>
      </c>
      <c r="Q370" s="214">
        <f t="shared" si="112"/>
        <v>45147.392200000002</v>
      </c>
      <c r="R370" s="59"/>
      <c r="S370" s="34">
        <f t="shared" si="113"/>
        <v>1.8452337540231861E-3</v>
      </c>
      <c r="T370" s="1">
        <v>1</v>
      </c>
      <c r="U370" s="34">
        <f t="shared" si="114"/>
        <v>1.8452337540231861E-3</v>
      </c>
      <c r="W370" s="1">
        <v>278</v>
      </c>
      <c r="Y370" s="50"/>
    </row>
    <row r="371" spans="1:25" ht="12" customHeight="1">
      <c r="A371" s="218" t="s">
        <v>1628</v>
      </c>
      <c r="B371" s="333" t="s">
        <v>65</v>
      </c>
      <c r="C371" s="334">
        <v>60258.571799999998</v>
      </c>
      <c r="D371" s="334">
        <v>1E-4</v>
      </c>
      <c r="E371" s="48">
        <f t="shared" si="106"/>
        <v>43092.766447855276</v>
      </c>
      <c r="F371" s="48">
        <f t="shared" si="107"/>
        <v>43093</v>
      </c>
      <c r="G371" s="48">
        <f t="shared" si="108"/>
        <v>-6.5492528003233019E-2</v>
      </c>
      <c r="H371" s="34"/>
      <c r="I371" s="34"/>
      <c r="J371" s="34"/>
      <c r="K371" s="34">
        <f t="shared" si="109"/>
        <v>-6.5492528003233019E-2</v>
      </c>
      <c r="L371" s="48"/>
      <c r="M371" s="34"/>
      <c r="N371" s="34"/>
      <c r="O371" s="34">
        <f t="shared" ca="1" si="110"/>
        <v>-6.6084632168223065E-2</v>
      </c>
      <c r="P371" s="34">
        <f t="shared" si="111"/>
        <v>-4.3634788811284186E-2</v>
      </c>
      <c r="Q371" s="214">
        <f t="shared" si="112"/>
        <v>45240.071799999998</v>
      </c>
      <c r="R371" s="59"/>
      <c r="S371" s="34">
        <f t="shared" si="113"/>
        <v>1.9039947946053715E-3</v>
      </c>
      <c r="T371" s="1">
        <v>1</v>
      </c>
      <c r="U371" s="34">
        <f t="shared" si="114"/>
        <v>1.9039947946053715E-3</v>
      </c>
      <c r="W371" s="1">
        <v>278</v>
      </c>
      <c r="Y371" s="50"/>
    </row>
    <row r="372" spans="1:25" ht="12" customHeight="1">
      <c r="A372" s="218" t="s">
        <v>1628</v>
      </c>
      <c r="B372" s="333" t="s">
        <v>65</v>
      </c>
      <c r="C372" s="334">
        <v>60279.602599999998</v>
      </c>
      <c r="D372" s="334">
        <v>1E-4</v>
      </c>
      <c r="E372" s="48">
        <f t="shared" si="106"/>
        <v>43167.764139882856</v>
      </c>
      <c r="F372" s="48">
        <f t="shared" si="107"/>
        <v>43168</v>
      </c>
      <c r="G372" s="48">
        <f t="shared" si="108"/>
        <v>-6.6139728005509824E-2</v>
      </c>
      <c r="H372" s="34"/>
      <c r="I372" s="34"/>
      <c r="J372" s="34"/>
      <c r="K372" s="34">
        <f t="shared" si="109"/>
        <v>-6.6139728005509824E-2</v>
      </c>
      <c r="L372" s="48"/>
      <c r="M372" s="34"/>
      <c r="N372" s="34"/>
      <c r="O372" s="34">
        <f t="shared" ca="1" si="110"/>
        <v>-6.6210049031370843E-2</v>
      </c>
      <c r="P372" s="34">
        <f t="shared" si="111"/>
        <v>-4.3789544137273415E-2</v>
      </c>
      <c r="Q372" s="214">
        <f t="shared" si="112"/>
        <v>45261.102599999998</v>
      </c>
      <c r="R372" s="59"/>
      <c r="S372" s="34">
        <f t="shared" si="113"/>
        <v>1.9175241757502166E-3</v>
      </c>
      <c r="T372" s="1">
        <v>1</v>
      </c>
      <c r="U372" s="34">
        <f t="shared" si="114"/>
        <v>1.9175241757502166E-3</v>
      </c>
      <c r="W372" s="1">
        <v>278</v>
      </c>
      <c r="Y372" s="50"/>
    </row>
    <row r="373" spans="1:25" ht="12" customHeight="1">
      <c r="A373" s="46"/>
      <c r="B373" s="102"/>
      <c r="C373" s="47"/>
      <c r="D373" s="46"/>
      <c r="E373" s="48"/>
      <c r="F373" s="48"/>
      <c r="G373" s="48"/>
      <c r="H373" s="34"/>
      <c r="I373" s="34"/>
      <c r="J373" s="48"/>
      <c r="K373" s="34"/>
      <c r="L373" s="34"/>
      <c r="O373" s="34"/>
      <c r="P373" s="34"/>
      <c r="Q373" s="59"/>
      <c r="R373" s="59"/>
      <c r="S373" s="34"/>
      <c r="U373" s="34"/>
      <c r="Y373" s="50"/>
    </row>
    <row r="374" spans="1:25" ht="12" customHeight="1">
      <c r="A374" s="46"/>
      <c r="B374" s="102"/>
      <c r="C374" s="47"/>
      <c r="D374" s="46"/>
      <c r="E374" s="48"/>
      <c r="F374" s="48"/>
      <c r="G374" s="48"/>
      <c r="H374" s="34"/>
      <c r="I374" s="34"/>
      <c r="J374" s="48"/>
      <c r="K374" s="34"/>
      <c r="L374" s="34"/>
      <c r="O374" s="34"/>
      <c r="P374" s="34"/>
      <c r="Q374" s="59"/>
      <c r="R374" s="59"/>
      <c r="S374" s="34"/>
      <c r="U374" s="34"/>
      <c r="Y374" s="50"/>
    </row>
    <row r="375" spans="1:25" ht="12" customHeight="1">
      <c r="A375" s="46"/>
      <c r="B375" s="102"/>
      <c r="C375" s="47"/>
      <c r="D375" s="46"/>
      <c r="E375" s="48"/>
      <c r="F375" s="48"/>
      <c r="G375" s="48"/>
      <c r="H375" s="34"/>
      <c r="I375" s="34"/>
      <c r="J375" s="34"/>
      <c r="K375" s="34"/>
      <c r="L375" s="48"/>
      <c r="M375" s="34"/>
      <c r="N375" s="34"/>
      <c r="O375" s="34"/>
      <c r="P375" s="34"/>
      <c r="Q375" s="59"/>
      <c r="R375" s="59"/>
      <c r="S375" s="34"/>
      <c r="U375" s="34"/>
      <c r="Y375" s="50"/>
    </row>
    <row r="376" spans="1:25">
      <c r="A376" s="46"/>
      <c r="B376" s="102"/>
      <c r="C376" s="47"/>
      <c r="D376" s="46"/>
      <c r="E376" s="48"/>
      <c r="F376" s="48"/>
      <c r="G376" s="48"/>
      <c r="H376" s="34"/>
      <c r="I376" s="34"/>
      <c r="J376" s="34"/>
      <c r="K376" s="34"/>
      <c r="L376" s="48"/>
      <c r="M376" s="34"/>
      <c r="N376" s="34"/>
      <c r="O376" s="34"/>
      <c r="P376" s="34"/>
      <c r="Q376" s="59"/>
      <c r="R376" s="59"/>
      <c r="S376" s="34"/>
      <c r="U376" s="34"/>
      <c r="Y376" s="50"/>
    </row>
    <row r="377" spans="1:25">
      <c r="A377" s="46"/>
      <c r="B377" s="46"/>
      <c r="C377" s="47"/>
      <c r="D377" s="46"/>
      <c r="E377" s="48"/>
      <c r="F377" s="48"/>
      <c r="G377" s="48"/>
      <c r="H377" s="34"/>
      <c r="I377" s="34"/>
      <c r="J377" s="34"/>
      <c r="L377" s="48"/>
      <c r="M377" s="34"/>
      <c r="N377" s="34"/>
      <c r="O377" s="34"/>
      <c r="P377" s="34"/>
      <c r="Q377" s="59"/>
      <c r="R377" s="59"/>
      <c r="S377" s="34"/>
      <c r="U377" s="34"/>
      <c r="Y377" s="50"/>
    </row>
    <row r="378" spans="1:25">
      <c r="A378" s="46"/>
      <c r="B378" s="46"/>
      <c r="C378" s="47"/>
      <c r="D378" s="46"/>
      <c r="E378" s="48"/>
      <c r="F378" s="48"/>
      <c r="G378" s="48"/>
      <c r="H378" s="34"/>
      <c r="I378" s="34"/>
      <c r="J378" s="48"/>
      <c r="L378" s="34"/>
      <c r="O378" s="34"/>
      <c r="P378" s="34"/>
      <c r="Q378" s="59"/>
      <c r="R378" s="59"/>
      <c r="S378" s="34"/>
      <c r="U378" s="34"/>
      <c r="Y378" s="50"/>
    </row>
    <row r="379" spans="1:25">
      <c r="A379" s="46"/>
      <c r="B379" s="46"/>
      <c r="C379" s="47"/>
      <c r="D379" s="46"/>
      <c r="E379" s="48"/>
      <c r="F379" s="48"/>
      <c r="G379" s="48"/>
      <c r="H379" s="34"/>
      <c r="I379" s="34"/>
      <c r="J379" s="48"/>
      <c r="L379" s="34"/>
      <c r="O379" s="34"/>
      <c r="P379" s="34"/>
      <c r="Q379" s="59"/>
      <c r="R379" s="59"/>
      <c r="S379" s="34"/>
      <c r="U379" s="34"/>
      <c r="Y379" s="50"/>
    </row>
    <row r="380" spans="1:25">
      <c r="A380" s="46"/>
      <c r="B380" s="46"/>
      <c r="C380" s="47"/>
      <c r="D380" s="46"/>
      <c r="E380" s="48"/>
      <c r="F380" s="48"/>
      <c r="G380" s="48"/>
      <c r="H380" s="34"/>
      <c r="I380" s="34"/>
      <c r="J380" s="34"/>
      <c r="L380" s="48"/>
      <c r="M380" s="34"/>
      <c r="N380" s="34"/>
      <c r="O380" s="34"/>
      <c r="P380" s="34"/>
      <c r="Q380" s="59"/>
      <c r="R380" s="59"/>
      <c r="S380" s="34"/>
      <c r="U380" s="34"/>
      <c r="Y380" s="50"/>
    </row>
    <row r="381" spans="1:25">
      <c r="A381" s="46"/>
      <c r="B381" s="46"/>
      <c r="C381" s="47"/>
      <c r="D381" s="46"/>
      <c r="E381" s="48"/>
      <c r="F381" s="48"/>
      <c r="G381" s="48"/>
      <c r="H381" s="34"/>
      <c r="I381" s="34"/>
      <c r="J381" s="48"/>
      <c r="L381" s="34"/>
      <c r="O381" s="34"/>
      <c r="P381" s="34"/>
      <c r="Q381" s="59"/>
      <c r="R381" s="59"/>
      <c r="S381" s="34"/>
      <c r="U381" s="34"/>
      <c r="Y381" s="50"/>
    </row>
    <row r="382" spans="1:25">
      <c r="A382" s="46"/>
      <c r="B382" s="46"/>
      <c r="C382" s="47"/>
      <c r="D382" s="46"/>
      <c r="E382" s="48"/>
      <c r="F382" s="48"/>
      <c r="G382" s="48"/>
      <c r="H382" s="34"/>
      <c r="I382" s="34"/>
      <c r="J382" s="34"/>
      <c r="L382" s="48"/>
      <c r="M382" s="34"/>
      <c r="N382" s="34"/>
      <c r="O382" s="34"/>
      <c r="P382" s="34"/>
      <c r="Q382" s="59"/>
      <c r="R382" s="59"/>
      <c r="S382" s="34"/>
      <c r="U382" s="34"/>
      <c r="Y382" s="50"/>
    </row>
    <row r="383" spans="1:25">
      <c r="A383" s="46"/>
      <c r="B383" s="46"/>
      <c r="C383" s="47"/>
      <c r="D383" s="46"/>
      <c r="E383" s="48"/>
      <c r="F383" s="48"/>
      <c r="G383" s="48"/>
      <c r="H383" s="34"/>
      <c r="I383" s="34"/>
      <c r="J383" s="48"/>
      <c r="L383" s="34"/>
      <c r="O383" s="34"/>
      <c r="P383" s="34"/>
      <c r="Q383" s="59"/>
      <c r="R383" s="59"/>
      <c r="S383" s="34"/>
      <c r="U383" s="34"/>
      <c r="Y383" s="50"/>
    </row>
    <row r="384" spans="1:25">
      <c r="A384" s="46"/>
      <c r="B384" s="46"/>
      <c r="C384" s="47"/>
      <c r="D384" s="46"/>
      <c r="E384" s="48"/>
      <c r="F384" s="48"/>
      <c r="G384" s="48"/>
      <c r="H384" s="34"/>
      <c r="I384" s="34"/>
      <c r="J384" s="34"/>
      <c r="L384" s="48"/>
      <c r="M384" s="34"/>
      <c r="N384" s="34"/>
      <c r="O384" s="34"/>
      <c r="P384" s="34"/>
      <c r="Q384" s="59"/>
      <c r="R384" s="59"/>
      <c r="S384" s="34"/>
      <c r="U384" s="34"/>
      <c r="Y384" s="50"/>
    </row>
    <row r="385" spans="1:25">
      <c r="A385" s="46"/>
      <c r="B385" s="46"/>
      <c r="C385" s="47"/>
      <c r="D385" s="46"/>
      <c r="E385" s="48"/>
      <c r="F385" s="48"/>
      <c r="G385" s="48"/>
      <c r="H385" s="34"/>
      <c r="I385" s="34"/>
      <c r="J385" s="48"/>
      <c r="L385" s="34"/>
      <c r="O385" s="34"/>
      <c r="P385" s="34"/>
      <c r="Q385" s="59"/>
      <c r="R385" s="59"/>
      <c r="S385" s="34"/>
      <c r="U385" s="34"/>
      <c r="Y385" s="50"/>
    </row>
    <row r="386" spans="1:25">
      <c r="A386" s="46"/>
      <c r="B386" s="46"/>
      <c r="C386" s="47"/>
      <c r="D386" s="46"/>
      <c r="E386" s="48"/>
      <c r="F386" s="48"/>
      <c r="G386" s="48"/>
      <c r="H386" s="34"/>
      <c r="I386" s="34"/>
      <c r="J386" s="34"/>
      <c r="L386" s="48"/>
      <c r="M386" s="34"/>
      <c r="N386" s="34"/>
      <c r="O386" s="34"/>
      <c r="P386" s="34"/>
      <c r="Q386" s="59"/>
      <c r="R386" s="59"/>
      <c r="S386" s="34"/>
      <c r="U386" s="34"/>
      <c r="Y386" s="50"/>
    </row>
    <row r="387" spans="1:25">
      <c r="A387" s="46"/>
      <c r="B387" s="102"/>
      <c r="C387" s="47"/>
      <c r="D387" s="46"/>
      <c r="E387" s="48"/>
      <c r="F387" s="48"/>
      <c r="G387" s="48"/>
      <c r="H387" s="34"/>
      <c r="I387" s="34"/>
      <c r="J387" s="48"/>
      <c r="K387" s="34"/>
      <c r="L387" s="34"/>
      <c r="O387" s="34"/>
      <c r="P387" s="34"/>
      <c r="Q387" s="59"/>
      <c r="R387" s="59"/>
      <c r="S387" s="34"/>
      <c r="U387" s="34"/>
      <c r="Y387" s="50"/>
    </row>
    <row r="388" spans="1:25">
      <c r="A388" s="46"/>
      <c r="B388" s="46"/>
      <c r="C388" s="47"/>
      <c r="D388" s="46"/>
      <c r="E388" s="48"/>
      <c r="F388" s="48"/>
      <c r="G388" s="48"/>
      <c r="H388" s="34"/>
      <c r="I388" s="34"/>
      <c r="J388" s="48"/>
      <c r="L388" s="34"/>
      <c r="O388" s="34"/>
      <c r="P388" s="34"/>
      <c r="Q388" s="59"/>
      <c r="R388" s="59"/>
      <c r="S388" s="34"/>
      <c r="U388" s="34"/>
      <c r="Y388" s="50"/>
    </row>
    <row r="389" spans="1:25">
      <c r="A389" s="46"/>
      <c r="B389" s="46"/>
      <c r="C389" s="47"/>
      <c r="D389" s="46"/>
      <c r="E389" s="48"/>
      <c r="F389" s="48"/>
      <c r="G389" s="48"/>
      <c r="H389" s="34"/>
      <c r="I389" s="34"/>
      <c r="J389" s="34"/>
      <c r="L389" s="48"/>
      <c r="M389" s="34"/>
      <c r="N389" s="34"/>
      <c r="O389" s="34"/>
      <c r="P389" s="34"/>
      <c r="Q389" s="59"/>
      <c r="R389" s="59"/>
      <c r="S389" s="34"/>
      <c r="U389" s="34"/>
      <c r="Y389" s="50"/>
    </row>
    <row r="390" spans="1:25">
      <c r="A390" s="46"/>
      <c r="B390" s="46"/>
      <c r="C390" s="47"/>
      <c r="D390" s="46"/>
      <c r="E390" s="48"/>
      <c r="F390" s="48"/>
      <c r="G390" s="48"/>
      <c r="H390" s="34"/>
      <c r="I390" s="34"/>
      <c r="J390" s="48"/>
      <c r="L390" s="34"/>
      <c r="O390" s="34"/>
      <c r="P390" s="34"/>
      <c r="Q390" s="59"/>
      <c r="R390" s="59"/>
      <c r="S390" s="34"/>
      <c r="U390" s="34"/>
      <c r="Y390" s="50"/>
    </row>
    <row r="391" spans="1:25">
      <c r="A391" s="46"/>
      <c r="B391" s="46"/>
      <c r="C391" s="47"/>
      <c r="D391" s="46"/>
      <c r="E391" s="48"/>
      <c r="F391" s="48"/>
      <c r="G391" s="48"/>
      <c r="H391" s="34"/>
      <c r="I391" s="34"/>
      <c r="J391" s="34"/>
      <c r="L391" s="48"/>
      <c r="M391" s="34"/>
      <c r="N391" s="34"/>
      <c r="O391" s="34"/>
      <c r="P391" s="34"/>
      <c r="Q391" s="59"/>
      <c r="R391" s="59"/>
      <c r="S391" s="34"/>
      <c r="U391" s="34"/>
      <c r="Y391" s="50"/>
    </row>
    <row r="392" spans="1:25">
      <c r="A392" s="46"/>
      <c r="B392" s="46"/>
      <c r="C392" s="47"/>
      <c r="D392" s="46"/>
      <c r="E392" s="48"/>
      <c r="F392" s="48"/>
      <c r="G392" s="48"/>
      <c r="H392" s="34"/>
      <c r="I392" s="34"/>
      <c r="J392" s="48"/>
      <c r="L392" s="34"/>
      <c r="O392" s="34"/>
      <c r="P392" s="34"/>
      <c r="Q392" s="59"/>
      <c r="R392" s="59"/>
      <c r="S392" s="34"/>
      <c r="U392" s="34"/>
      <c r="Y392" s="50"/>
    </row>
    <row r="393" spans="1:25">
      <c r="A393" s="46"/>
      <c r="B393" s="102"/>
      <c r="C393" s="47"/>
      <c r="D393" s="46"/>
      <c r="E393" s="48"/>
      <c r="F393" s="48"/>
      <c r="G393" s="48"/>
      <c r="H393" s="34"/>
      <c r="I393" s="34"/>
      <c r="J393" s="34"/>
      <c r="K393" s="34"/>
      <c r="L393" s="48"/>
      <c r="M393" s="34"/>
      <c r="N393" s="34"/>
      <c r="O393" s="34"/>
      <c r="P393" s="34"/>
      <c r="Q393" s="59"/>
      <c r="R393" s="59"/>
      <c r="S393" s="34"/>
      <c r="U393" s="34"/>
      <c r="Y393" s="50"/>
    </row>
    <row r="394" spans="1:25">
      <c r="A394" s="46"/>
      <c r="B394" s="102"/>
      <c r="C394" s="47"/>
      <c r="D394" s="46"/>
      <c r="E394" s="48"/>
      <c r="F394" s="48"/>
      <c r="G394" s="48"/>
      <c r="H394" s="34"/>
      <c r="I394" s="34"/>
      <c r="J394" s="48"/>
      <c r="K394" s="34"/>
      <c r="L394" s="34"/>
      <c r="O394" s="34"/>
      <c r="P394" s="34"/>
      <c r="Q394" s="59"/>
      <c r="R394" s="59"/>
      <c r="S394" s="34"/>
      <c r="U394" s="34"/>
      <c r="Y394" s="50"/>
    </row>
    <row r="395" spans="1:25">
      <c r="A395" s="46"/>
      <c r="B395" s="46"/>
      <c r="C395" s="47"/>
      <c r="D395" s="46"/>
      <c r="E395" s="48"/>
      <c r="F395" s="48"/>
      <c r="G395" s="48"/>
      <c r="H395" s="34"/>
      <c r="I395" s="34"/>
      <c r="J395" s="34"/>
      <c r="L395" s="48"/>
      <c r="M395" s="34"/>
      <c r="N395" s="34"/>
      <c r="O395" s="34"/>
      <c r="P395" s="34"/>
      <c r="Q395" s="59"/>
      <c r="R395" s="59"/>
      <c r="S395" s="34"/>
      <c r="U395" s="34"/>
      <c r="Y395" s="50"/>
    </row>
    <row r="396" spans="1:25">
      <c r="A396" s="46"/>
      <c r="B396" s="46"/>
      <c r="C396" s="47"/>
      <c r="D396" s="46"/>
      <c r="E396" s="48"/>
      <c r="F396" s="48"/>
      <c r="G396" s="48"/>
      <c r="H396" s="34"/>
      <c r="I396" s="34"/>
      <c r="J396" s="48"/>
      <c r="L396" s="34"/>
      <c r="O396" s="34"/>
      <c r="P396" s="34"/>
      <c r="Q396" s="59"/>
      <c r="R396" s="59"/>
      <c r="S396" s="34"/>
      <c r="U396" s="34"/>
      <c r="Y396" s="50"/>
    </row>
    <row r="397" spans="1:25">
      <c r="A397" s="46"/>
      <c r="B397" s="46"/>
      <c r="C397" s="47"/>
      <c r="D397" s="46"/>
      <c r="E397" s="48"/>
      <c r="F397" s="48"/>
      <c r="G397" s="48"/>
      <c r="H397" s="34"/>
      <c r="I397" s="34"/>
      <c r="J397" s="34"/>
      <c r="L397" s="48"/>
      <c r="M397" s="34"/>
      <c r="N397" s="34"/>
      <c r="O397" s="34"/>
      <c r="P397" s="34"/>
      <c r="Q397" s="59"/>
      <c r="R397" s="59"/>
      <c r="S397" s="34"/>
      <c r="U397" s="34"/>
      <c r="Y397" s="50"/>
    </row>
    <row r="398" spans="1:25">
      <c r="A398" s="46"/>
      <c r="B398" s="46"/>
      <c r="C398" s="47"/>
      <c r="D398" s="46"/>
      <c r="E398" s="48"/>
      <c r="F398" s="48"/>
      <c r="G398" s="48"/>
      <c r="H398" s="34"/>
      <c r="I398" s="34"/>
      <c r="J398" s="48"/>
      <c r="L398" s="34"/>
      <c r="O398" s="34"/>
      <c r="P398" s="34"/>
      <c r="Q398" s="59"/>
      <c r="R398" s="59"/>
      <c r="S398" s="34"/>
      <c r="U398" s="34"/>
      <c r="Y398" s="50"/>
    </row>
    <row r="399" spans="1:25">
      <c r="A399" s="46"/>
      <c r="B399" s="46"/>
      <c r="C399" s="47"/>
      <c r="D399" s="46"/>
      <c r="E399" s="48"/>
      <c r="F399" s="48"/>
      <c r="G399" s="48"/>
      <c r="H399" s="34"/>
      <c r="I399" s="34"/>
      <c r="J399" s="34"/>
      <c r="L399" s="48"/>
      <c r="M399" s="34"/>
      <c r="N399" s="34"/>
      <c r="O399" s="34"/>
      <c r="P399" s="34"/>
      <c r="Q399" s="59"/>
      <c r="R399" s="59"/>
      <c r="S399" s="34"/>
      <c r="U399" s="34"/>
      <c r="Y399" s="50"/>
    </row>
    <row r="400" spans="1:25">
      <c r="A400" s="46"/>
      <c r="B400" s="46"/>
      <c r="C400" s="47"/>
      <c r="D400" s="46"/>
      <c r="E400" s="48"/>
      <c r="F400" s="48"/>
      <c r="G400" s="48"/>
      <c r="H400" s="34"/>
      <c r="I400" s="34"/>
      <c r="J400" s="48"/>
      <c r="L400" s="34"/>
      <c r="O400" s="34"/>
      <c r="P400" s="34"/>
      <c r="Q400" s="59"/>
      <c r="R400" s="59"/>
      <c r="S400" s="34"/>
      <c r="U400" s="34"/>
      <c r="Y400" s="50"/>
    </row>
    <row r="401" spans="1:25">
      <c r="A401" s="46"/>
      <c r="B401" s="46"/>
      <c r="C401" s="47"/>
      <c r="D401" s="46"/>
      <c r="E401" s="48"/>
      <c r="F401" s="48"/>
      <c r="G401" s="48"/>
      <c r="H401" s="34"/>
      <c r="I401" s="34"/>
      <c r="J401" s="34"/>
      <c r="L401" s="48"/>
      <c r="M401" s="34"/>
      <c r="N401" s="34"/>
      <c r="O401" s="34"/>
      <c r="P401" s="34"/>
      <c r="Q401" s="59"/>
      <c r="R401" s="59"/>
      <c r="S401" s="34"/>
      <c r="U401" s="34"/>
      <c r="Y401" s="50"/>
    </row>
    <row r="402" spans="1:25">
      <c r="A402" s="46"/>
      <c r="B402" s="46"/>
      <c r="C402" s="47"/>
      <c r="D402" s="46"/>
      <c r="E402" s="48"/>
      <c r="F402" s="48"/>
      <c r="G402" s="48"/>
      <c r="H402" s="34"/>
      <c r="I402" s="34"/>
      <c r="J402" s="48"/>
      <c r="L402" s="34"/>
      <c r="O402" s="34"/>
      <c r="P402" s="34"/>
      <c r="Q402" s="59"/>
      <c r="R402" s="59"/>
      <c r="S402" s="34"/>
      <c r="U402" s="34"/>
      <c r="Y402" s="50"/>
    </row>
    <row r="403" spans="1:25">
      <c r="A403" s="46"/>
      <c r="B403" s="46"/>
      <c r="C403" s="47"/>
      <c r="D403" s="46"/>
      <c r="E403" s="48"/>
      <c r="F403" s="48"/>
      <c r="G403" s="48"/>
      <c r="H403" s="34"/>
      <c r="I403" s="34"/>
      <c r="J403" s="34"/>
      <c r="L403" s="48"/>
      <c r="M403" s="34"/>
      <c r="N403" s="34"/>
      <c r="O403" s="34"/>
      <c r="P403" s="34"/>
      <c r="Q403" s="59"/>
      <c r="R403" s="59"/>
      <c r="S403" s="34"/>
      <c r="U403" s="34"/>
      <c r="Y403" s="50"/>
    </row>
    <row r="404" spans="1:25">
      <c r="A404" s="46"/>
      <c r="B404" s="46"/>
      <c r="C404" s="47"/>
      <c r="D404" s="46"/>
      <c r="E404" s="48"/>
      <c r="F404" s="48"/>
      <c r="G404" s="48"/>
      <c r="H404" s="34"/>
      <c r="I404" s="34"/>
      <c r="J404" s="48"/>
      <c r="L404" s="34"/>
      <c r="O404" s="34"/>
      <c r="P404" s="34"/>
      <c r="Q404" s="59"/>
      <c r="R404" s="59"/>
      <c r="S404" s="34"/>
      <c r="U404" s="34"/>
      <c r="Y404" s="50"/>
    </row>
    <row r="405" spans="1:25">
      <c r="A405" s="46"/>
      <c r="B405" s="46"/>
      <c r="C405" s="47"/>
      <c r="D405" s="46"/>
      <c r="E405" s="48"/>
      <c r="F405" s="48"/>
      <c r="G405" s="48"/>
      <c r="H405" s="34"/>
      <c r="I405" s="34"/>
      <c r="J405" s="34"/>
      <c r="L405" s="48"/>
      <c r="M405" s="34"/>
      <c r="N405" s="34"/>
      <c r="O405" s="34"/>
      <c r="P405" s="34"/>
      <c r="Q405" s="59"/>
      <c r="R405" s="59"/>
      <c r="S405" s="34"/>
      <c r="U405" s="34"/>
      <c r="Y405" s="50"/>
    </row>
    <row r="406" spans="1:25">
      <c r="A406" s="46"/>
      <c r="B406" s="46"/>
      <c r="C406" s="47"/>
      <c r="D406" s="46"/>
      <c r="E406" s="48"/>
      <c r="F406" s="48"/>
      <c r="G406" s="48"/>
      <c r="H406" s="34"/>
      <c r="I406" s="34"/>
      <c r="J406" s="48"/>
      <c r="L406" s="34"/>
      <c r="O406" s="34"/>
      <c r="P406" s="34"/>
      <c r="Q406" s="59"/>
      <c r="R406" s="59"/>
      <c r="S406" s="34"/>
      <c r="U406" s="34"/>
      <c r="Y406" s="50"/>
    </row>
    <row r="407" spans="1:25">
      <c r="A407" s="46"/>
      <c r="B407" s="46"/>
      <c r="C407" s="47"/>
      <c r="D407" s="46"/>
      <c r="E407" s="48"/>
      <c r="F407" s="48"/>
      <c r="G407" s="48"/>
      <c r="H407" s="34"/>
      <c r="I407" s="34"/>
      <c r="J407" s="34"/>
      <c r="L407" s="48"/>
      <c r="M407" s="34"/>
      <c r="N407" s="34"/>
      <c r="O407" s="34"/>
      <c r="P407" s="34"/>
      <c r="Q407" s="59"/>
      <c r="R407" s="59"/>
      <c r="S407" s="34"/>
      <c r="U407" s="34"/>
      <c r="Y407" s="50"/>
    </row>
    <row r="408" spans="1:25">
      <c r="A408" s="46"/>
      <c r="B408" s="46"/>
      <c r="C408" s="47"/>
      <c r="D408" s="46"/>
      <c r="E408" s="48"/>
      <c r="F408" s="48"/>
      <c r="G408" s="48"/>
      <c r="H408" s="34"/>
      <c r="I408" s="34"/>
      <c r="J408" s="48"/>
      <c r="L408" s="34"/>
      <c r="O408" s="34"/>
      <c r="P408" s="34"/>
      <c r="Q408" s="59"/>
      <c r="R408" s="59"/>
      <c r="S408" s="34"/>
      <c r="U408" s="34"/>
      <c r="Y408" s="50"/>
    </row>
    <row r="409" spans="1:25">
      <c r="A409" s="46"/>
      <c r="B409" s="46"/>
      <c r="C409" s="47"/>
      <c r="D409" s="46"/>
      <c r="E409" s="48"/>
      <c r="F409" s="48"/>
      <c r="G409" s="48"/>
      <c r="H409" s="34"/>
      <c r="I409" s="34"/>
      <c r="J409" s="34"/>
      <c r="L409" s="48"/>
      <c r="M409" s="34"/>
      <c r="N409" s="34"/>
      <c r="O409" s="34"/>
      <c r="P409" s="34"/>
      <c r="Q409" s="59"/>
      <c r="R409" s="59"/>
      <c r="S409" s="34"/>
      <c r="U409" s="34"/>
      <c r="Y409" s="50"/>
    </row>
    <row r="410" spans="1:25">
      <c r="A410" s="46"/>
      <c r="B410" s="102"/>
      <c r="C410" s="47"/>
      <c r="D410" s="46"/>
      <c r="E410" s="48"/>
      <c r="F410" s="48"/>
      <c r="G410" s="48"/>
      <c r="H410" s="34"/>
      <c r="I410" s="34"/>
      <c r="J410" s="34"/>
      <c r="K410" s="34"/>
      <c r="L410" s="48"/>
      <c r="M410" s="34"/>
      <c r="N410" s="34"/>
      <c r="O410" s="34"/>
      <c r="P410" s="34"/>
      <c r="Q410" s="59"/>
      <c r="R410" s="59"/>
      <c r="S410" s="34"/>
      <c r="U410" s="34"/>
      <c r="Y410" s="50"/>
    </row>
    <row r="411" spans="1:25">
      <c r="A411" s="46"/>
      <c r="B411" s="46"/>
      <c r="C411" s="47"/>
      <c r="D411" s="46"/>
      <c r="E411" s="48"/>
      <c r="F411" s="48"/>
      <c r="G411" s="48"/>
      <c r="H411" s="34"/>
      <c r="I411" s="34"/>
      <c r="J411" s="48"/>
      <c r="L411" s="34"/>
      <c r="O411" s="34"/>
      <c r="P411" s="34"/>
      <c r="Q411" s="59"/>
      <c r="R411" s="59"/>
      <c r="S411" s="34"/>
      <c r="U411" s="34"/>
      <c r="Y411" s="50"/>
    </row>
    <row r="412" spans="1:25">
      <c r="A412" s="46"/>
      <c r="B412" s="102"/>
      <c r="C412" s="47"/>
      <c r="D412" s="46"/>
      <c r="E412" s="48"/>
      <c r="F412" s="48"/>
      <c r="G412" s="48"/>
      <c r="H412" s="34"/>
      <c r="I412" s="34"/>
      <c r="J412" s="34"/>
      <c r="K412" s="34"/>
      <c r="L412" s="48"/>
      <c r="M412" s="34"/>
      <c r="N412" s="34"/>
      <c r="O412" s="34"/>
      <c r="P412" s="34"/>
      <c r="Q412" s="59"/>
      <c r="R412" s="59"/>
      <c r="S412" s="34"/>
      <c r="U412" s="34"/>
      <c r="Y412" s="50"/>
    </row>
    <row r="413" spans="1:25">
      <c r="A413" s="46"/>
      <c r="B413" s="102"/>
      <c r="C413" s="47"/>
      <c r="D413" s="46"/>
      <c r="E413" s="48"/>
      <c r="F413" s="48"/>
      <c r="G413" s="48"/>
      <c r="H413" s="34"/>
      <c r="I413" s="34"/>
      <c r="J413" s="48"/>
      <c r="K413" s="34"/>
      <c r="L413" s="34"/>
      <c r="O413" s="34"/>
      <c r="P413" s="34"/>
      <c r="Q413" s="59"/>
      <c r="R413" s="59"/>
      <c r="S413" s="34"/>
      <c r="U413" s="34"/>
      <c r="Y413" s="50"/>
    </row>
    <row r="414" spans="1:25">
      <c r="A414" s="46"/>
      <c r="B414" s="102"/>
      <c r="C414" s="47"/>
      <c r="D414" s="46"/>
      <c r="E414" s="48"/>
      <c r="F414" s="48"/>
      <c r="G414" s="48"/>
      <c r="H414" s="34"/>
      <c r="I414" s="34"/>
      <c r="J414" s="34"/>
      <c r="K414" s="34"/>
      <c r="L414" s="48"/>
      <c r="M414" s="34"/>
      <c r="N414" s="34"/>
      <c r="O414" s="34"/>
      <c r="P414" s="34"/>
      <c r="Q414" s="59"/>
      <c r="R414" s="59"/>
      <c r="S414" s="34"/>
      <c r="U414" s="34"/>
      <c r="Y414" s="50"/>
    </row>
    <row r="415" spans="1:25">
      <c r="A415" s="46"/>
      <c r="B415" s="46"/>
      <c r="C415" s="47"/>
      <c r="D415" s="46"/>
      <c r="E415" s="48"/>
      <c r="F415" s="48"/>
      <c r="G415" s="48"/>
      <c r="H415" s="34"/>
      <c r="I415" s="34"/>
      <c r="J415" s="34"/>
      <c r="L415" s="48"/>
      <c r="M415" s="34"/>
      <c r="N415" s="34"/>
      <c r="O415" s="34"/>
      <c r="P415" s="34"/>
      <c r="Q415" s="59"/>
      <c r="R415" s="59"/>
      <c r="S415" s="34"/>
      <c r="U415" s="34"/>
      <c r="Y415" s="50"/>
    </row>
    <row r="416" spans="1:25">
      <c r="A416" s="46"/>
      <c r="B416" s="102"/>
      <c r="C416" s="47"/>
      <c r="D416" s="46"/>
      <c r="E416" s="48"/>
      <c r="F416" s="48"/>
      <c r="G416" s="48"/>
      <c r="H416" s="34"/>
      <c r="I416" s="34"/>
      <c r="J416" s="48"/>
      <c r="K416" s="34"/>
      <c r="L416" s="34"/>
      <c r="O416" s="34"/>
      <c r="P416" s="34"/>
      <c r="Q416" s="59"/>
      <c r="R416" s="59"/>
      <c r="S416" s="34"/>
      <c r="U416" s="34"/>
      <c r="Y416" s="50"/>
    </row>
    <row r="417" spans="1:25">
      <c r="A417" s="46"/>
      <c r="B417" s="102"/>
      <c r="C417" s="47"/>
      <c r="D417" s="46"/>
      <c r="E417" s="48"/>
      <c r="F417" s="48"/>
      <c r="G417" s="48"/>
      <c r="H417" s="34"/>
      <c r="I417" s="34"/>
      <c r="J417" s="34"/>
      <c r="K417" s="34"/>
      <c r="L417" s="48"/>
      <c r="M417" s="34"/>
      <c r="N417" s="34"/>
      <c r="O417" s="34"/>
      <c r="P417" s="34"/>
      <c r="Q417" s="59"/>
      <c r="R417" s="59"/>
      <c r="S417" s="34"/>
      <c r="U417" s="34"/>
      <c r="Y417" s="50"/>
    </row>
    <row r="418" spans="1:25">
      <c r="A418" s="46"/>
      <c r="B418" s="102"/>
      <c r="C418" s="47"/>
      <c r="D418" s="46"/>
      <c r="E418" s="48"/>
      <c r="F418" s="48"/>
      <c r="G418" s="48"/>
      <c r="H418" s="34"/>
      <c r="I418" s="34"/>
      <c r="J418" s="48"/>
      <c r="K418" s="34"/>
      <c r="L418" s="34"/>
      <c r="O418" s="34"/>
      <c r="P418" s="34"/>
      <c r="Q418" s="59"/>
      <c r="R418" s="59"/>
      <c r="S418" s="34"/>
      <c r="U418" s="34"/>
      <c r="Y418" s="50"/>
    </row>
    <row r="419" spans="1:25">
      <c r="A419" s="46"/>
      <c r="B419" s="102"/>
      <c r="C419" s="47"/>
      <c r="D419" s="46"/>
      <c r="E419" s="48"/>
      <c r="F419" s="48"/>
      <c r="G419" s="48"/>
      <c r="H419" s="34"/>
      <c r="I419" s="34"/>
      <c r="J419" s="34"/>
      <c r="K419" s="34"/>
      <c r="L419" s="48"/>
      <c r="M419" s="34"/>
      <c r="N419" s="34"/>
      <c r="O419" s="34"/>
      <c r="P419" s="34"/>
      <c r="Q419" s="59"/>
      <c r="R419" s="59"/>
      <c r="S419" s="34"/>
      <c r="U419" s="34"/>
      <c r="Y419" s="50"/>
    </row>
    <row r="420" spans="1:25">
      <c r="A420" s="46"/>
      <c r="B420" s="102"/>
      <c r="C420" s="47"/>
      <c r="D420" s="103"/>
      <c r="E420" s="48"/>
      <c r="F420" s="48"/>
      <c r="G420" s="48"/>
      <c r="H420" s="34"/>
      <c r="I420" s="34"/>
      <c r="J420" s="34"/>
      <c r="K420" s="34"/>
      <c r="L420" s="48"/>
      <c r="M420" s="34"/>
      <c r="N420" s="34"/>
      <c r="O420" s="34"/>
      <c r="P420" s="34"/>
      <c r="Q420" s="59"/>
      <c r="R420" s="59"/>
      <c r="S420" s="34"/>
      <c r="U420" s="34"/>
      <c r="Y420" s="50"/>
    </row>
    <row r="421" spans="1:25">
      <c r="A421" s="46"/>
      <c r="B421" s="46"/>
      <c r="C421" s="47"/>
      <c r="D421" s="46"/>
      <c r="E421" s="48"/>
      <c r="F421" s="48"/>
      <c r="G421" s="48"/>
      <c r="H421" s="34"/>
      <c r="I421" s="34"/>
      <c r="J421" s="48"/>
      <c r="L421" s="34"/>
      <c r="O421" s="34"/>
      <c r="P421" s="34"/>
      <c r="Q421" s="59"/>
      <c r="R421" s="59"/>
      <c r="S421" s="34"/>
      <c r="U421" s="34"/>
      <c r="Y421" s="50"/>
    </row>
    <row r="422" spans="1:25">
      <c r="A422" s="46"/>
      <c r="B422" s="102"/>
      <c r="C422" s="47"/>
      <c r="D422" s="103"/>
      <c r="E422" s="48"/>
      <c r="F422" s="48"/>
      <c r="G422" s="48"/>
      <c r="H422" s="34"/>
      <c r="I422" s="34"/>
      <c r="J422" s="48"/>
      <c r="K422" s="34"/>
      <c r="L422" s="34"/>
      <c r="O422" s="34"/>
      <c r="P422" s="34"/>
      <c r="Q422" s="59"/>
      <c r="R422" s="59"/>
      <c r="S422" s="34"/>
      <c r="U422" s="34"/>
      <c r="Y422" s="50"/>
    </row>
    <row r="423" spans="1:25">
      <c r="A423" s="46"/>
      <c r="B423" s="46"/>
      <c r="C423" s="47"/>
      <c r="D423" s="46"/>
      <c r="E423" s="48"/>
      <c r="F423" s="48"/>
      <c r="G423" s="48"/>
      <c r="H423" s="34"/>
      <c r="I423" s="34"/>
      <c r="J423" s="34"/>
      <c r="L423" s="48"/>
      <c r="M423" s="34"/>
      <c r="N423" s="34"/>
      <c r="O423" s="34"/>
      <c r="P423" s="34"/>
      <c r="Q423" s="59"/>
      <c r="R423" s="59"/>
      <c r="S423" s="34"/>
      <c r="U423" s="34"/>
      <c r="Y423" s="50"/>
    </row>
    <row r="424" spans="1:25">
      <c r="A424" s="46"/>
      <c r="B424" s="46"/>
      <c r="C424" s="47"/>
      <c r="D424" s="46"/>
      <c r="E424" s="48"/>
      <c r="F424" s="48"/>
      <c r="G424" s="48"/>
      <c r="H424" s="34"/>
      <c r="I424" s="34"/>
      <c r="J424" s="48"/>
      <c r="L424" s="34"/>
      <c r="O424" s="34"/>
      <c r="P424" s="34"/>
      <c r="Q424" s="59"/>
      <c r="R424" s="59"/>
      <c r="S424" s="34"/>
      <c r="U424" s="34"/>
      <c r="Y424" s="50"/>
    </row>
    <row r="425" spans="1:25">
      <c r="A425" s="46"/>
      <c r="B425" s="102"/>
      <c r="C425" s="47"/>
      <c r="D425" s="103"/>
      <c r="E425" s="48"/>
      <c r="F425" s="48"/>
      <c r="G425" s="48"/>
      <c r="H425" s="34"/>
      <c r="I425" s="34"/>
      <c r="J425" s="34"/>
      <c r="K425" s="34"/>
      <c r="L425" s="48"/>
      <c r="M425" s="34"/>
      <c r="N425" s="34"/>
      <c r="O425" s="34"/>
      <c r="P425" s="34"/>
      <c r="Q425" s="59"/>
      <c r="R425" s="59"/>
      <c r="S425" s="34"/>
      <c r="U425" s="34"/>
      <c r="Y425" s="50"/>
    </row>
    <row r="426" spans="1:25">
      <c r="A426" s="46"/>
      <c r="B426" s="102"/>
      <c r="C426" s="47"/>
      <c r="D426" s="103"/>
      <c r="E426" s="48"/>
      <c r="F426" s="48"/>
      <c r="G426" s="48"/>
      <c r="H426" s="34"/>
      <c r="I426" s="34"/>
      <c r="J426" s="48"/>
      <c r="K426" s="34"/>
      <c r="L426" s="34"/>
      <c r="O426" s="34"/>
      <c r="P426" s="34"/>
      <c r="Q426" s="59"/>
      <c r="R426" s="59"/>
      <c r="S426" s="34"/>
      <c r="U426" s="34"/>
      <c r="Y426" s="50"/>
    </row>
    <row r="427" spans="1:25">
      <c r="A427" s="46"/>
      <c r="B427" s="102"/>
      <c r="C427" s="47"/>
      <c r="D427" s="103"/>
      <c r="E427" s="48"/>
      <c r="F427" s="48"/>
      <c r="G427" s="48"/>
      <c r="H427" s="34"/>
      <c r="I427" s="34"/>
      <c r="J427" s="34"/>
      <c r="K427" s="34"/>
      <c r="L427" s="48"/>
      <c r="M427" s="34"/>
      <c r="N427" s="34"/>
      <c r="O427" s="34"/>
      <c r="P427" s="34"/>
      <c r="Q427" s="59"/>
      <c r="R427" s="59"/>
      <c r="S427" s="34"/>
      <c r="U427" s="34"/>
      <c r="Y427" s="50"/>
    </row>
    <row r="428" spans="1:25">
      <c r="A428" s="46"/>
      <c r="B428" s="46"/>
      <c r="C428" s="47"/>
      <c r="D428" s="46"/>
      <c r="E428" s="48"/>
      <c r="F428" s="48"/>
      <c r="G428" s="48"/>
      <c r="H428" s="34"/>
      <c r="I428" s="34"/>
      <c r="J428" s="48"/>
      <c r="K428" s="34"/>
      <c r="L428" s="34"/>
      <c r="O428" s="34"/>
      <c r="P428" s="34"/>
      <c r="Q428" s="59"/>
      <c r="R428" s="59"/>
      <c r="S428" s="34"/>
      <c r="U428" s="34"/>
      <c r="Y428" s="50"/>
    </row>
    <row r="429" spans="1:25">
      <c r="A429" s="46"/>
      <c r="B429" s="46"/>
      <c r="C429" s="47"/>
      <c r="D429" s="46"/>
      <c r="E429" s="48"/>
      <c r="F429" s="48"/>
      <c r="G429" s="48"/>
      <c r="H429" s="34"/>
      <c r="I429" s="34"/>
      <c r="J429" s="34"/>
      <c r="L429" s="48"/>
      <c r="M429" s="34"/>
      <c r="N429" s="34"/>
      <c r="O429" s="34"/>
      <c r="P429" s="34"/>
      <c r="Q429" s="59"/>
      <c r="R429" s="59"/>
      <c r="S429" s="34"/>
      <c r="U429" s="34"/>
      <c r="Y429" s="50"/>
    </row>
    <row r="430" spans="1:25">
      <c r="A430" s="46"/>
      <c r="B430" s="46"/>
      <c r="C430" s="47"/>
      <c r="D430" s="46"/>
      <c r="E430" s="48"/>
      <c r="F430" s="48"/>
      <c r="G430" s="48"/>
      <c r="H430" s="34"/>
      <c r="I430" s="34"/>
      <c r="J430" s="34"/>
      <c r="K430" s="34"/>
      <c r="L430" s="48"/>
      <c r="M430" s="34"/>
      <c r="N430" s="34"/>
      <c r="O430" s="34"/>
      <c r="P430" s="34"/>
      <c r="Q430" s="59"/>
      <c r="R430" s="59"/>
      <c r="S430" s="34"/>
      <c r="U430" s="34"/>
      <c r="Y430" s="50"/>
    </row>
    <row r="431" spans="1:25">
      <c r="A431" s="46"/>
      <c r="B431" s="46"/>
      <c r="C431" s="47"/>
      <c r="D431" s="46"/>
      <c r="E431" s="48"/>
      <c r="F431" s="48"/>
      <c r="G431" s="48"/>
      <c r="H431" s="34"/>
      <c r="I431" s="34"/>
      <c r="J431" s="48"/>
      <c r="K431" s="34"/>
      <c r="L431" s="34"/>
      <c r="O431" s="34"/>
      <c r="P431" s="34"/>
      <c r="Q431" s="59"/>
      <c r="R431" s="59"/>
      <c r="S431" s="34"/>
      <c r="U431" s="34"/>
      <c r="Y431" s="50"/>
    </row>
    <row r="432" spans="1:25">
      <c r="A432" s="46"/>
      <c r="B432" s="46"/>
      <c r="C432" s="47"/>
      <c r="D432" s="46"/>
      <c r="E432" s="48"/>
      <c r="F432" s="48"/>
      <c r="G432" s="48"/>
      <c r="H432" s="34"/>
      <c r="I432" s="34"/>
      <c r="J432" s="34"/>
      <c r="K432" s="34"/>
      <c r="L432" s="48"/>
      <c r="M432" s="34"/>
      <c r="N432" s="34"/>
      <c r="O432" s="34"/>
      <c r="P432" s="34"/>
      <c r="Q432" s="59"/>
      <c r="R432" s="59"/>
      <c r="S432" s="34"/>
      <c r="U432" s="34"/>
      <c r="Y432" s="50"/>
    </row>
    <row r="433" spans="1:25">
      <c r="A433" s="46"/>
      <c r="B433" s="46"/>
      <c r="C433" s="47"/>
      <c r="D433" s="46"/>
      <c r="E433" s="48"/>
      <c r="F433" s="48"/>
      <c r="G433" s="48"/>
      <c r="H433" s="34"/>
      <c r="I433" s="34"/>
      <c r="J433" s="48"/>
      <c r="K433" s="34"/>
      <c r="L433" s="34"/>
      <c r="O433" s="34"/>
      <c r="P433" s="34"/>
      <c r="Q433" s="59"/>
      <c r="R433" s="59"/>
      <c r="S433" s="34"/>
      <c r="U433" s="34"/>
      <c r="Y433" s="50"/>
    </row>
    <row r="434" spans="1:25">
      <c r="A434" s="46"/>
      <c r="B434" s="46"/>
      <c r="C434" s="47"/>
      <c r="D434" s="46"/>
      <c r="E434" s="48"/>
      <c r="F434" s="48"/>
      <c r="G434" s="48"/>
      <c r="H434" s="34"/>
      <c r="I434" s="34"/>
      <c r="J434" s="48"/>
      <c r="L434" s="34"/>
      <c r="O434" s="34"/>
      <c r="P434" s="34"/>
      <c r="Q434" s="59"/>
      <c r="R434" s="59"/>
      <c r="S434" s="34"/>
      <c r="U434" s="34"/>
      <c r="Y434" s="50"/>
    </row>
    <row r="435" spans="1:25">
      <c r="A435" s="46"/>
      <c r="B435" s="46"/>
      <c r="C435" s="47"/>
      <c r="D435" s="46"/>
      <c r="E435" s="48"/>
      <c r="F435" s="48"/>
      <c r="G435" s="48"/>
      <c r="H435" s="34"/>
      <c r="I435" s="34"/>
      <c r="J435" s="34"/>
      <c r="K435" s="34"/>
      <c r="L435" s="48"/>
      <c r="M435" s="34"/>
      <c r="N435" s="34"/>
      <c r="O435" s="34"/>
      <c r="P435" s="34"/>
      <c r="Q435" s="59"/>
      <c r="R435" s="59"/>
      <c r="S435" s="34"/>
      <c r="U435" s="34"/>
      <c r="Y435" s="50"/>
    </row>
    <row r="436" spans="1:25">
      <c r="A436" s="46"/>
      <c r="B436" s="46"/>
      <c r="C436" s="47"/>
      <c r="D436" s="46"/>
      <c r="E436" s="48"/>
      <c r="F436" s="48"/>
      <c r="G436" s="48"/>
      <c r="H436" s="34"/>
      <c r="I436" s="34"/>
      <c r="J436" s="48"/>
      <c r="K436" s="34"/>
      <c r="L436" s="34"/>
      <c r="O436" s="34"/>
      <c r="P436" s="34"/>
      <c r="Q436" s="59"/>
      <c r="R436" s="59"/>
      <c r="S436" s="34"/>
      <c r="U436" s="34"/>
      <c r="Y436" s="50"/>
    </row>
    <row r="437" spans="1:25">
      <c r="A437" s="46"/>
      <c r="B437" s="46"/>
      <c r="C437" s="47"/>
      <c r="D437" s="46"/>
      <c r="E437" s="48"/>
      <c r="F437" s="48"/>
      <c r="G437" s="48"/>
      <c r="H437" s="34"/>
      <c r="I437" s="34"/>
      <c r="J437" s="34"/>
      <c r="K437" s="34"/>
      <c r="L437" s="48"/>
      <c r="M437" s="34"/>
      <c r="N437" s="34"/>
      <c r="O437" s="34"/>
      <c r="P437" s="34"/>
      <c r="Q437" s="59"/>
      <c r="R437" s="59"/>
      <c r="S437" s="34"/>
      <c r="U437" s="34"/>
      <c r="Y437" s="50"/>
    </row>
    <row r="438" spans="1:25">
      <c r="A438" s="46"/>
      <c r="B438" s="46"/>
      <c r="C438" s="47"/>
      <c r="D438" s="46"/>
      <c r="E438" s="48"/>
      <c r="F438" s="48"/>
      <c r="G438" s="48"/>
      <c r="H438" s="34"/>
      <c r="I438" s="34"/>
      <c r="J438" s="48"/>
      <c r="K438" s="34"/>
      <c r="L438" s="34"/>
      <c r="O438" s="34"/>
      <c r="P438" s="34"/>
      <c r="Q438" s="59"/>
      <c r="R438" s="59"/>
      <c r="S438" s="34"/>
      <c r="U438" s="34"/>
      <c r="Y438" s="50"/>
    </row>
    <row r="439" spans="1:25">
      <c r="A439" s="46"/>
      <c r="B439" s="46"/>
      <c r="C439" s="47"/>
      <c r="D439" s="46"/>
      <c r="E439" s="48"/>
      <c r="F439" s="48"/>
      <c r="G439" s="48"/>
      <c r="H439" s="34"/>
      <c r="I439" s="34"/>
      <c r="J439" s="34"/>
      <c r="K439" s="34"/>
      <c r="L439" s="48"/>
      <c r="M439" s="34"/>
      <c r="N439" s="34"/>
      <c r="O439" s="34"/>
      <c r="P439" s="34"/>
      <c r="Q439" s="59"/>
      <c r="R439" s="59"/>
      <c r="S439" s="34"/>
      <c r="U439" s="34"/>
      <c r="Y439" s="50"/>
    </row>
    <row r="440" spans="1:25">
      <c r="A440" s="46"/>
      <c r="B440" s="102"/>
      <c r="C440" s="47"/>
      <c r="D440" s="103"/>
      <c r="E440" s="48"/>
      <c r="F440" s="48"/>
      <c r="G440" s="48"/>
      <c r="H440" s="34"/>
      <c r="I440" s="34"/>
      <c r="J440" s="48"/>
      <c r="K440" s="34"/>
      <c r="L440" s="34"/>
      <c r="O440" s="34"/>
      <c r="P440" s="34"/>
      <c r="Q440" s="59"/>
      <c r="R440" s="59"/>
      <c r="S440" s="34"/>
      <c r="U440" s="34"/>
      <c r="Y440" s="50"/>
    </row>
    <row r="441" spans="1:25">
      <c r="A441" s="46"/>
      <c r="B441" s="102"/>
      <c r="C441" s="47"/>
      <c r="D441" s="103"/>
      <c r="E441" s="48"/>
      <c r="F441" s="48"/>
      <c r="G441" s="48"/>
      <c r="H441" s="34"/>
      <c r="I441" s="34"/>
      <c r="J441" s="34"/>
      <c r="K441" s="34"/>
      <c r="L441" s="48"/>
      <c r="M441" s="34"/>
      <c r="N441" s="34"/>
      <c r="O441" s="34"/>
      <c r="P441" s="34"/>
      <c r="Q441" s="59"/>
      <c r="R441" s="59"/>
      <c r="S441" s="34"/>
      <c r="U441" s="34"/>
      <c r="Y441" s="50"/>
    </row>
    <row r="442" spans="1:25">
      <c r="A442" s="46"/>
      <c r="B442" s="102"/>
      <c r="C442" s="47"/>
      <c r="D442" s="103"/>
      <c r="E442" s="48"/>
      <c r="F442" s="48"/>
      <c r="G442" s="48"/>
      <c r="H442" s="34"/>
      <c r="I442" s="34"/>
      <c r="J442" s="48"/>
      <c r="K442" s="34"/>
      <c r="L442" s="34"/>
      <c r="O442" s="34"/>
      <c r="P442" s="34"/>
      <c r="Q442" s="59"/>
      <c r="R442" s="59"/>
      <c r="S442" s="34"/>
      <c r="U442" s="34"/>
      <c r="Y442" s="50"/>
    </row>
    <row r="443" spans="1:25">
      <c r="A443" s="46"/>
      <c r="B443" s="46"/>
      <c r="C443" s="47"/>
      <c r="D443" s="46"/>
      <c r="E443" s="48"/>
      <c r="F443" s="48"/>
      <c r="G443" s="48"/>
      <c r="H443" s="34"/>
      <c r="I443" s="34"/>
      <c r="J443" s="48"/>
      <c r="K443" s="34"/>
      <c r="L443" s="34"/>
      <c r="O443" s="34"/>
      <c r="P443" s="34"/>
      <c r="Q443" s="59"/>
      <c r="R443" s="59"/>
      <c r="S443" s="34"/>
      <c r="U443" s="34"/>
      <c r="Y443" s="50"/>
    </row>
    <row r="444" spans="1:25">
      <c r="A444" s="46"/>
      <c r="B444" s="46"/>
      <c r="C444" s="47"/>
      <c r="D444" s="46"/>
      <c r="E444" s="48"/>
      <c r="F444" s="48"/>
      <c r="G444" s="48"/>
      <c r="H444" s="34"/>
      <c r="I444" s="34"/>
      <c r="J444" s="34"/>
      <c r="K444" s="34"/>
      <c r="L444" s="48"/>
      <c r="M444" s="34"/>
      <c r="N444" s="34"/>
      <c r="O444" s="34"/>
      <c r="P444" s="34"/>
      <c r="Q444" s="59"/>
      <c r="R444" s="59"/>
      <c r="S444" s="34"/>
      <c r="U444" s="34"/>
      <c r="Y444" s="50"/>
    </row>
    <row r="445" spans="1:25">
      <c r="A445" s="46"/>
      <c r="B445" s="102"/>
      <c r="C445" s="47"/>
      <c r="D445" s="103"/>
      <c r="E445" s="48"/>
      <c r="F445" s="48"/>
      <c r="G445" s="48"/>
      <c r="H445" s="34"/>
      <c r="I445" s="34"/>
      <c r="J445" s="34"/>
      <c r="K445" s="34"/>
      <c r="L445" s="48"/>
      <c r="M445" s="34"/>
      <c r="N445" s="34"/>
      <c r="O445" s="34"/>
      <c r="P445" s="34"/>
      <c r="Q445" s="59"/>
      <c r="R445" s="59"/>
      <c r="S445" s="34"/>
      <c r="U445" s="34"/>
      <c r="Y445" s="50"/>
    </row>
    <row r="446" spans="1:25">
      <c r="A446" s="46"/>
      <c r="B446" s="46"/>
      <c r="C446" s="47"/>
      <c r="D446" s="46"/>
      <c r="E446" s="48"/>
      <c r="F446" s="48"/>
      <c r="G446" s="48"/>
      <c r="H446" s="34"/>
      <c r="I446" s="34"/>
      <c r="J446" s="48"/>
      <c r="K446" s="34"/>
      <c r="L446" s="34"/>
      <c r="O446" s="34"/>
      <c r="P446" s="34"/>
      <c r="Q446" s="59"/>
      <c r="R446" s="59"/>
      <c r="S446" s="34"/>
      <c r="U446" s="34"/>
      <c r="Y446" s="50"/>
    </row>
    <row r="447" spans="1:25">
      <c r="A447" s="46"/>
      <c r="B447" s="46"/>
      <c r="C447" s="47"/>
      <c r="D447" s="46"/>
      <c r="E447" s="48"/>
      <c r="F447" s="48"/>
      <c r="G447" s="48"/>
      <c r="H447" s="34"/>
      <c r="I447" s="34"/>
      <c r="J447" s="34"/>
      <c r="K447" s="34"/>
      <c r="L447" s="48"/>
      <c r="M447" s="34"/>
      <c r="N447" s="34"/>
      <c r="O447" s="34"/>
      <c r="P447" s="34"/>
      <c r="Q447" s="59"/>
      <c r="R447" s="59"/>
      <c r="S447" s="34"/>
      <c r="U447" s="34"/>
      <c r="Y447" s="50"/>
    </row>
    <row r="448" spans="1:25">
      <c r="A448" s="46"/>
      <c r="B448" s="46"/>
      <c r="C448" s="47"/>
      <c r="D448" s="46"/>
      <c r="E448" s="48"/>
      <c r="F448" s="48"/>
      <c r="G448" s="48"/>
      <c r="H448" s="34"/>
      <c r="I448" s="34"/>
      <c r="J448" s="48"/>
      <c r="K448" s="34"/>
      <c r="L448" s="34"/>
      <c r="O448" s="34"/>
      <c r="P448" s="34"/>
      <c r="Q448" s="59"/>
      <c r="R448" s="59"/>
      <c r="S448" s="34"/>
      <c r="U448" s="34"/>
      <c r="Y448" s="50"/>
    </row>
    <row r="449" spans="1:25">
      <c r="A449" s="46"/>
      <c r="B449" s="46"/>
      <c r="C449" s="47"/>
      <c r="D449" s="46"/>
      <c r="E449" s="48"/>
      <c r="F449" s="48"/>
      <c r="G449" s="48"/>
      <c r="H449" s="34"/>
      <c r="I449" s="34"/>
      <c r="J449" s="34"/>
      <c r="K449" s="34"/>
      <c r="L449" s="48"/>
      <c r="M449" s="34"/>
      <c r="N449" s="34"/>
      <c r="O449" s="34"/>
      <c r="P449" s="34"/>
      <c r="Q449" s="59"/>
      <c r="R449" s="59"/>
      <c r="S449" s="34"/>
      <c r="U449" s="34"/>
      <c r="Y449" s="50"/>
    </row>
    <row r="450" spans="1:25">
      <c r="A450" s="46"/>
      <c r="B450" s="46"/>
      <c r="C450" s="47"/>
      <c r="D450" s="46"/>
      <c r="E450" s="48"/>
      <c r="F450" s="48"/>
      <c r="G450" s="48"/>
      <c r="H450" s="34"/>
      <c r="I450" s="34"/>
      <c r="J450" s="48"/>
      <c r="K450" s="34"/>
      <c r="L450" s="34"/>
      <c r="O450" s="34"/>
      <c r="P450" s="34"/>
      <c r="Q450" s="59"/>
      <c r="R450" s="59"/>
      <c r="S450" s="34"/>
      <c r="U450" s="34"/>
      <c r="Y450" s="50"/>
    </row>
    <row r="451" spans="1:25">
      <c r="A451" s="46"/>
      <c r="B451" s="102"/>
      <c r="C451" s="47"/>
      <c r="D451" s="46"/>
      <c r="E451" s="48"/>
      <c r="F451" s="48"/>
      <c r="G451" s="48"/>
      <c r="H451" s="34"/>
      <c r="I451" s="34"/>
      <c r="J451" s="48"/>
      <c r="K451" s="34"/>
      <c r="L451" s="34"/>
      <c r="O451" s="34"/>
      <c r="P451" s="34"/>
      <c r="Q451" s="59"/>
      <c r="R451" s="59"/>
      <c r="S451" s="34"/>
      <c r="U451" s="34"/>
      <c r="Y451" s="50"/>
    </row>
    <row r="452" spans="1:25">
      <c r="A452" s="46"/>
      <c r="B452" s="46"/>
      <c r="C452" s="47"/>
      <c r="D452" s="46"/>
      <c r="E452" s="48"/>
      <c r="F452" s="48"/>
      <c r="G452" s="48"/>
      <c r="H452" s="34"/>
      <c r="I452" s="34"/>
      <c r="J452" s="34"/>
      <c r="K452" s="34"/>
      <c r="L452" s="48"/>
      <c r="M452" s="34"/>
      <c r="N452" s="34"/>
      <c r="O452" s="34"/>
      <c r="P452" s="34"/>
      <c r="Q452" s="59"/>
      <c r="R452" s="59"/>
      <c r="S452" s="34"/>
      <c r="U452" s="34"/>
      <c r="Y452" s="50"/>
    </row>
    <row r="453" spans="1:25">
      <c r="A453" s="46"/>
      <c r="B453" s="46"/>
      <c r="C453" s="47"/>
      <c r="D453" s="46"/>
      <c r="E453" s="48"/>
      <c r="F453" s="48"/>
      <c r="G453" s="48"/>
      <c r="H453" s="34"/>
      <c r="I453" s="34"/>
      <c r="J453" s="34"/>
      <c r="L453" s="48"/>
      <c r="M453" s="34"/>
      <c r="N453" s="34"/>
      <c r="O453" s="34"/>
      <c r="P453" s="34"/>
      <c r="Q453" s="59"/>
      <c r="R453" s="59"/>
      <c r="S453" s="34"/>
      <c r="U453" s="34"/>
      <c r="Y453" s="50"/>
    </row>
    <row r="454" spans="1:25">
      <c r="A454" s="46"/>
      <c r="B454" s="102"/>
      <c r="C454" s="47"/>
      <c r="D454" s="46"/>
      <c r="E454" s="48"/>
      <c r="F454" s="48"/>
      <c r="G454" s="48"/>
      <c r="H454" s="34"/>
      <c r="I454" s="34"/>
      <c r="J454" s="34"/>
      <c r="K454" s="34"/>
      <c r="L454" s="48"/>
      <c r="M454" s="34"/>
      <c r="N454" s="34"/>
      <c r="O454" s="34"/>
      <c r="P454" s="34"/>
      <c r="Q454" s="59"/>
      <c r="R454" s="59"/>
      <c r="S454" s="34"/>
      <c r="U454" s="34"/>
      <c r="Y454" s="50"/>
    </row>
    <row r="455" spans="1:25">
      <c r="A455" s="46"/>
      <c r="B455" s="46"/>
      <c r="C455" s="47"/>
      <c r="D455" s="46"/>
      <c r="E455" s="48"/>
      <c r="F455" s="48"/>
      <c r="G455" s="48"/>
      <c r="H455" s="34"/>
      <c r="I455" s="34"/>
      <c r="J455" s="48"/>
      <c r="K455" s="34"/>
      <c r="L455" s="34"/>
      <c r="O455" s="34"/>
      <c r="P455" s="34"/>
      <c r="Q455" s="59"/>
      <c r="R455" s="59"/>
      <c r="S455" s="34"/>
      <c r="U455" s="34"/>
      <c r="Y455" s="50"/>
    </row>
    <row r="456" spans="1:25">
      <c r="A456" s="46"/>
      <c r="B456" s="102"/>
      <c r="C456" s="47"/>
      <c r="D456" s="103"/>
      <c r="E456" s="48"/>
      <c r="F456" s="48"/>
      <c r="G456" s="48"/>
      <c r="H456" s="34"/>
      <c r="I456" s="34"/>
      <c r="J456" s="48"/>
      <c r="K456" s="34"/>
      <c r="L456" s="34"/>
      <c r="O456" s="34"/>
      <c r="P456" s="34"/>
      <c r="Q456" s="59"/>
      <c r="R456" s="59"/>
      <c r="S456" s="34"/>
      <c r="U456" s="34"/>
      <c r="Y456" s="50"/>
    </row>
    <row r="457" spans="1:25">
      <c r="A457" s="46"/>
      <c r="B457" s="46"/>
      <c r="C457" s="47"/>
      <c r="D457" s="46"/>
      <c r="E457" s="48"/>
      <c r="F457" s="48"/>
      <c r="G457" s="48"/>
      <c r="H457" s="34"/>
      <c r="I457" s="34"/>
      <c r="J457" s="34"/>
      <c r="K457" s="34"/>
      <c r="L457" s="48"/>
      <c r="M457" s="34"/>
      <c r="N457" s="34"/>
      <c r="O457" s="34"/>
      <c r="P457" s="34"/>
      <c r="Q457" s="59"/>
      <c r="R457" s="59"/>
      <c r="S457" s="34"/>
      <c r="U457" s="34"/>
      <c r="Y457" s="50"/>
    </row>
    <row r="458" spans="1:25">
      <c r="A458" s="46"/>
      <c r="B458" s="46"/>
      <c r="C458" s="47"/>
      <c r="D458" s="46"/>
      <c r="E458" s="48"/>
      <c r="F458" s="48"/>
      <c r="G458" s="48"/>
      <c r="H458" s="34"/>
      <c r="I458" s="34"/>
      <c r="J458" s="48"/>
      <c r="K458" s="34"/>
      <c r="L458" s="34"/>
      <c r="O458" s="34"/>
      <c r="P458" s="34"/>
      <c r="Q458" s="59"/>
      <c r="R458" s="59"/>
      <c r="S458" s="34"/>
      <c r="U458" s="34"/>
      <c r="Y458" s="50"/>
    </row>
    <row r="459" spans="1:25">
      <c r="A459" s="46"/>
      <c r="B459" s="46"/>
      <c r="C459" s="47"/>
      <c r="D459" s="46"/>
      <c r="E459" s="48"/>
      <c r="F459" s="48"/>
      <c r="G459" s="48"/>
      <c r="H459" s="34"/>
      <c r="I459" s="34"/>
      <c r="J459" s="48"/>
      <c r="L459" s="34"/>
      <c r="O459" s="34"/>
      <c r="P459" s="34"/>
      <c r="Q459" s="59"/>
      <c r="R459" s="59"/>
      <c r="S459" s="34"/>
      <c r="U459" s="34"/>
      <c r="Y459" s="50"/>
    </row>
    <row r="460" spans="1:25">
      <c r="A460" s="46"/>
      <c r="B460" s="46"/>
      <c r="C460" s="47"/>
      <c r="D460" s="46"/>
      <c r="E460" s="48"/>
      <c r="F460" s="48"/>
      <c r="G460" s="48"/>
      <c r="H460" s="34"/>
      <c r="I460" s="34"/>
      <c r="J460" s="34"/>
      <c r="L460" s="48"/>
      <c r="M460" s="34"/>
      <c r="N460" s="34"/>
      <c r="O460" s="34"/>
      <c r="P460" s="34"/>
      <c r="Q460" s="59"/>
      <c r="R460" s="59"/>
      <c r="S460" s="34"/>
      <c r="U460" s="34"/>
      <c r="Y460" s="50"/>
    </row>
    <row r="461" spans="1:25">
      <c r="A461" s="46"/>
      <c r="B461" s="102"/>
      <c r="C461" s="47"/>
      <c r="D461" s="46"/>
      <c r="E461" s="48"/>
      <c r="F461" s="48"/>
      <c r="G461" s="48"/>
      <c r="H461" s="34"/>
      <c r="I461" s="34"/>
      <c r="J461" s="48"/>
      <c r="K461" s="34"/>
      <c r="L461" s="34"/>
      <c r="O461" s="34"/>
      <c r="P461" s="34"/>
      <c r="Q461" s="59"/>
      <c r="R461" s="59"/>
      <c r="S461" s="34"/>
      <c r="U461" s="34"/>
      <c r="Y461" s="50"/>
    </row>
    <row r="462" spans="1:25">
      <c r="A462" s="46"/>
      <c r="B462" s="102"/>
      <c r="C462" s="47"/>
      <c r="D462" s="103"/>
      <c r="E462" s="48"/>
      <c r="F462" s="48"/>
      <c r="G462" s="48"/>
      <c r="H462" s="34"/>
      <c r="I462" s="34"/>
      <c r="J462" s="34"/>
      <c r="K462" s="34"/>
      <c r="L462" s="48"/>
      <c r="M462" s="34"/>
      <c r="N462" s="34"/>
      <c r="O462" s="34"/>
      <c r="P462" s="34"/>
      <c r="Q462" s="59"/>
      <c r="R462" s="59"/>
      <c r="S462" s="34"/>
      <c r="U462" s="34"/>
      <c r="Y462" s="50"/>
    </row>
    <row r="463" spans="1:25">
      <c r="A463" s="46"/>
      <c r="B463" s="46"/>
      <c r="C463" s="47"/>
      <c r="D463" s="46"/>
      <c r="E463" s="48"/>
      <c r="F463" s="48"/>
      <c r="G463" s="48"/>
      <c r="H463" s="34"/>
      <c r="I463" s="34"/>
      <c r="J463" s="34"/>
      <c r="K463" s="34"/>
      <c r="L463" s="48"/>
      <c r="M463" s="34"/>
      <c r="N463" s="34"/>
      <c r="O463" s="34"/>
      <c r="P463" s="34"/>
      <c r="Q463" s="59"/>
      <c r="R463" s="59"/>
      <c r="S463" s="34"/>
      <c r="U463" s="34"/>
      <c r="Y463" s="50"/>
    </row>
    <row r="464" spans="1:25">
      <c r="A464" s="46"/>
      <c r="B464" s="46"/>
      <c r="C464" s="47"/>
      <c r="D464" s="46"/>
      <c r="E464" s="48"/>
      <c r="F464" s="48"/>
      <c r="G464" s="48"/>
      <c r="H464" s="34"/>
      <c r="I464" s="34"/>
      <c r="J464" s="48"/>
      <c r="K464" s="34"/>
      <c r="L464" s="34"/>
      <c r="O464" s="34"/>
      <c r="P464" s="34"/>
      <c r="Q464" s="59"/>
      <c r="R464" s="59"/>
      <c r="S464" s="34"/>
      <c r="U464" s="34"/>
      <c r="Y464" s="50"/>
    </row>
    <row r="465" spans="1:25">
      <c r="A465" s="46"/>
      <c r="B465" s="46"/>
      <c r="C465" s="47"/>
      <c r="D465" s="46"/>
      <c r="E465" s="48"/>
      <c r="F465" s="48"/>
      <c r="G465" s="48"/>
      <c r="H465" s="34"/>
      <c r="I465" s="34"/>
      <c r="J465" s="34"/>
      <c r="K465" s="34"/>
      <c r="L465" s="48"/>
      <c r="M465" s="34"/>
      <c r="N465" s="34"/>
      <c r="O465" s="34"/>
      <c r="P465" s="34"/>
      <c r="Q465" s="59"/>
      <c r="R465" s="59"/>
      <c r="S465" s="34"/>
      <c r="U465" s="34"/>
      <c r="Y465" s="50"/>
    </row>
    <row r="466" spans="1:25">
      <c r="A466" s="46"/>
      <c r="B466" s="46"/>
      <c r="C466" s="47"/>
      <c r="D466" s="46"/>
      <c r="E466" s="48"/>
      <c r="F466" s="48"/>
      <c r="G466" s="48"/>
      <c r="H466" s="34"/>
      <c r="I466" s="34"/>
      <c r="J466" s="48"/>
      <c r="K466" s="34"/>
      <c r="L466" s="34"/>
      <c r="O466" s="34"/>
      <c r="P466" s="34"/>
      <c r="Q466" s="59"/>
      <c r="R466" s="59"/>
      <c r="S466" s="34"/>
      <c r="U466" s="34"/>
      <c r="Y466" s="50"/>
    </row>
    <row r="467" spans="1:25">
      <c r="A467" s="46"/>
      <c r="B467" s="46"/>
      <c r="C467" s="47"/>
      <c r="D467" s="46"/>
      <c r="E467" s="48"/>
      <c r="F467" s="48"/>
      <c r="G467" s="48"/>
      <c r="H467" s="34"/>
      <c r="I467" s="34"/>
      <c r="J467" s="34"/>
      <c r="K467" s="34"/>
      <c r="L467" s="48"/>
      <c r="M467" s="34"/>
      <c r="N467" s="34"/>
      <c r="O467" s="34"/>
      <c r="P467" s="34"/>
      <c r="Q467" s="59"/>
      <c r="R467" s="59"/>
      <c r="S467" s="34"/>
      <c r="U467" s="34"/>
      <c r="Y467" s="50"/>
    </row>
    <row r="468" spans="1:25">
      <c r="A468" s="46"/>
      <c r="B468" s="102"/>
      <c r="C468" s="47"/>
      <c r="D468" s="46"/>
      <c r="E468" s="48"/>
      <c r="F468" s="48"/>
      <c r="G468" s="48"/>
      <c r="H468" s="34"/>
      <c r="I468" s="34"/>
      <c r="J468" s="34"/>
      <c r="K468" s="34"/>
      <c r="L468" s="48"/>
      <c r="M468" s="34"/>
      <c r="N468" s="34"/>
      <c r="O468" s="34"/>
      <c r="P468" s="34"/>
      <c r="Q468" s="59"/>
      <c r="R468" s="59"/>
      <c r="S468" s="34"/>
      <c r="U468" s="34"/>
      <c r="Y468" s="50"/>
    </row>
    <row r="469" spans="1:25">
      <c r="A469" s="46"/>
      <c r="B469" s="46"/>
      <c r="C469" s="47"/>
      <c r="D469" s="46"/>
      <c r="E469" s="48"/>
      <c r="F469" s="48"/>
      <c r="G469" s="48"/>
      <c r="H469" s="34"/>
      <c r="I469" s="34"/>
      <c r="J469" s="48"/>
      <c r="K469" s="34"/>
      <c r="L469" s="34"/>
      <c r="O469" s="34"/>
      <c r="P469" s="34"/>
      <c r="Q469" s="59"/>
      <c r="R469" s="59"/>
      <c r="S469" s="34"/>
      <c r="U469" s="34"/>
      <c r="Y469" s="50"/>
    </row>
    <row r="470" spans="1:25">
      <c r="A470" s="46"/>
      <c r="B470" s="46"/>
      <c r="C470" s="47"/>
      <c r="D470" s="46"/>
      <c r="E470" s="48"/>
      <c r="F470" s="48"/>
      <c r="G470" s="48"/>
      <c r="H470" s="34"/>
      <c r="I470" s="34"/>
      <c r="J470" s="34"/>
      <c r="K470" s="34"/>
      <c r="L470" s="48"/>
      <c r="M470" s="34"/>
      <c r="N470" s="34"/>
      <c r="O470" s="34"/>
      <c r="P470" s="34"/>
      <c r="Q470" s="59"/>
      <c r="R470" s="59"/>
      <c r="S470" s="34"/>
      <c r="U470" s="34"/>
      <c r="Y470" s="50"/>
    </row>
    <row r="471" spans="1:25">
      <c r="A471" s="46"/>
      <c r="B471" s="46"/>
      <c r="C471" s="47"/>
      <c r="D471" s="46"/>
      <c r="E471" s="48"/>
      <c r="F471" s="48"/>
      <c r="G471" s="48"/>
      <c r="H471" s="34"/>
      <c r="I471" s="34"/>
      <c r="J471" s="48"/>
      <c r="K471" s="34"/>
      <c r="L471" s="34"/>
      <c r="O471" s="34"/>
      <c r="P471" s="34"/>
      <c r="Q471" s="59"/>
      <c r="R471" s="59"/>
      <c r="S471" s="34"/>
      <c r="U471" s="34"/>
      <c r="Y471" s="50"/>
    </row>
    <row r="472" spans="1:25">
      <c r="A472" s="46"/>
      <c r="B472" s="46"/>
      <c r="C472" s="47"/>
      <c r="D472" s="46"/>
      <c r="E472" s="48"/>
      <c r="F472" s="48"/>
      <c r="G472" s="48"/>
      <c r="H472" s="34"/>
      <c r="I472" s="34"/>
      <c r="J472" s="34"/>
      <c r="K472" s="34"/>
      <c r="L472" s="48"/>
      <c r="M472" s="34"/>
      <c r="N472" s="34"/>
      <c r="O472" s="34"/>
      <c r="P472" s="34"/>
      <c r="Q472" s="59"/>
      <c r="R472" s="59"/>
      <c r="S472" s="34"/>
      <c r="U472" s="34"/>
      <c r="Y472" s="50"/>
    </row>
    <row r="473" spans="1:25">
      <c r="A473" s="46"/>
      <c r="B473" s="46"/>
      <c r="C473" s="47"/>
      <c r="D473" s="46"/>
      <c r="E473" s="48"/>
      <c r="F473" s="48"/>
      <c r="G473" s="48"/>
      <c r="H473" s="34"/>
      <c r="I473" s="34"/>
      <c r="J473" s="48"/>
      <c r="K473" s="34"/>
      <c r="L473" s="34"/>
      <c r="O473" s="34"/>
      <c r="P473" s="34"/>
      <c r="Q473" s="59"/>
      <c r="R473" s="59"/>
      <c r="S473" s="34"/>
      <c r="U473" s="34"/>
      <c r="Y473" s="50"/>
    </row>
    <row r="474" spans="1:25">
      <c r="A474" s="46"/>
      <c r="B474" s="102"/>
      <c r="C474" s="47"/>
      <c r="D474" s="103"/>
      <c r="E474" s="48"/>
      <c r="F474" s="48"/>
      <c r="G474" s="48"/>
      <c r="H474" s="34"/>
      <c r="I474" s="34"/>
      <c r="J474" s="48"/>
      <c r="K474" s="34"/>
      <c r="L474" s="34"/>
      <c r="O474" s="34"/>
      <c r="P474" s="34"/>
      <c r="Q474" s="59"/>
      <c r="R474" s="59"/>
      <c r="S474" s="34"/>
      <c r="U474" s="34"/>
      <c r="Y474" s="50"/>
    </row>
    <row r="475" spans="1:25">
      <c r="A475" s="46"/>
      <c r="B475" s="46"/>
      <c r="C475" s="47"/>
      <c r="D475" s="46"/>
      <c r="E475" s="48"/>
      <c r="F475" s="48"/>
      <c r="G475" s="48"/>
      <c r="H475" s="34"/>
      <c r="I475" s="34"/>
      <c r="J475" s="34"/>
      <c r="K475" s="34"/>
      <c r="L475" s="48"/>
      <c r="M475" s="34"/>
      <c r="N475" s="34"/>
      <c r="O475" s="34"/>
      <c r="P475" s="34"/>
      <c r="Q475" s="59"/>
      <c r="R475" s="59"/>
      <c r="S475" s="34"/>
      <c r="U475" s="34"/>
      <c r="Y475" s="50"/>
    </row>
    <row r="476" spans="1:25">
      <c r="A476" s="46"/>
      <c r="B476" s="46"/>
      <c r="C476" s="47"/>
      <c r="D476" s="46"/>
      <c r="E476" s="48"/>
      <c r="F476" s="48"/>
      <c r="G476" s="48"/>
      <c r="H476" s="34"/>
      <c r="I476" s="34"/>
      <c r="J476" s="48"/>
      <c r="K476" s="34"/>
      <c r="L476" s="34"/>
      <c r="O476" s="34"/>
      <c r="P476" s="34"/>
      <c r="Q476" s="59"/>
      <c r="R476" s="59"/>
      <c r="S476" s="34"/>
      <c r="U476" s="34"/>
      <c r="Y476" s="50"/>
    </row>
    <row r="477" spans="1:25">
      <c r="A477" s="46"/>
      <c r="B477" s="46"/>
      <c r="C477" s="47"/>
      <c r="D477" s="46"/>
      <c r="E477" s="48"/>
      <c r="F477" s="48"/>
      <c r="G477" s="48"/>
      <c r="H477" s="34"/>
      <c r="I477" s="34"/>
      <c r="J477" s="34"/>
      <c r="K477" s="34"/>
      <c r="L477" s="48"/>
      <c r="M477" s="34"/>
      <c r="N477" s="34"/>
      <c r="O477" s="34"/>
      <c r="P477" s="34"/>
      <c r="Q477" s="59"/>
      <c r="R477" s="59"/>
      <c r="S477" s="34"/>
      <c r="U477" s="34"/>
      <c r="Y477" s="50"/>
    </row>
    <row r="478" spans="1:25">
      <c r="A478" s="46"/>
      <c r="B478" s="46"/>
      <c r="C478" s="47"/>
      <c r="D478" s="46"/>
      <c r="E478" s="48"/>
      <c r="F478" s="48"/>
      <c r="G478" s="48"/>
      <c r="H478" s="34"/>
      <c r="I478" s="34"/>
      <c r="J478" s="48"/>
      <c r="K478" s="34"/>
      <c r="L478" s="34"/>
      <c r="O478" s="34"/>
      <c r="P478" s="34"/>
      <c r="Q478" s="59"/>
      <c r="R478" s="59"/>
      <c r="S478" s="34"/>
      <c r="U478" s="34"/>
      <c r="Y478" s="50"/>
    </row>
    <row r="479" spans="1:25">
      <c r="A479" s="46"/>
      <c r="B479" s="102"/>
      <c r="C479" s="47"/>
      <c r="D479" s="103"/>
      <c r="E479" s="48"/>
      <c r="F479" s="48"/>
      <c r="G479" s="48"/>
      <c r="H479" s="34"/>
      <c r="I479" s="34"/>
      <c r="J479" s="34"/>
      <c r="K479" s="34"/>
      <c r="L479" s="48"/>
      <c r="M479" s="34"/>
      <c r="N479" s="34"/>
      <c r="O479" s="34"/>
      <c r="P479" s="34"/>
      <c r="Q479" s="59"/>
      <c r="R479" s="59"/>
      <c r="S479" s="34"/>
      <c r="U479" s="34"/>
      <c r="Y479" s="50"/>
    </row>
    <row r="480" spans="1:25">
      <c r="A480" s="46"/>
      <c r="B480" s="46"/>
      <c r="C480" s="47"/>
      <c r="D480" s="46"/>
      <c r="E480" s="48"/>
      <c r="F480" s="48"/>
      <c r="G480" s="48"/>
      <c r="H480" s="34"/>
      <c r="I480" s="34"/>
      <c r="J480" s="34"/>
      <c r="K480" s="34"/>
      <c r="L480" s="48"/>
      <c r="M480" s="34"/>
      <c r="N480" s="34"/>
      <c r="O480" s="34"/>
      <c r="P480" s="34"/>
      <c r="Q480" s="59"/>
      <c r="R480" s="59"/>
      <c r="S480" s="34"/>
      <c r="U480" s="34"/>
      <c r="Y480" s="50"/>
    </row>
    <row r="481" spans="1:25">
      <c r="A481" s="46"/>
      <c r="B481" s="46"/>
      <c r="C481" s="47"/>
      <c r="D481" s="46"/>
      <c r="E481" s="48"/>
      <c r="F481" s="48"/>
      <c r="G481" s="48"/>
      <c r="H481" s="34"/>
      <c r="I481" s="34"/>
      <c r="J481" s="48"/>
      <c r="K481" s="34"/>
      <c r="L481" s="34"/>
      <c r="O481" s="34"/>
      <c r="P481" s="34"/>
      <c r="Q481" s="59"/>
      <c r="R481" s="59"/>
      <c r="S481" s="34"/>
      <c r="U481" s="34"/>
      <c r="Y481" s="50"/>
    </row>
    <row r="482" spans="1:25">
      <c r="A482" s="46"/>
      <c r="B482" s="46"/>
      <c r="C482" s="47"/>
      <c r="D482" s="46"/>
      <c r="E482" s="48"/>
      <c r="F482" s="48"/>
      <c r="G482" s="48"/>
      <c r="H482" s="34"/>
      <c r="I482" s="34"/>
      <c r="J482" s="34"/>
      <c r="K482" s="34"/>
      <c r="L482" s="48"/>
      <c r="M482" s="34"/>
      <c r="N482" s="34"/>
      <c r="O482" s="34"/>
      <c r="P482" s="34"/>
      <c r="Q482" s="59"/>
      <c r="R482" s="59"/>
      <c r="S482" s="34"/>
      <c r="U482" s="34"/>
      <c r="Y482" s="50"/>
    </row>
    <row r="483" spans="1:25">
      <c r="A483" s="46"/>
      <c r="B483" s="46"/>
      <c r="C483" s="47"/>
      <c r="D483" s="46"/>
      <c r="E483" s="48"/>
      <c r="F483" s="48"/>
      <c r="G483" s="48"/>
      <c r="H483" s="34"/>
      <c r="I483" s="34"/>
      <c r="J483" s="48"/>
      <c r="K483" s="34"/>
      <c r="L483" s="34"/>
      <c r="O483" s="34"/>
      <c r="P483" s="34"/>
      <c r="Q483" s="59"/>
      <c r="R483" s="59"/>
      <c r="S483" s="34"/>
      <c r="U483" s="34"/>
      <c r="Y483" s="50"/>
    </row>
    <row r="484" spans="1:25">
      <c r="A484" s="46"/>
      <c r="B484" s="102"/>
      <c r="C484" s="47"/>
      <c r="D484" s="103"/>
      <c r="E484" s="48"/>
      <c r="F484" s="48"/>
      <c r="G484" s="48"/>
      <c r="H484" s="34"/>
      <c r="I484" s="34"/>
      <c r="J484" s="48"/>
      <c r="K484" s="34"/>
      <c r="L484" s="34"/>
      <c r="O484" s="34"/>
      <c r="P484" s="34"/>
      <c r="Q484" s="59"/>
      <c r="R484" s="59"/>
      <c r="S484" s="34"/>
      <c r="U484" s="34"/>
      <c r="Y484" s="50"/>
    </row>
    <row r="485" spans="1:25">
      <c r="A485" s="46"/>
      <c r="B485" s="102"/>
      <c r="C485" s="47"/>
      <c r="D485" s="103"/>
      <c r="E485" s="48"/>
      <c r="F485" s="48"/>
      <c r="G485" s="48"/>
      <c r="H485" s="34"/>
      <c r="I485" s="34"/>
      <c r="J485" s="34"/>
      <c r="K485" s="34"/>
      <c r="L485" s="48"/>
      <c r="M485" s="34"/>
      <c r="N485" s="34"/>
      <c r="O485" s="34"/>
      <c r="P485" s="34"/>
      <c r="Q485" s="59"/>
      <c r="R485" s="59"/>
      <c r="S485" s="34"/>
      <c r="U485" s="34"/>
      <c r="Y485" s="50"/>
    </row>
    <row r="486" spans="1:25">
      <c r="A486" s="46"/>
      <c r="B486" s="102"/>
      <c r="C486" s="47"/>
      <c r="D486" s="103"/>
      <c r="E486" s="48"/>
      <c r="F486" s="48"/>
      <c r="G486" s="48"/>
      <c r="H486" s="34"/>
      <c r="I486" s="34"/>
      <c r="J486" s="48"/>
      <c r="K486" s="34"/>
      <c r="L486" s="34"/>
      <c r="O486" s="34"/>
      <c r="P486" s="34"/>
      <c r="Q486" s="59"/>
      <c r="R486" s="59"/>
      <c r="S486" s="34"/>
      <c r="U486" s="34"/>
      <c r="Y486" s="50"/>
    </row>
    <row r="487" spans="1:25">
      <c r="A487" s="46"/>
      <c r="B487" s="46"/>
      <c r="C487" s="47"/>
      <c r="D487" s="46"/>
      <c r="E487" s="48"/>
      <c r="F487" s="48"/>
      <c r="G487" s="48"/>
      <c r="H487" s="34"/>
      <c r="I487" s="34"/>
      <c r="J487" s="34"/>
      <c r="K487" s="34"/>
      <c r="L487" s="48"/>
      <c r="M487" s="34"/>
      <c r="N487" s="34"/>
      <c r="O487" s="34"/>
      <c r="P487" s="34"/>
      <c r="Q487" s="59"/>
      <c r="R487" s="59"/>
      <c r="S487" s="34"/>
      <c r="U487" s="34"/>
      <c r="Y487" s="50"/>
    </row>
    <row r="488" spans="1:25">
      <c r="A488" s="46"/>
      <c r="B488" s="102"/>
      <c r="C488" s="47"/>
      <c r="D488" s="103"/>
      <c r="E488" s="48"/>
      <c r="F488" s="48"/>
      <c r="G488" s="48"/>
      <c r="H488" s="34"/>
      <c r="I488" s="34"/>
      <c r="J488" s="34"/>
      <c r="K488" s="34"/>
      <c r="L488" s="48"/>
      <c r="M488" s="34"/>
      <c r="N488" s="34"/>
      <c r="O488" s="34"/>
      <c r="P488" s="34"/>
      <c r="Q488" s="59"/>
      <c r="R488" s="59"/>
      <c r="S488" s="34"/>
      <c r="U488" s="34"/>
      <c r="Y488" s="50"/>
    </row>
    <row r="489" spans="1:25">
      <c r="A489" s="46"/>
      <c r="B489" s="102"/>
      <c r="C489" s="47"/>
      <c r="D489" s="46"/>
      <c r="E489" s="48"/>
      <c r="F489" s="48"/>
      <c r="G489" s="48"/>
      <c r="H489" s="34"/>
      <c r="I489" s="34"/>
      <c r="J489" s="48"/>
      <c r="K489" s="34"/>
      <c r="L489" s="34"/>
      <c r="O489" s="34"/>
      <c r="P489" s="34"/>
      <c r="Q489" s="59"/>
      <c r="R489" s="59"/>
      <c r="S489" s="34"/>
      <c r="U489" s="34"/>
      <c r="Y489" s="50"/>
    </row>
    <row r="490" spans="1:25">
      <c r="A490" s="46"/>
      <c r="B490" s="102"/>
      <c r="C490" s="47"/>
      <c r="D490" s="103"/>
      <c r="E490" s="48"/>
      <c r="F490" s="48"/>
      <c r="G490" s="48"/>
      <c r="H490" s="34"/>
      <c r="I490" s="34"/>
      <c r="J490" s="48"/>
      <c r="K490" s="34"/>
      <c r="L490" s="34"/>
      <c r="O490" s="34"/>
      <c r="P490" s="34"/>
      <c r="Q490" s="59"/>
      <c r="R490" s="59"/>
      <c r="S490" s="34"/>
      <c r="U490" s="34"/>
      <c r="Y490" s="50"/>
    </row>
    <row r="491" spans="1:25">
      <c r="A491" s="46"/>
      <c r="B491" s="102"/>
      <c r="C491" s="47"/>
      <c r="D491" s="46"/>
      <c r="E491" s="48"/>
      <c r="F491" s="48"/>
      <c r="G491" s="48"/>
      <c r="H491" s="34"/>
      <c r="I491" s="34"/>
      <c r="J491" s="34"/>
      <c r="K491" s="34"/>
      <c r="L491" s="48"/>
      <c r="M491" s="34"/>
      <c r="N491" s="34"/>
      <c r="O491" s="34"/>
      <c r="P491" s="34"/>
      <c r="Q491" s="59"/>
      <c r="R491" s="59"/>
      <c r="S491" s="34"/>
      <c r="U491" s="34"/>
      <c r="Y491" s="50"/>
    </row>
    <row r="492" spans="1:25">
      <c r="A492" s="46"/>
      <c r="B492" s="102"/>
      <c r="C492" s="47"/>
      <c r="D492" s="46"/>
      <c r="E492" s="48"/>
      <c r="F492" s="48"/>
      <c r="G492" s="48"/>
      <c r="H492" s="34"/>
      <c r="I492" s="34"/>
      <c r="J492" s="48"/>
      <c r="K492" s="34"/>
      <c r="L492" s="34"/>
      <c r="O492" s="34"/>
      <c r="P492" s="34"/>
      <c r="Q492" s="59"/>
      <c r="R492" s="59"/>
      <c r="S492" s="34"/>
      <c r="U492" s="34"/>
      <c r="Y492" s="50"/>
    </row>
    <row r="493" spans="1:25">
      <c r="A493" s="46"/>
      <c r="B493" s="46"/>
      <c r="C493" s="47"/>
      <c r="D493" s="46"/>
      <c r="E493" s="48"/>
      <c r="F493" s="48"/>
      <c r="G493" s="48"/>
      <c r="H493" s="34"/>
      <c r="I493" s="34"/>
      <c r="J493" s="48"/>
      <c r="K493" s="34"/>
      <c r="L493" s="34"/>
      <c r="O493" s="34"/>
      <c r="P493" s="34"/>
      <c r="Q493" s="59"/>
      <c r="R493" s="59"/>
      <c r="S493" s="34"/>
      <c r="U493" s="34"/>
      <c r="Y493" s="50"/>
    </row>
    <row r="494" spans="1:25">
      <c r="A494" s="46"/>
      <c r="B494" s="46"/>
      <c r="C494" s="47"/>
      <c r="D494" s="46"/>
      <c r="E494" s="48"/>
      <c r="F494" s="48"/>
      <c r="G494" s="48"/>
      <c r="H494" s="34"/>
      <c r="I494" s="34"/>
      <c r="J494" s="34"/>
      <c r="K494" s="34"/>
      <c r="L494" s="48"/>
      <c r="M494" s="34"/>
      <c r="N494" s="34"/>
      <c r="O494" s="34"/>
      <c r="P494" s="34"/>
      <c r="Q494" s="59"/>
      <c r="R494" s="59"/>
      <c r="S494" s="34"/>
      <c r="U494" s="34"/>
      <c r="Y494" s="50"/>
    </row>
    <row r="495" spans="1:25">
      <c r="A495" s="46"/>
      <c r="B495" s="102"/>
      <c r="C495" s="47"/>
      <c r="D495" s="103"/>
      <c r="E495" s="48"/>
      <c r="F495" s="48"/>
      <c r="G495" s="48"/>
      <c r="H495" s="34"/>
      <c r="I495" s="34"/>
      <c r="J495" s="34"/>
      <c r="K495" s="34"/>
      <c r="L495" s="48"/>
      <c r="M495" s="34"/>
      <c r="N495" s="34"/>
      <c r="O495" s="34"/>
      <c r="P495" s="34"/>
      <c r="Q495" s="59"/>
      <c r="R495" s="59"/>
      <c r="S495" s="34"/>
      <c r="U495" s="34"/>
      <c r="Y495" s="50"/>
    </row>
    <row r="496" spans="1:25">
      <c r="A496" s="46"/>
      <c r="B496" s="102"/>
      <c r="C496" s="47"/>
      <c r="D496" s="46"/>
      <c r="E496" s="48"/>
      <c r="F496" s="48"/>
      <c r="G496" s="48"/>
      <c r="H496" s="34"/>
      <c r="I496" s="34"/>
      <c r="J496" s="34"/>
      <c r="K496" s="34"/>
      <c r="L496" s="48"/>
      <c r="M496" s="34"/>
      <c r="N496" s="34"/>
      <c r="O496" s="34"/>
      <c r="P496" s="34"/>
      <c r="Q496" s="59"/>
      <c r="R496" s="59"/>
      <c r="S496" s="34"/>
      <c r="U496" s="34"/>
      <c r="Y496" s="50"/>
    </row>
    <row r="497" spans="1:25">
      <c r="A497" s="46"/>
      <c r="B497" s="102"/>
      <c r="C497" s="47"/>
      <c r="D497" s="103"/>
      <c r="E497" s="48"/>
      <c r="F497" s="48"/>
      <c r="G497" s="48"/>
      <c r="H497" s="34"/>
      <c r="I497" s="34"/>
      <c r="J497" s="48"/>
      <c r="K497" s="34"/>
      <c r="L497" s="34"/>
      <c r="O497" s="34"/>
      <c r="P497" s="34"/>
      <c r="Q497" s="59"/>
      <c r="R497" s="59"/>
      <c r="S497" s="34"/>
      <c r="U497" s="34"/>
      <c r="Y497" s="50"/>
    </row>
    <row r="498" spans="1:25">
      <c r="A498" s="46"/>
      <c r="B498" s="102"/>
      <c r="C498" s="47"/>
      <c r="D498" s="103"/>
      <c r="E498" s="48"/>
      <c r="F498" s="48"/>
      <c r="G498" s="48"/>
      <c r="H498" s="34"/>
      <c r="I498" s="34"/>
      <c r="J498" s="34"/>
      <c r="K498" s="34"/>
      <c r="L498" s="48"/>
      <c r="M498" s="34"/>
      <c r="N498" s="34"/>
      <c r="O498" s="34"/>
      <c r="P498" s="34"/>
      <c r="Q498" s="59"/>
      <c r="R498" s="59"/>
      <c r="S498" s="34"/>
      <c r="U498" s="34"/>
      <c r="Y498" s="50"/>
    </row>
    <row r="499" spans="1:25">
      <c r="A499" s="46"/>
      <c r="B499" s="102"/>
      <c r="C499" s="47"/>
      <c r="D499" s="103"/>
      <c r="E499" s="48"/>
      <c r="F499" s="48"/>
      <c r="G499" s="48"/>
      <c r="H499" s="34"/>
      <c r="I499" s="34"/>
      <c r="J499" s="48"/>
      <c r="K499" s="34"/>
      <c r="L499" s="34"/>
      <c r="O499" s="34"/>
      <c r="P499" s="34"/>
      <c r="Q499" s="59"/>
      <c r="R499" s="59"/>
      <c r="S499" s="34"/>
      <c r="U499" s="34"/>
      <c r="Y499" s="50"/>
    </row>
    <row r="500" spans="1:25">
      <c r="A500" s="46"/>
      <c r="B500" s="102"/>
      <c r="C500" s="47"/>
      <c r="D500" s="103"/>
      <c r="E500" s="48"/>
      <c r="F500" s="48"/>
      <c r="G500" s="48"/>
      <c r="H500" s="34"/>
      <c r="I500" s="34"/>
      <c r="J500" s="34"/>
      <c r="K500" s="34"/>
      <c r="L500" s="48"/>
      <c r="M500" s="34"/>
      <c r="N500" s="34"/>
      <c r="O500" s="34"/>
      <c r="P500" s="34"/>
      <c r="Q500" s="59"/>
      <c r="R500" s="59"/>
      <c r="S500" s="34"/>
      <c r="U500" s="34"/>
      <c r="Y500" s="50"/>
    </row>
    <row r="501" spans="1:25">
      <c r="A501" s="46"/>
      <c r="B501" s="46"/>
      <c r="C501" s="47"/>
      <c r="D501" s="46"/>
      <c r="E501" s="48"/>
      <c r="F501" s="48"/>
      <c r="G501" s="48"/>
      <c r="H501" s="34"/>
      <c r="I501" s="34"/>
      <c r="J501" s="48"/>
      <c r="K501" s="34"/>
      <c r="L501" s="34"/>
      <c r="O501" s="34"/>
      <c r="P501" s="34"/>
      <c r="Q501" s="59"/>
      <c r="R501" s="59"/>
      <c r="S501" s="34"/>
      <c r="U501" s="34"/>
      <c r="Y501" s="50"/>
    </row>
    <row r="502" spans="1:25">
      <c r="A502" s="46"/>
      <c r="B502" s="102"/>
      <c r="C502" s="47"/>
      <c r="D502" s="103"/>
      <c r="E502" s="48"/>
      <c r="F502" s="48"/>
      <c r="G502" s="48"/>
      <c r="H502" s="34"/>
      <c r="I502" s="34"/>
      <c r="J502" s="48"/>
      <c r="K502" s="34"/>
      <c r="L502" s="34"/>
      <c r="O502" s="34"/>
      <c r="P502" s="34"/>
      <c r="Q502" s="59"/>
      <c r="R502" s="59"/>
      <c r="S502" s="34"/>
      <c r="U502" s="34"/>
      <c r="Y502" s="50"/>
    </row>
    <row r="503" spans="1:25">
      <c r="A503" s="46"/>
      <c r="B503" s="46"/>
      <c r="C503" s="47"/>
      <c r="D503" s="46"/>
      <c r="E503" s="48"/>
      <c r="F503" s="48"/>
      <c r="G503" s="48"/>
      <c r="H503" s="34"/>
      <c r="I503" s="34"/>
      <c r="J503" s="34"/>
      <c r="K503" s="34"/>
      <c r="L503" s="48"/>
      <c r="M503" s="34"/>
      <c r="N503" s="34"/>
      <c r="O503" s="34"/>
      <c r="P503" s="34"/>
      <c r="Q503" s="59"/>
      <c r="R503" s="59"/>
      <c r="S503" s="34"/>
      <c r="U503" s="34"/>
      <c r="Y503" s="50"/>
    </row>
    <row r="504" spans="1:25">
      <c r="A504" s="46"/>
      <c r="B504" s="46"/>
      <c r="C504" s="47"/>
      <c r="D504" s="46"/>
      <c r="E504" s="48"/>
      <c r="F504" s="48"/>
      <c r="G504" s="48"/>
      <c r="H504" s="34"/>
      <c r="I504" s="34"/>
      <c r="J504" s="48"/>
      <c r="K504" s="34"/>
      <c r="L504" s="34"/>
      <c r="O504" s="34"/>
      <c r="P504" s="34"/>
      <c r="Q504" s="59"/>
      <c r="R504" s="59"/>
      <c r="S504" s="34"/>
      <c r="U504" s="34"/>
      <c r="Y504" s="50"/>
    </row>
    <row r="505" spans="1:25">
      <c r="A505" s="46"/>
      <c r="B505" s="102"/>
      <c r="C505" s="47"/>
      <c r="D505" s="103"/>
      <c r="E505" s="48"/>
      <c r="F505" s="48"/>
      <c r="G505" s="48"/>
      <c r="H505" s="34"/>
      <c r="I505" s="34"/>
      <c r="J505" s="34"/>
      <c r="K505" s="34"/>
      <c r="L505" s="48"/>
      <c r="M505" s="34"/>
      <c r="N505" s="34"/>
      <c r="O505" s="34"/>
      <c r="P505" s="34"/>
      <c r="Q505" s="59"/>
      <c r="R505" s="59"/>
      <c r="S505" s="34"/>
      <c r="U505" s="34"/>
      <c r="Y505" s="50"/>
    </row>
    <row r="506" spans="1:25">
      <c r="A506" s="46"/>
      <c r="B506" s="102"/>
      <c r="C506" s="47"/>
      <c r="D506" s="103"/>
      <c r="E506" s="48"/>
      <c r="F506" s="48"/>
      <c r="G506" s="48"/>
      <c r="H506" s="34"/>
      <c r="I506" s="34"/>
      <c r="J506" s="48"/>
      <c r="K506" s="34"/>
      <c r="L506" s="34"/>
      <c r="O506" s="34"/>
      <c r="P506" s="34"/>
      <c r="Q506" s="59"/>
      <c r="R506" s="59"/>
      <c r="S506" s="34"/>
      <c r="U506" s="34"/>
      <c r="Y506" s="50"/>
    </row>
    <row r="507" spans="1:25">
      <c r="A507" s="46"/>
      <c r="B507" s="46"/>
      <c r="C507" s="47"/>
      <c r="D507" s="46"/>
      <c r="E507" s="48"/>
      <c r="F507" s="48"/>
      <c r="G507" s="48"/>
      <c r="H507" s="34"/>
      <c r="I507" s="34"/>
      <c r="J507" s="34"/>
      <c r="L507" s="48"/>
      <c r="M507" s="34"/>
      <c r="N507" s="34"/>
      <c r="O507" s="34"/>
      <c r="P507" s="34"/>
      <c r="Q507" s="59"/>
      <c r="R507" s="59"/>
      <c r="S507" s="34"/>
      <c r="U507" s="34"/>
      <c r="Y507" s="50"/>
    </row>
    <row r="508" spans="1:25">
      <c r="A508" s="46"/>
      <c r="B508" s="102"/>
      <c r="C508" s="47"/>
      <c r="D508" s="103"/>
      <c r="E508" s="48"/>
      <c r="F508" s="48"/>
      <c r="G508" s="48"/>
      <c r="H508" s="34"/>
      <c r="I508" s="34"/>
      <c r="J508" s="34"/>
      <c r="K508" s="34"/>
      <c r="L508" s="48"/>
      <c r="M508" s="34"/>
      <c r="N508" s="34"/>
      <c r="O508" s="34"/>
      <c r="P508" s="34"/>
      <c r="Q508" s="59"/>
      <c r="R508" s="59"/>
      <c r="S508" s="34"/>
      <c r="U508" s="34"/>
      <c r="Y508" s="50"/>
    </row>
    <row r="509" spans="1:25">
      <c r="A509" s="46"/>
      <c r="B509" s="102"/>
      <c r="C509" s="47"/>
      <c r="D509" s="103"/>
      <c r="E509" s="48"/>
      <c r="F509" s="48"/>
      <c r="G509" s="48"/>
      <c r="H509" s="34"/>
      <c r="I509" s="34"/>
      <c r="J509" s="48"/>
      <c r="K509" s="34"/>
      <c r="L509" s="34"/>
      <c r="O509" s="34"/>
      <c r="P509" s="34"/>
      <c r="Q509" s="59"/>
      <c r="R509" s="59"/>
      <c r="S509" s="34"/>
      <c r="U509" s="34"/>
      <c r="Y509" s="50"/>
    </row>
    <row r="510" spans="1:25">
      <c r="A510" s="46"/>
      <c r="B510" s="102"/>
      <c r="C510" s="47"/>
      <c r="D510" s="103"/>
      <c r="E510" s="48"/>
      <c r="F510" s="48"/>
      <c r="G510" s="48"/>
      <c r="H510" s="34"/>
      <c r="I510" s="34"/>
      <c r="J510" s="34"/>
      <c r="K510" s="34"/>
      <c r="L510" s="48"/>
      <c r="M510" s="34"/>
      <c r="N510" s="34"/>
      <c r="O510" s="34"/>
      <c r="P510" s="34"/>
      <c r="Q510" s="59"/>
      <c r="R510" s="59"/>
      <c r="S510" s="34"/>
      <c r="U510" s="34"/>
      <c r="Y510" s="50"/>
    </row>
    <row r="511" spans="1:25">
      <c r="A511" s="46"/>
      <c r="B511" s="102"/>
      <c r="C511" s="47"/>
      <c r="D511" s="46"/>
      <c r="E511" s="48"/>
      <c r="F511" s="48"/>
      <c r="G511" s="48"/>
      <c r="H511" s="34"/>
      <c r="I511" s="34"/>
      <c r="J511" s="48"/>
      <c r="K511" s="34"/>
      <c r="L511" s="34"/>
      <c r="O511" s="34"/>
      <c r="P511" s="34"/>
      <c r="Q511" s="59"/>
      <c r="R511" s="59"/>
      <c r="S511" s="34"/>
      <c r="U511" s="34"/>
      <c r="Y511" s="50"/>
    </row>
    <row r="512" spans="1:25">
      <c r="A512" s="46"/>
      <c r="B512" s="102"/>
      <c r="C512" s="47"/>
      <c r="D512" s="46"/>
      <c r="E512" s="48"/>
      <c r="F512" s="48"/>
      <c r="G512" s="48"/>
      <c r="H512" s="34"/>
      <c r="I512" s="34"/>
      <c r="J512" s="34"/>
      <c r="K512" s="34"/>
      <c r="L512" s="48"/>
      <c r="M512" s="34"/>
      <c r="N512" s="34"/>
      <c r="O512" s="34"/>
      <c r="P512" s="34"/>
      <c r="Q512" s="59"/>
      <c r="R512" s="59"/>
      <c r="S512" s="34"/>
      <c r="U512" s="34"/>
      <c r="Y512" s="50"/>
    </row>
    <row r="513" spans="1:25">
      <c r="A513" s="46"/>
      <c r="B513" s="102"/>
      <c r="C513" s="47"/>
      <c r="D513" s="103"/>
      <c r="E513" s="48"/>
      <c r="F513" s="48"/>
      <c r="G513" s="48"/>
      <c r="H513" s="34"/>
      <c r="I513" s="34"/>
      <c r="J513" s="48"/>
      <c r="K513" s="34"/>
      <c r="L513" s="34"/>
      <c r="O513" s="34"/>
      <c r="P513" s="34"/>
      <c r="Q513" s="59"/>
      <c r="R513" s="59"/>
      <c r="S513" s="34"/>
      <c r="U513" s="34"/>
      <c r="Y513" s="50"/>
    </row>
    <row r="514" spans="1:25">
      <c r="A514" s="46"/>
      <c r="B514" s="102"/>
      <c r="C514" s="47"/>
      <c r="D514" s="103"/>
      <c r="E514" s="48"/>
      <c r="F514" s="48"/>
      <c r="G514" s="48"/>
      <c r="H514" s="34"/>
      <c r="I514" s="34"/>
      <c r="J514" s="34"/>
      <c r="K514" s="34"/>
      <c r="L514" s="48"/>
      <c r="M514" s="34"/>
      <c r="N514" s="34"/>
      <c r="O514" s="34"/>
      <c r="P514" s="34"/>
      <c r="Q514" s="59"/>
      <c r="R514" s="59"/>
      <c r="S514" s="34"/>
      <c r="U514" s="34"/>
      <c r="Y514" s="50"/>
    </row>
    <row r="515" spans="1:25">
      <c r="A515" s="46"/>
      <c r="B515" s="102"/>
      <c r="C515" s="47"/>
      <c r="D515" s="103"/>
      <c r="E515" s="48"/>
      <c r="F515" s="48"/>
      <c r="G515" s="48"/>
      <c r="H515" s="34"/>
      <c r="I515" s="34"/>
      <c r="J515" s="34"/>
      <c r="K515" s="34"/>
      <c r="L515" s="48"/>
      <c r="M515" s="34"/>
      <c r="N515" s="34"/>
      <c r="O515" s="34"/>
      <c r="P515" s="34"/>
      <c r="Q515" s="59"/>
      <c r="R515" s="59"/>
      <c r="S515" s="34"/>
      <c r="U515" s="34"/>
      <c r="Y515" s="50"/>
    </row>
    <row r="516" spans="1:25">
      <c r="A516" s="46"/>
      <c r="B516" s="102"/>
      <c r="C516" s="47"/>
      <c r="D516" s="103"/>
      <c r="E516" s="48"/>
      <c r="F516" s="48"/>
      <c r="G516" s="48"/>
      <c r="H516" s="34"/>
      <c r="I516" s="34"/>
      <c r="J516" s="48"/>
      <c r="K516" s="34"/>
      <c r="L516" s="34"/>
      <c r="O516" s="34"/>
      <c r="P516" s="34"/>
      <c r="Q516" s="59"/>
      <c r="R516" s="59"/>
      <c r="S516" s="34"/>
      <c r="U516" s="34"/>
      <c r="Y516" s="50"/>
    </row>
    <row r="517" spans="1:25">
      <c r="A517" s="46"/>
      <c r="B517" s="102"/>
      <c r="C517" s="47"/>
      <c r="D517" s="103"/>
      <c r="E517" s="48"/>
      <c r="F517" s="48"/>
      <c r="G517" s="48"/>
      <c r="H517" s="34"/>
      <c r="I517" s="34"/>
      <c r="J517" s="34"/>
      <c r="K517" s="34"/>
      <c r="L517" s="48"/>
      <c r="M517" s="34"/>
      <c r="N517" s="34"/>
      <c r="O517" s="34"/>
      <c r="P517" s="34"/>
      <c r="Q517" s="59"/>
      <c r="R517" s="59"/>
      <c r="S517" s="34"/>
      <c r="U517" s="34"/>
      <c r="Y517" s="50"/>
    </row>
    <row r="518" spans="1:25">
      <c r="A518" s="46"/>
      <c r="B518" s="102"/>
      <c r="C518" s="47"/>
      <c r="D518" s="46"/>
      <c r="E518" s="48"/>
      <c r="F518" s="48"/>
      <c r="G518" s="48"/>
      <c r="H518" s="34"/>
      <c r="I518" s="34"/>
      <c r="J518" s="48"/>
      <c r="K518" s="34"/>
      <c r="L518" s="34"/>
      <c r="O518" s="34"/>
      <c r="P518" s="34"/>
      <c r="Q518" s="59"/>
      <c r="R518" s="59"/>
      <c r="S518" s="34"/>
      <c r="U518" s="34"/>
      <c r="Y518" s="50"/>
    </row>
    <row r="519" spans="1:25">
      <c r="A519" s="46"/>
      <c r="B519" s="102"/>
      <c r="C519" s="47"/>
      <c r="D519" s="46"/>
      <c r="E519" s="48"/>
      <c r="F519" s="48"/>
      <c r="G519" s="48"/>
      <c r="H519" s="34"/>
      <c r="I519" s="34"/>
      <c r="J519" s="34"/>
      <c r="K519" s="34"/>
      <c r="L519" s="48"/>
      <c r="M519" s="34"/>
      <c r="N519" s="34"/>
      <c r="O519" s="34"/>
      <c r="P519" s="34"/>
      <c r="Q519" s="59"/>
      <c r="R519" s="59"/>
      <c r="S519" s="34"/>
      <c r="U519" s="34"/>
      <c r="Y519" s="50"/>
    </row>
    <row r="520" spans="1:25">
      <c r="A520" s="46"/>
      <c r="B520" s="102"/>
      <c r="C520" s="47"/>
      <c r="D520" s="46"/>
      <c r="E520" s="48"/>
      <c r="F520" s="48"/>
      <c r="G520" s="48"/>
      <c r="H520" s="34"/>
      <c r="I520" s="34"/>
      <c r="J520" s="48"/>
      <c r="K520" s="34"/>
      <c r="L520" s="34"/>
      <c r="O520" s="34"/>
      <c r="P520" s="34"/>
      <c r="Q520" s="59"/>
      <c r="R520" s="59"/>
      <c r="S520" s="34"/>
      <c r="U520" s="34"/>
      <c r="Y520" s="50"/>
    </row>
    <row r="521" spans="1:25">
      <c r="A521" s="46"/>
      <c r="B521" s="102"/>
      <c r="C521" s="47"/>
      <c r="D521" s="46"/>
      <c r="E521" s="48"/>
      <c r="F521" s="48"/>
      <c r="G521" s="48"/>
      <c r="H521" s="34"/>
      <c r="I521" s="34"/>
      <c r="J521" s="34"/>
      <c r="K521" s="34"/>
      <c r="L521" s="48"/>
      <c r="M521" s="34"/>
      <c r="N521" s="34"/>
      <c r="O521" s="34"/>
      <c r="P521" s="34"/>
      <c r="Q521" s="59"/>
      <c r="R521" s="59"/>
      <c r="S521" s="34"/>
      <c r="U521" s="34"/>
      <c r="Y521" s="50"/>
    </row>
    <row r="522" spans="1:25">
      <c r="A522" s="46"/>
      <c r="B522" s="102"/>
      <c r="C522" s="47"/>
      <c r="D522" s="46"/>
      <c r="E522" s="48"/>
      <c r="F522" s="48"/>
      <c r="G522" s="48"/>
      <c r="H522" s="34"/>
      <c r="I522" s="34"/>
      <c r="J522" s="48"/>
      <c r="K522" s="34"/>
      <c r="L522" s="34"/>
      <c r="O522" s="34"/>
      <c r="P522" s="34"/>
      <c r="Q522" s="59"/>
      <c r="R522" s="59"/>
      <c r="S522" s="34"/>
      <c r="U522" s="34"/>
      <c r="Y522" s="50"/>
    </row>
    <row r="523" spans="1:25">
      <c r="A523" s="46"/>
      <c r="B523" s="102"/>
      <c r="C523" s="47"/>
      <c r="D523" s="103"/>
      <c r="E523" s="48"/>
      <c r="F523" s="48"/>
      <c r="G523" s="48"/>
      <c r="H523" s="34"/>
      <c r="I523" s="34"/>
      <c r="J523" s="48"/>
      <c r="K523" s="34"/>
      <c r="L523" s="34"/>
      <c r="O523" s="34"/>
      <c r="P523" s="34"/>
      <c r="Q523" s="59"/>
      <c r="R523" s="59"/>
      <c r="S523" s="34"/>
      <c r="U523" s="34"/>
      <c r="Y523" s="50"/>
    </row>
    <row r="524" spans="1:25">
      <c r="A524" s="46"/>
      <c r="B524" s="102"/>
      <c r="C524" s="47"/>
      <c r="D524" s="103"/>
      <c r="E524" s="48"/>
      <c r="F524" s="48"/>
      <c r="G524" s="48"/>
      <c r="H524" s="34"/>
      <c r="I524" s="34"/>
      <c r="J524" s="34"/>
      <c r="K524" s="34"/>
      <c r="L524" s="48"/>
      <c r="M524" s="34"/>
      <c r="N524" s="34"/>
      <c r="O524" s="34"/>
      <c r="P524" s="34"/>
      <c r="Q524" s="59"/>
      <c r="R524" s="59"/>
      <c r="S524" s="34"/>
      <c r="U524" s="34"/>
      <c r="Y524" s="50"/>
    </row>
    <row r="525" spans="1:25">
      <c r="A525" s="46"/>
      <c r="B525" s="102"/>
      <c r="C525" s="47"/>
      <c r="D525" s="103"/>
      <c r="E525" s="48"/>
      <c r="F525" s="48"/>
      <c r="G525" s="48"/>
      <c r="H525" s="34"/>
      <c r="I525" s="34"/>
      <c r="J525" s="48"/>
      <c r="K525" s="34"/>
      <c r="L525" s="34"/>
      <c r="O525" s="34"/>
      <c r="P525" s="34"/>
      <c r="Q525" s="59"/>
      <c r="R525" s="59"/>
      <c r="S525" s="34"/>
      <c r="U525" s="34"/>
      <c r="Y525" s="50"/>
    </row>
    <row r="526" spans="1:25">
      <c r="A526" s="46"/>
      <c r="B526" s="102"/>
      <c r="C526" s="47"/>
      <c r="D526" s="103"/>
      <c r="E526" s="48"/>
      <c r="F526" s="48"/>
      <c r="G526" s="48"/>
      <c r="H526" s="34"/>
      <c r="I526" s="34"/>
      <c r="J526" s="48"/>
      <c r="K526" s="34"/>
      <c r="L526" s="34"/>
      <c r="O526" s="34"/>
      <c r="P526" s="34"/>
      <c r="Q526" s="59"/>
      <c r="R526" s="59"/>
      <c r="S526" s="34"/>
      <c r="U526" s="34"/>
      <c r="Y526" s="50"/>
    </row>
    <row r="527" spans="1:25">
      <c r="A527" s="46"/>
      <c r="B527" s="102"/>
      <c r="C527" s="47"/>
      <c r="D527" s="103"/>
      <c r="E527" s="48"/>
      <c r="F527" s="48"/>
      <c r="G527" s="48"/>
      <c r="H527" s="34"/>
      <c r="I527" s="34"/>
      <c r="J527" s="34"/>
      <c r="K527" s="34"/>
      <c r="L527" s="48"/>
      <c r="M527" s="34"/>
      <c r="N527" s="34"/>
      <c r="O527" s="34"/>
      <c r="P527" s="34"/>
      <c r="Q527" s="59"/>
      <c r="R527" s="59"/>
      <c r="S527" s="34"/>
      <c r="U527" s="34"/>
      <c r="Y527" s="50"/>
    </row>
    <row r="528" spans="1:25">
      <c r="A528" s="46"/>
      <c r="B528" s="102"/>
      <c r="C528" s="47"/>
      <c r="D528" s="103"/>
      <c r="E528" s="48"/>
      <c r="F528" s="48"/>
      <c r="G528" s="48"/>
      <c r="H528" s="34"/>
      <c r="I528" s="34"/>
      <c r="J528" s="48"/>
      <c r="K528" s="34"/>
      <c r="L528" s="34"/>
      <c r="O528" s="34"/>
      <c r="P528" s="34"/>
      <c r="Q528" s="59"/>
      <c r="R528" s="59"/>
      <c r="S528" s="34"/>
      <c r="U528" s="34"/>
      <c r="Y528" s="50"/>
    </row>
    <row r="529" spans="1:25">
      <c r="A529" s="46"/>
      <c r="B529" s="102"/>
      <c r="C529" s="47"/>
      <c r="D529" s="103"/>
      <c r="E529" s="48"/>
      <c r="F529" s="48"/>
      <c r="G529" s="48"/>
      <c r="H529" s="34"/>
      <c r="I529" s="34"/>
      <c r="J529" s="34"/>
      <c r="K529" s="34"/>
      <c r="L529" s="48"/>
      <c r="M529" s="34"/>
      <c r="N529" s="34"/>
      <c r="O529" s="34"/>
      <c r="P529" s="34"/>
      <c r="Q529" s="59"/>
      <c r="R529" s="59"/>
      <c r="S529" s="34"/>
      <c r="U529" s="34"/>
      <c r="Y529" s="50"/>
    </row>
    <row r="530" spans="1:25">
      <c r="A530" s="46"/>
      <c r="B530" s="102"/>
      <c r="C530" s="47"/>
      <c r="D530" s="103"/>
      <c r="E530" s="48"/>
      <c r="F530" s="48"/>
      <c r="G530" s="48"/>
      <c r="H530" s="34"/>
      <c r="I530" s="34"/>
      <c r="J530" s="48"/>
      <c r="K530" s="34"/>
      <c r="L530" s="34"/>
      <c r="O530" s="34"/>
      <c r="P530" s="34"/>
      <c r="Q530" s="59"/>
      <c r="R530" s="59"/>
      <c r="S530" s="34"/>
      <c r="U530" s="34"/>
      <c r="Y530" s="50"/>
    </row>
    <row r="531" spans="1:25">
      <c r="A531" s="46"/>
      <c r="B531" s="102"/>
      <c r="C531" s="47"/>
      <c r="D531" s="103"/>
      <c r="E531" s="48"/>
      <c r="F531" s="48"/>
      <c r="G531" s="48"/>
      <c r="H531" s="34"/>
      <c r="I531" s="34"/>
      <c r="J531" s="34"/>
      <c r="K531" s="34"/>
      <c r="L531" s="48"/>
      <c r="M531" s="34"/>
      <c r="N531" s="34"/>
      <c r="O531" s="34"/>
      <c r="P531" s="34"/>
      <c r="Q531" s="59"/>
      <c r="R531" s="59"/>
      <c r="S531" s="34"/>
      <c r="U531" s="34"/>
      <c r="Y531" s="50"/>
    </row>
    <row r="532" spans="1:25">
      <c r="A532" s="46"/>
      <c r="B532" s="102"/>
      <c r="C532" s="47"/>
      <c r="D532" s="46"/>
      <c r="E532" s="48"/>
      <c r="F532" s="48"/>
      <c r="G532" s="48"/>
      <c r="H532" s="34"/>
      <c r="I532" s="34"/>
      <c r="J532" s="34"/>
      <c r="K532" s="34"/>
      <c r="L532" s="48"/>
      <c r="M532" s="34"/>
      <c r="N532" s="34"/>
      <c r="O532" s="34"/>
      <c r="P532" s="34"/>
      <c r="Q532" s="59"/>
      <c r="R532" s="59"/>
      <c r="S532" s="34"/>
      <c r="U532" s="34"/>
      <c r="Y532" s="50"/>
    </row>
    <row r="533" spans="1:25">
      <c r="A533" s="46"/>
      <c r="B533" s="102"/>
      <c r="C533" s="47"/>
      <c r="D533" s="46"/>
      <c r="E533" s="48"/>
      <c r="F533" s="48"/>
      <c r="G533" s="48"/>
      <c r="H533" s="34"/>
      <c r="I533" s="34"/>
      <c r="J533" s="48"/>
      <c r="K533" s="34"/>
      <c r="L533" s="34"/>
      <c r="O533" s="34"/>
      <c r="P533" s="34"/>
      <c r="Q533" s="59"/>
      <c r="R533" s="59"/>
      <c r="S533" s="34"/>
      <c r="U533" s="34"/>
      <c r="Y533" s="50"/>
    </row>
    <row r="534" spans="1:25">
      <c r="A534" s="46"/>
      <c r="B534" s="102"/>
      <c r="C534" s="47"/>
      <c r="D534" s="46"/>
      <c r="E534" s="48"/>
      <c r="F534" s="48"/>
      <c r="G534" s="48"/>
      <c r="H534" s="34"/>
      <c r="I534" s="34"/>
      <c r="J534" s="34"/>
      <c r="K534" s="34"/>
      <c r="L534" s="48"/>
      <c r="M534" s="34"/>
      <c r="N534" s="34"/>
      <c r="O534" s="34"/>
      <c r="P534" s="34"/>
      <c r="Q534" s="59"/>
      <c r="R534" s="59"/>
      <c r="S534" s="34"/>
      <c r="U534" s="34"/>
      <c r="Y534" s="50"/>
    </row>
    <row r="535" spans="1:25">
      <c r="A535" s="46"/>
      <c r="B535" s="102"/>
      <c r="C535" s="47"/>
      <c r="D535" s="46"/>
      <c r="E535" s="48"/>
      <c r="F535" s="48"/>
      <c r="G535" s="48"/>
      <c r="H535" s="34"/>
      <c r="I535" s="34"/>
      <c r="J535" s="48"/>
      <c r="K535" s="34"/>
      <c r="L535" s="34"/>
      <c r="O535" s="34"/>
      <c r="P535" s="34"/>
      <c r="Q535" s="59"/>
      <c r="R535" s="59"/>
      <c r="S535" s="34"/>
      <c r="U535" s="34"/>
      <c r="Y535" s="50"/>
    </row>
    <row r="536" spans="1:25">
      <c r="A536" s="46"/>
      <c r="B536" s="102"/>
      <c r="C536" s="47"/>
      <c r="D536" s="46"/>
      <c r="E536" s="48"/>
      <c r="F536" s="48"/>
      <c r="G536" s="48"/>
      <c r="H536" s="34"/>
      <c r="I536" s="34"/>
      <c r="J536" s="34"/>
      <c r="K536" s="34"/>
      <c r="L536" s="48"/>
      <c r="M536" s="34"/>
      <c r="N536" s="34"/>
      <c r="O536" s="34"/>
      <c r="P536" s="34"/>
      <c r="Q536" s="59"/>
      <c r="R536" s="59"/>
      <c r="S536" s="34"/>
      <c r="U536" s="34"/>
      <c r="Y536" s="50"/>
    </row>
    <row r="537" spans="1:25">
      <c r="A537" s="46"/>
      <c r="B537" s="102"/>
      <c r="C537" s="47"/>
      <c r="D537" s="103"/>
      <c r="E537" s="48"/>
      <c r="F537" s="48"/>
      <c r="G537" s="48"/>
      <c r="H537" s="34"/>
      <c r="I537" s="34"/>
      <c r="J537" s="48"/>
      <c r="K537" s="34"/>
      <c r="L537" s="34"/>
      <c r="O537" s="34"/>
      <c r="P537" s="34"/>
      <c r="Q537" s="59"/>
      <c r="R537" s="59"/>
      <c r="S537" s="34"/>
      <c r="U537" s="34"/>
      <c r="Y537" s="50"/>
    </row>
    <row r="538" spans="1:25">
      <c r="A538" s="46"/>
      <c r="B538" s="102"/>
      <c r="C538" s="47"/>
      <c r="D538" s="46"/>
      <c r="E538" s="48"/>
      <c r="F538" s="48"/>
      <c r="G538" s="48"/>
      <c r="H538" s="34"/>
      <c r="I538" s="34"/>
      <c r="J538" s="48"/>
      <c r="K538" s="34"/>
      <c r="L538" s="34"/>
      <c r="O538" s="34"/>
      <c r="P538" s="34"/>
      <c r="Q538" s="59"/>
      <c r="R538" s="59"/>
      <c r="S538" s="34"/>
      <c r="U538" s="34"/>
      <c r="Y538" s="50"/>
    </row>
    <row r="539" spans="1:25">
      <c r="A539" s="46"/>
      <c r="B539" s="102"/>
      <c r="C539" s="47"/>
      <c r="D539" s="46"/>
      <c r="E539" s="48"/>
      <c r="F539" s="48"/>
      <c r="G539" s="48"/>
      <c r="H539" s="34"/>
      <c r="I539" s="34"/>
      <c r="J539" s="34"/>
      <c r="K539" s="34"/>
      <c r="L539" s="48"/>
      <c r="M539" s="34"/>
      <c r="N539" s="34"/>
      <c r="O539" s="34"/>
      <c r="P539" s="34"/>
      <c r="Q539" s="59"/>
      <c r="R539" s="59"/>
      <c r="S539" s="34"/>
      <c r="U539" s="34"/>
      <c r="Y539" s="50"/>
    </row>
    <row r="540" spans="1:25">
      <c r="A540" s="46"/>
      <c r="B540" s="102"/>
      <c r="C540" s="47"/>
      <c r="D540" s="46"/>
      <c r="E540" s="48"/>
      <c r="F540" s="48"/>
      <c r="G540" s="48"/>
      <c r="H540" s="34"/>
      <c r="I540" s="34"/>
      <c r="J540" s="48"/>
      <c r="K540" s="34"/>
      <c r="L540" s="34"/>
      <c r="O540" s="34"/>
      <c r="P540" s="34"/>
      <c r="Q540" s="59"/>
      <c r="R540" s="59"/>
      <c r="S540" s="34"/>
      <c r="U540" s="34"/>
      <c r="Y540" s="50"/>
    </row>
    <row r="541" spans="1:25">
      <c r="A541" s="46"/>
      <c r="B541" s="102"/>
      <c r="C541" s="47"/>
      <c r="D541" s="103"/>
      <c r="E541" s="48"/>
      <c r="F541" s="48"/>
      <c r="G541" s="48"/>
      <c r="H541" s="34"/>
      <c r="I541" s="34"/>
      <c r="J541" s="34"/>
      <c r="K541" s="34"/>
      <c r="L541" s="48"/>
      <c r="M541" s="34"/>
      <c r="N541" s="34"/>
      <c r="O541" s="34"/>
      <c r="P541" s="34"/>
      <c r="Q541" s="59"/>
      <c r="R541" s="59"/>
      <c r="S541" s="34"/>
      <c r="U541" s="34"/>
      <c r="Y541" s="50"/>
    </row>
    <row r="542" spans="1:25">
      <c r="A542" s="46"/>
      <c r="B542" s="102"/>
      <c r="C542" s="47"/>
      <c r="D542" s="103"/>
      <c r="E542" s="48"/>
      <c r="F542" s="48"/>
      <c r="G542" s="48"/>
      <c r="H542" s="34"/>
      <c r="I542" s="34"/>
      <c r="J542" s="48"/>
      <c r="K542" s="34"/>
      <c r="L542" s="34"/>
      <c r="O542" s="34"/>
      <c r="P542" s="34"/>
      <c r="Q542" s="59"/>
      <c r="R542" s="59"/>
      <c r="S542" s="34"/>
      <c r="U542" s="34"/>
      <c r="Y542" s="50"/>
    </row>
    <row r="543" spans="1:25">
      <c r="A543" s="46"/>
      <c r="B543" s="102"/>
      <c r="C543" s="47"/>
      <c r="D543" s="103"/>
      <c r="E543" s="48"/>
      <c r="F543" s="48"/>
      <c r="G543" s="48"/>
      <c r="H543" s="34"/>
      <c r="I543" s="34"/>
      <c r="J543" s="34"/>
      <c r="K543" s="34"/>
      <c r="L543" s="48"/>
      <c r="M543" s="34"/>
      <c r="N543" s="34"/>
      <c r="O543" s="34"/>
      <c r="P543" s="34"/>
      <c r="Q543" s="59"/>
      <c r="R543" s="59"/>
      <c r="S543" s="34"/>
      <c r="U543" s="34"/>
      <c r="Y543" s="50"/>
    </row>
    <row r="544" spans="1:25">
      <c r="A544" s="46"/>
      <c r="B544" s="102"/>
      <c r="C544" s="47"/>
      <c r="D544" s="103"/>
      <c r="E544" s="48"/>
      <c r="F544" s="48"/>
      <c r="G544" s="48"/>
      <c r="H544" s="34"/>
      <c r="I544" s="34"/>
      <c r="J544" s="48"/>
      <c r="K544" s="34"/>
      <c r="L544" s="34"/>
      <c r="O544" s="34"/>
      <c r="P544" s="34"/>
      <c r="Q544" s="59"/>
      <c r="R544" s="59"/>
      <c r="S544" s="34"/>
      <c r="U544" s="34"/>
      <c r="Y544" s="50"/>
    </row>
    <row r="545" spans="1:25">
      <c r="A545" s="46"/>
      <c r="B545" s="102"/>
      <c r="C545" s="47"/>
      <c r="D545" s="103"/>
      <c r="E545" s="48"/>
      <c r="F545" s="48"/>
      <c r="G545" s="48"/>
      <c r="H545" s="34"/>
      <c r="I545" s="34"/>
      <c r="J545" s="34"/>
      <c r="K545" s="34"/>
      <c r="L545" s="48"/>
      <c r="M545" s="34"/>
      <c r="N545" s="34"/>
      <c r="O545" s="34"/>
      <c r="P545" s="34"/>
      <c r="Q545" s="59"/>
      <c r="R545" s="59"/>
      <c r="S545" s="34"/>
      <c r="U545" s="34"/>
      <c r="Y545" s="50"/>
    </row>
    <row r="546" spans="1:25">
      <c r="A546" s="46"/>
      <c r="B546" s="102"/>
      <c r="C546" s="47"/>
      <c r="D546" s="103"/>
      <c r="E546" s="48"/>
      <c r="F546" s="48"/>
      <c r="G546" s="48"/>
      <c r="H546" s="34"/>
      <c r="I546" s="34"/>
      <c r="J546" s="48"/>
      <c r="K546" s="34"/>
      <c r="L546" s="34"/>
      <c r="O546" s="34"/>
      <c r="P546" s="34"/>
      <c r="Q546" s="59"/>
      <c r="R546" s="59"/>
      <c r="S546" s="34"/>
      <c r="U546" s="34"/>
      <c r="Y546" s="50"/>
    </row>
    <row r="547" spans="1:25">
      <c r="A547" s="46"/>
      <c r="B547" s="102"/>
      <c r="C547" s="47"/>
      <c r="D547" s="103"/>
      <c r="E547" s="48"/>
      <c r="F547" s="48"/>
      <c r="G547" s="48"/>
      <c r="H547" s="34"/>
      <c r="I547" s="34"/>
      <c r="J547" s="34"/>
      <c r="K547" s="34"/>
      <c r="L547" s="48"/>
      <c r="M547" s="34"/>
      <c r="N547" s="34"/>
      <c r="O547" s="34"/>
      <c r="P547" s="34"/>
      <c r="Q547" s="59"/>
      <c r="R547" s="59"/>
      <c r="S547" s="34"/>
      <c r="U547" s="34"/>
      <c r="Y547" s="50"/>
    </row>
    <row r="548" spans="1:25">
      <c r="A548" s="46"/>
      <c r="B548" s="102"/>
      <c r="C548" s="47"/>
      <c r="D548" s="103"/>
      <c r="E548" s="48"/>
      <c r="F548" s="48"/>
      <c r="G548" s="48"/>
      <c r="H548" s="34"/>
      <c r="I548" s="34"/>
      <c r="J548" s="48"/>
      <c r="K548" s="34"/>
      <c r="L548" s="34"/>
      <c r="O548" s="34"/>
      <c r="P548" s="34"/>
      <c r="Q548" s="59"/>
      <c r="R548" s="59"/>
      <c r="S548" s="34"/>
      <c r="U548" s="34"/>
      <c r="Y548" s="50"/>
    </row>
    <row r="549" spans="1:25">
      <c r="A549" s="46"/>
      <c r="B549" s="102"/>
      <c r="C549" s="47"/>
      <c r="D549" s="103"/>
      <c r="E549" s="48"/>
      <c r="F549" s="48"/>
      <c r="G549" s="48"/>
      <c r="H549" s="34"/>
      <c r="I549" s="34"/>
      <c r="J549" s="34"/>
      <c r="K549" s="34"/>
      <c r="L549" s="48"/>
      <c r="M549" s="34"/>
      <c r="N549" s="34"/>
      <c r="O549" s="34"/>
      <c r="P549" s="34"/>
      <c r="Q549" s="59"/>
      <c r="R549" s="59"/>
      <c r="S549" s="34"/>
      <c r="U549" s="34"/>
      <c r="Y549" s="50"/>
    </row>
    <row r="550" spans="1:25">
      <c r="A550" s="46"/>
      <c r="B550" s="102"/>
      <c r="C550" s="47"/>
      <c r="D550" s="103"/>
      <c r="E550" s="48"/>
      <c r="F550" s="48"/>
      <c r="G550" s="48"/>
      <c r="H550" s="34"/>
      <c r="I550" s="34"/>
      <c r="J550" s="48"/>
      <c r="K550" s="34"/>
      <c r="L550" s="34"/>
      <c r="O550" s="34"/>
      <c r="P550" s="34"/>
      <c r="Q550" s="59"/>
      <c r="R550" s="59"/>
      <c r="S550" s="34"/>
      <c r="U550" s="34"/>
      <c r="Y550" s="50"/>
    </row>
    <row r="551" spans="1:25">
      <c r="A551" s="46"/>
      <c r="B551" s="102"/>
      <c r="C551" s="47"/>
      <c r="D551" s="103"/>
      <c r="E551" s="48"/>
      <c r="F551" s="48"/>
      <c r="G551" s="48"/>
      <c r="H551" s="34"/>
      <c r="I551" s="34"/>
      <c r="J551" s="48"/>
      <c r="K551" s="34"/>
      <c r="L551" s="34"/>
      <c r="O551" s="34"/>
      <c r="P551" s="34"/>
      <c r="Q551" s="59"/>
      <c r="R551" s="59"/>
      <c r="S551" s="34"/>
      <c r="U551" s="34"/>
      <c r="Y551" s="50"/>
    </row>
    <row r="552" spans="1:25">
      <c r="A552" s="46"/>
      <c r="B552" s="102"/>
      <c r="C552" s="47"/>
      <c r="D552" s="103"/>
      <c r="E552" s="48"/>
      <c r="F552" s="48"/>
      <c r="G552" s="48"/>
      <c r="H552" s="34"/>
      <c r="I552" s="34"/>
      <c r="J552" s="34"/>
      <c r="K552" s="34"/>
      <c r="L552" s="48"/>
      <c r="M552" s="34"/>
      <c r="N552" s="34"/>
      <c r="O552" s="34"/>
      <c r="P552" s="34"/>
      <c r="Q552" s="59"/>
      <c r="R552" s="59"/>
      <c r="S552" s="34"/>
      <c r="U552" s="34"/>
      <c r="Y552" s="50"/>
    </row>
    <row r="553" spans="1:25">
      <c r="A553" s="46"/>
      <c r="B553" s="102"/>
      <c r="C553" s="47"/>
      <c r="D553" s="103"/>
      <c r="E553" s="48"/>
      <c r="F553" s="48"/>
      <c r="G553" s="48"/>
      <c r="H553" s="34"/>
      <c r="I553" s="34"/>
      <c r="J553" s="48"/>
      <c r="K553" s="34"/>
      <c r="L553" s="34"/>
      <c r="O553" s="34"/>
      <c r="P553" s="34"/>
      <c r="Q553" s="59"/>
      <c r="R553" s="59"/>
      <c r="S553" s="34"/>
      <c r="U553" s="34"/>
      <c r="Y553" s="50"/>
    </row>
    <row r="554" spans="1:25">
      <c r="A554" s="46"/>
      <c r="B554" s="102"/>
      <c r="C554" s="47"/>
      <c r="D554" s="103"/>
      <c r="E554" s="48"/>
      <c r="F554" s="48"/>
      <c r="G554" s="48"/>
      <c r="H554" s="34"/>
      <c r="I554" s="34"/>
      <c r="J554" s="34"/>
      <c r="K554" s="34"/>
      <c r="L554" s="48"/>
      <c r="M554" s="34"/>
      <c r="N554" s="34"/>
      <c r="O554" s="34"/>
      <c r="P554" s="34"/>
      <c r="Q554" s="59"/>
      <c r="R554" s="59"/>
      <c r="S554" s="34"/>
      <c r="U554" s="34"/>
      <c r="Y554" s="50"/>
    </row>
    <row r="555" spans="1:25">
      <c r="A555" s="46"/>
      <c r="B555" s="102"/>
      <c r="C555" s="47"/>
      <c r="D555" s="103"/>
      <c r="E555" s="48"/>
      <c r="F555" s="48"/>
      <c r="G555" s="48"/>
      <c r="H555" s="34"/>
      <c r="I555" s="34"/>
      <c r="J555" s="48"/>
      <c r="K555" s="34"/>
      <c r="L555" s="34"/>
      <c r="O555" s="34"/>
      <c r="P555" s="34"/>
      <c r="Q555" s="59"/>
      <c r="R555" s="59"/>
      <c r="S555" s="34"/>
      <c r="U555" s="34"/>
      <c r="Y555" s="50"/>
    </row>
    <row r="556" spans="1:25">
      <c r="A556" s="46"/>
      <c r="B556" s="102"/>
      <c r="C556" s="47"/>
      <c r="D556" s="103"/>
      <c r="E556" s="48"/>
      <c r="F556" s="48"/>
      <c r="G556" s="48"/>
      <c r="H556" s="34"/>
      <c r="I556" s="34"/>
      <c r="J556" s="34"/>
      <c r="K556" s="34"/>
      <c r="L556" s="48"/>
      <c r="M556" s="34"/>
      <c r="N556" s="34"/>
      <c r="O556" s="34"/>
      <c r="P556" s="34"/>
      <c r="Q556" s="59"/>
      <c r="R556" s="59"/>
      <c r="S556" s="34"/>
      <c r="U556" s="34"/>
      <c r="Y556" s="50"/>
    </row>
    <row r="557" spans="1:25">
      <c r="A557" s="46"/>
      <c r="B557" s="102"/>
      <c r="C557" s="47"/>
      <c r="D557" s="103"/>
      <c r="E557" s="48"/>
      <c r="F557" s="48"/>
      <c r="G557" s="48"/>
      <c r="H557" s="34"/>
      <c r="I557" s="34"/>
      <c r="J557" s="48"/>
      <c r="K557" s="34"/>
      <c r="L557" s="34"/>
      <c r="O557" s="34"/>
      <c r="P557" s="34"/>
      <c r="Q557" s="59"/>
      <c r="R557" s="59"/>
      <c r="S557" s="34"/>
      <c r="U557" s="34"/>
      <c r="Y557" s="50"/>
    </row>
    <row r="558" spans="1:25">
      <c r="A558" s="46"/>
      <c r="B558" s="102"/>
      <c r="C558" s="47"/>
      <c r="D558" s="46"/>
      <c r="E558" s="48"/>
      <c r="F558" s="48"/>
      <c r="G558" s="48"/>
      <c r="H558" s="34"/>
      <c r="I558" s="34"/>
      <c r="J558" s="34"/>
      <c r="K558" s="34"/>
      <c r="L558" s="48"/>
      <c r="M558" s="34"/>
      <c r="N558" s="34"/>
      <c r="O558" s="34"/>
      <c r="P558" s="34"/>
      <c r="Q558" s="59"/>
      <c r="R558" s="59"/>
      <c r="S558" s="34"/>
      <c r="U558" s="34"/>
      <c r="Y558" s="50"/>
    </row>
    <row r="559" spans="1:25">
      <c r="A559" s="46"/>
      <c r="B559" s="102"/>
      <c r="C559" s="47"/>
      <c r="D559" s="46"/>
      <c r="E559" s="48"/>
      <c r="F559" s="48"/>
      <c r="G559" s="48"/>
      <c r="H559" s="34"/>
      <c r="I559" s="34"/>
      <c r="J559" s="48"/>
      <c r="K559" s="34"/>
      <c r="L559" s="34"/>
      <c r="O559" s="34"/>
      <c r="P559" s="34"/>
      <c r="Q559" s="59"/>
      <c r="R559" s="59"/>
      <c r="S559" s="34"/>
      <c r="U559" s="34"/>
      <c r="Y559" s="50"/>
    </row>
    <row r="560" spans="1:25">
      <c r="A560" s="46"/>
      <c r="B560" s="102"/>
      <c r="C560" s="47"/>
      <c r="D560" s="46"/>
      <c r="E560" s="48"/>
      <c r="F560" s="48"/>
      <c r="G560" s="48"/>
      <c r="H560" s="34"/>
      <c r="I560" s="34"/>
      <c r="J560" s="34"/>
      <c r="K560" s="34"/>
      <c r="L560" s="48"/>
      <c r="M560" s="34"/>
      <c r="N560" s="34"/>
      <c r="O560" s="34"/>
      <c r="P560" s="34"/>
      <c r="Q560" s="59"/>
      <c r="R560" s="59"/>
      <c r="S560" s="34"/>
      <c r="U560" s="34"/>
      <c r="Y560" s="50"/>
    </row>
    <row r="561" spans="1:25">
      <c r="A561" s="46"/>
      <c r="B561" s="102"/>
      <c r="C561" s="47"/>
      <c r="D561" s="103"/>
      <c r="E561" s="48"/>
      <c r="F561" s="48"/>
      <c r="G561" s="48"/>
      <c r="H561" s="34"/>
      <c r="I561" s="34"/>
      <c r="J561" s="34"/>
      <c r="K561" s="34"/>
      <c r="L561" s="48"/>
      <c r="M561" s="34"/>
      <c r="N561" s="34"/>
      <c r="O561" s="34"/>
      <c r="P561" s="34"/>
      <c r="Q561" s="59"/>
      <c r="R561" s="59"/>
      <c r="S561" s="34"/>
      <c r="U561" s="34"/>
      <c r="Y561" s="50"/>
    </row>
    <row r="562" spans="1:25">
      <c r="A562" s="46"/>
      <c r="B562" s="102"/>
      <c r="C562" s="47"/>
      <c r="D562" s="103"/>
      <c r="E562" s="48"/>
      <c r="F562" s="48"/>
      <c r="G562" s="48"/>
      <c r="H562" s="34"/>
      <c r="I562" s="34"/>
      <c r="J562" s="48"/>
      <c r="K562" s="34"/>
      <c r="L562" s="34"/>
      <c r="O562" s="34"/>
      <c r="P562" s="34"/>
      <c r="Q562" s="59"/>
      <c r="R562" s="59"/>
      <c r="S562" s="34"/>
      <c r="U562" s="34"/>
      <c r="Y562" s="50"/>
    </row>
    <row r="563" spans="1:25">
      <c r="A563" s="46"/>
      <c r="B563" s="102"/>
      <c r="C563" s="47"/>
      <c r="D563" s="103"/>
      <c r="E563" s="48"/>
      <c r="F563" s="48"/>
      <c r="G563" s="48"/>
      <c r="H563" s="34"/>
      <c r="I563" s="34"/>
      <c r="J563" s="34"/>
      <c r="K563" s="34"/>
      <c r="L563" s="48"/>
      <c r="M563" s="34"/>
      <c r="N563" s="34"/>
      <c r="O563" s="34"/>
      <c r="P563" s="34"/>
      <c r="Q563" s="59"/>
      <c r="R563" s="59"/>
      <c r="S563" s="34"/>
      <c r="U563" s="34"/>
      <c r="Y563" s="50"/>
    </row>
    <row r="564" spans="1:25">
      <c r="A564" s="46"/>
      <c r="B564" s="102"/>
      <c r="C564" s="47"/>
      <c r="D564" s="103"/>
      <c r="E564" s="48"/>
      <c r="F564" s="48"/>
      <c r="G564" s="48"/>
      <c r="H564" s="34"/>
      <c r="I564" s="34"/>
      <c r="J564" s="48"/>
      <c r="K564" s="34"/>
      <c r="L564" s="34"/>
      <c r="O564" s="34"/>
      <c r="P564" s="34"/>
      <c r="Q564" s="59"/>
      <c r="R564" s="59"/>
      <c r="S564" s="34"/>
      <c r="U564" s="34"/>
      <c r="Y564" s="50"/>
    </row>
    <row r="565" spans="1:25">
      <c r="A565" s="46"/>
      <c r="B565" s="46"/>
      <c r="C565" s="47"/>
      <c r="D565" s="46"/>
      <c r="E565" s="48"/>
      <c r="F565" s="48"/>
      <c r="G565" s="48"/>
      <c r="H565" s="34"/>
      <c r="I565" s="34"/>
      <c r="J565" s="48"/>
      <c r="L565" s="34"/>
      <c r="O565" s="34"/>
      <c r="P565" s="34"/>
      <c r="Q565" s="59"/>
      <c r="R565" s="59"/>
      <c r="S565" s="34"/>
      <c r="U565" s="34"/>
      <c r="Y565" s="50"/>
    </row>
    <row r="566" spans="1:25">
      <c r="A566" s="46"/>
      <c r="B566" s="102"/>
      <c r="C566" s="47"/>
      <c r="D566" s="103"/>
      <c r="E566" s="48"/>
      <c r="F566" s="48"/>
      <c r="G566" s="48"/>
      <c r="H566" s="34"/>
      <c r="I566" s="34"/>
      <c r="J566" s="34"/>
      <c r="K566" s="34"/>
      <c r="L566" s="48"/>
      <c r="M566" s="34"/>
      <c r="N566" s="34"/>
      <c r="O566" s="34"/>
      <c r="P566" s="34"/>
      <c r="Q566" s="59"/>
      <c r="R566" s="59"/>
      <c r="S566" s="34"/>
      <c r="U566" s="34"/>
      <c r="Y566" s="50"/>
    </row>
    <row r="567" spans="1:25">
      <c r="A567" s="46"/>
      <c r="B567" s="102"/>
      <c r="C567" s="47"/>
      <c r="D567" s="103"/>
      <c r="E567" s="48"/>
      <c r="F567" s="48"/>
      <c r="G567" s="48"/>
      <c r="H567" s="34"/>
      <c r="I567" s="34"/>
      <c r="J567" s="48"/>
      <c r="K567" s="34"/>
      <c r="L567" s="34"/>
      <c r="O567" s="34"/>
      <c r="P567" s="34"/>
      <c r="Q567" s="59"/>
      <c r="R567" s="59"/>
      <c r="S567" s="34"/>
      <c r="U567" s="34"/>
      <c r="Y567" s="50"/>
    </row>
    <row r="568" spans="1:25">
      <c r="A568" s="46"/>
      <c r="B568" s="102"/>
      <c r="C568" s="47"/>
      <c r="D568" s="103"/>
      <c r="E568" s="48"/>
      <c r="F568" s="48"/>
      <c r="G568" s="48"/>
      <c r="H568" s="34"/>
      <c r="I568" s="34"/>
      <c r="J568" s="34"/>
      <c r="K568" s="34"/>
      <c r="L568" s="48"/>
      <c r="M568" s="34"/>
      <c r="N568" s="34"/>
      <c r="O568" s="34"/>
      <c r="P568" s="34"/>
      <c r="Q568" s="59"/>
      <c r="R568" s="59"/>
      <c r="S568" s="34"/>
      <c r="U568" s="34"/>
      <c r="Y568" s="50"/>
    </row>
    <row r="569" spans="1:25">
      <c r="A569" s="46"/>
      <c r="B569" s="102"/>
      <c r="C569" s="47"/>
      <c r="D569" s="103"/>
      <c r="E569" s="48"/>
      <c r="F569" s="48"/>
      <c r="G569" s="48"/>
      <c r="H569" s="34"/>
      <c r="I569" s="34"/>
      <c r="J569" s="48"/>
      <c r="K569" s="34"/>
      <c r="L569" s="34"/>
      <c r="O569" s="34"/>
      <c r="P569" s="34"/>
      <c r="Q569" s="59"/>
      <c r="R569" s="59"/>
      <c r="S569" s="34"/>
      <c r="U569" s="34"/>
      <c r="Y569" s="50"/>
    </row>
    <row r="570" spans="1:25">
      <c r="A570" s="46"/>
      <c r="B570" s="102"/>
      <c r="C570" s="47"/>
      <c r="D570" s="103"/>
      <c r="E570" s="48"/>
      <c r="F570" s="48"/>
      <c r="G570" s="48"/>
      <c r="H570" s="34"/>
      <c r="I570" s="34"/>
      <c r="J570" s="34"/>
      <c r="K570" s="34"/>
      <c r="L570" s="48"/>
      <c r="M570" s="34"/>
      <c r="N570" s="34"/>
      <c r="O570" s="34"/>
      <c r="P570" s="34"/>
      <c r="Q570" s="59"/>
      <c r="R570" s="59"/>
      <c r="S570" s="34"/>
      <c r="U570" s="34"/>
      <c r="Y570" s="50"/>
    </row>
    <row r="571" spans="1:25">
      <c r="A571" s="46"/>
      <c r="B571" s="102"/>
      <c r="C571" s="47"/>
      <c r="D571" s="103"/>
      <c r="E571" s="48"/>
      <c r="F571" s="48"/>
      <c r="G571" s="48"/>
      <c r="H571" s="34"/>
      <c r="I571" s="34"/>
      <c r="J571" s="48"/>
      <c r="K571" s="34"/>
      <c r="L571" s="34"/>
      <c r="O571" s="34"/>
      <c r="P571" s="34"/>
      <c r="Q571" s="59"/>
      <c r="R571" s="59"/>
      <c r="S571" s="34"/>
      <c r="U571" s="34"/>
      <c r="Y571" s="50"/>
    </row>
    <row r="572" spans="1:25">
      <c r="A572" s="46"/>
      <c r="B572" s="102"/>
      <c r="C572" s="47"/>
      <c r="D572" s="103"/>
      <c r="E572" s="48"/>
      <c r="F572" s="48"/>
      <c r="G572" s="48"/>
      <c r="H572" s="34"/>
      <c r="I572" s="34"/>
      <c r="J572" s="34"/>
      <c r="K572" s="34"/>
      <c r="L572" s="48"/>
      <c r="M572" s="34"/>
      <c r="N572" s="34"/>
      <c r="O572" s="34"/>
      <c r="P572" s="34"/>
      <c r="Q572" s="59"/>
      <c r="R572" s="59"/>
      <c r="S572" s="34"/>
      <c r="U572" s="34"/>
      <c r="Y572" s="50"/>
    </row>
    <row r="573" spans="1:25">
      <c r="A573" s="46"/>
      <c r="B573" s="102"/>
      <c r="C573" s="47"/>
      <c r="D573" s="103"/>
      <c r="E573" s="48"/>
      <c r="F573" s="48"/>
      <c r="G573" s="48"/>
      <c r="H573" s="34"/>
      <c r="I573" s="34"/>
      <c r="J573" s="48"/>
      <c r="K573" s="34"/>
      <c r="L573" s="34"/>
      <c r="O573" s="34"/>
      <c r="P573" s="34"/>
      <c r="Q573" s="59"/>
      <c r="R573" s="59"/>
      <c r="S573" s="34"/>
      <c r="U573" s="34"/>
      <c r="Y573" s="50"/>
    </row>
    <row r="574" spans="1:25">
      <c r="A574" s="46"/>
      <c r="B574" s="102"/>
      <c r="C574" s="47"/>
      <c r="D574" s="103"/>
      <c r="E574" s="48"/>
      <c r="F574" s="48"/>
      <c r="G574" s="48"/>
      <c r="H574" s="34"/>
      <c r="I574" s="34"/>
      <c r="J574" s="34"/>
      <c r="K574" s="34"/>
      <c r="L574" s="48"/>
      <c r="M574" s="34"/>
      <c r="N574" s="34"/>
      <c r="O574" s="34"/>
      <c r="P574" s="34"/>
      <c r="Q574" s="59"/>
      <c r="R574" s="59"/>
      <c r="S574" s="34"/>
      <c r="U574" s="34"/>
      <c r="Y574" s="50"/>
    </row>
    <row r="575" spans="1:25">
      <c r="A575" s="46"/>
      <c r="B575" s="102"/>
      <c r="C575" s="47"/>
      <c r="D575" s="103"/>
      <c r="E575" s="48"/>
      <c r="F575" s="48"/>
      <c r="G575" s="48"/>
      <c r="H575" s="34"/>
      <c r="I575" s="34"/>
      <c r="J575" s="48"/>
      <c r="K575" s="34"/>
      <c r="L575" s="34"/>
      <c r="O575" s="34"/>
      <c r="P575" s="34"/>
      <c r="Q575" s="59"/>
      <c r="R575" s="59"/>
      <c r="S575" s="34"/>
      <c r="U575" s="34"/>
      <c r="Y575" s="50"/>
    </row>
    <row r="576" spans="1:25">
      <c r="A576" s="46"/>
      <c r="B576" s="102"/>
      <c r="C576" s="47"/>
      <c r="D576" s="103"/>
      <c r="E576" s="48"/>
      <c r="F576" s="48"/>
      <c r="G576" s="48"/>
      <c r="H576" s="34"/>
      <c r="I576" s="34"/>
      <c r="J576" s="34"/>
      <c r="K576" s="34"/>
      <c r="L576" s="48"/>
      <c r="M576" s="34"/>
      <c r="N576" s="34"/>
      <c r="O576" s="34"/>
      <c r="P576" s="34"/>
      <c r="Q576" s="59"/>
      <c r="R576" s="59"/>
      <c r="S576" s="34"/>
      <c r="U576" s="34"/>
      <c r="Y576" s="50"/>
    </row>
    <row r="577" spans="1:25">
      <c r="A577" s="46"/>
      <c r="B577" s="102"/>
      <c r="C577" s="47"/>
      <c r="D577" s="103"/>
      <c r="E577" s="48"/>
      <c r="F577" s="48"/>
      <c r="G577" s="48"/>
      <c r="H577" s="34"/>
      <c r="I577" s="34"/>
      <c r="J577" s="48"/>
      <c r="K577" s="34"/>
      <c r="L577" s="34"/>
      <c r="O577" s="34"/>
      <c r="P577" s="34"/>
      <c r="Q577" s="59"/>
      <c r="R577" s="59"/>
      <c r="S577" s="34"/>
      <c r="U577" s="34"/>
      <c r="Y577" s="50"/>
    </row>
    <row r="578" spans="1:25">
      <c r="A578" s="46"/>
      <c r="B578" s="46"/>
      <c r="C578" s="47"/>
      <c r="D578" s="46"/>
      <c r="E578" s="48"/>
      <c r="F578" s="48"/>
      <c r="G578" s="48"/>
      <c r="H578" s="34"/>
      <c r="I578" s="34"/>
      <c r="J578" s="34"/>
      <c r="L578" s="48"/>
      <c r="M578" s="34"/>
      <c r="N578" s="34"/>
      <c r="O578" s="34"/>
      <c r="P578" s="34"/>
      <c r="Q578" s="59"/>
      <c r="R578" s="59"/>
      <c r="S578" s="34"/>
      <c r="U578" s="34"/>
      <c r="Y578" s="50"/>
    </row>
    <row r="579" spans="1:25">
      <c r="A579" s="46"/>
      <c r="B579" s="46"/>
      <c r="C579" s="47"/>
      <c r="D579" s="46"/>
      <c r="E579" s="48"/>
      <c r="F579" s="48"/>
      <c r="G579" s="48"/>
      <c r="H579" s="34"/>
      <c r="I579" s="34"/>
      <c r="J579" s="48"/>
      <c r="L579" s="34"/>
      <c r="O579" s="34"/>
      <c r="P579" s="34"/>
      <c r="Q579" s="59"/>
      <c r="R579" s="59"/>
      <c r="S579" s="34"/>
      <c r="U579" s="34"/>
      <c r="Y579" s="50"/>
    </row>
    <row r="580" spans="1:25">
      <c r="A580" s="46"/>
      <c r="B580" s="102"/>
      <c r="C580" s="47"/>
      <c r="D580" s="103"/>
      <c r="E580" s="48"/>
      <c r="F580" s="48"/>
      <c r="G580" s="48"/>
      <c r="H580" s="34"/>
      <c r="I580" s="34"/>
      <c r="J580" s="34"/>
      <c r="K580" s="34"/>
      <c r="L580" s="48"/>
      <c r="M580" s="34"/>
      <c r="N580" s="34"/>
      <c r="O580" s="34"/>
      <c r="P580" s="34"/>
      <c r="Q580" s="59"/>
      <c r="R580" s="59"/>
      <c r="S580" s="34"/>
      <c r="U580" s="34"/>
      <c r="Y580" s="50"/>
    </row>
    <row r="581" spans="1:25">
      <c r="A581" s="46"/>
      <c r="B581" s="102"/>
      <c r="C581" s="47"/>
      <c r="D581" s="103"/>
      <c r="E581" s="48"/>
      <c r="F581" s="48"/>
      <c r="G581" s="48"/>
      <c r="H581" s="34"/>
      <c r="I581" s="34"/>
      <c r="J581" s="48"/>
      <c r="K581" s="34"/>
      <c r="L581" s="34"/>
      <c r="O581" s="34"/>
      <c r="P581" s="34"/>
      <c r="Q581" s="59"/>
      <c r="R581" s="59"/>
      <c r="S581" s="34"/>
      <c r="U581" s="34"/>
      <c r="Y581" s="50"/>
    </row>
    <row r="582" spans="1:25">
      <c r="A582" s="46"/>
      <c r="B582" s="102"/>
      <c r="C582" s="47"/>
      <c r="D582" s="103"/>
      <c r="E582" s="48"/>
      <c r="F582" s="48"/>
      <c r="G582" s="48"/>
      <c r="H582" s="34"/>
      <c r="I582" s="34"/>
      <c r="J582" s="34"/>
      <c r="K582" s="34"/>
      <c r="L582" s="48"/>
      <c r="M582" s="34"/>
      <c r="N582" s="34"/>
      <c r="O582" s="34"/>
      <c r="P582" s="34"/>
      <c r="Q582" s="59"/>
      <c r="R582" s="59"/>
      <c r="S582" s="34"/>
      <c r="U582" s="34"/>
      <c r="Y582" s="50"/>
    </row>
    <row r="583" spans="1:25">
      <c r="A583" s="46"/>
      <c r="B583" s="46"/>
      <c r="C583" s="47"/>
      <c r="D583" s="46"/>
      <c r="E583" s="48"/>
      <c r="F583" s="48"/>
      <c r="G583" s="48"/>
      <c r="H583" s="34"/>
      <c r="I583" s="34"/>
      <c r="J583" s="34"/>
      <c r="L583" s="48"/>
      <c r="M583" s="34"/>
      <c r="N583" s="34"/>
      <c r="O583" s="34"/>
      <c r="P583" s="34"/>
      <c r="Q583" s="59"/>
      <c r="R583" s="59"/>
      <c r="S583" s="34"/>
      <c r="U583" s="34"/>
      <c r="Y583" s="50"/>
    </row>
    <row r="584" spans="1:25">
      <c r="A584" s="46"/>
      <c r="B584" s="102"/>
      <c r="C584" s="47"/>
      <c r="D584" s="46"/>
      <c r="E584" s="48"/>
      <c r="F584" s="48"/>
      <c r="G584" s="48"/>
      <c r="H584" s="34"/>
      <c r="I584" s="34"/>
      <c r="J584" s="48"/>
      <c r="K584" s="34"/>
      <c r="L584" s="34"/>
      <c r="O584" s="34"/>
      <c r="P584" s="34"/>
      <c r="Q584" s="59"/>
      <c r="R584" s="59"/>
      <c r="S584" s="34"/>
      <c r="U584" s="34"/>
      <c r="Y584" s="50"/>
    </row>
    <row r="585" spans="1:25">
      <c r="A585" s="46"/>
      <c r="B585" s="102"/>
      <c r="C585" s="47"/>
      <c r="D585" s="46"/>
      <c r="E585" s="48"/>
      <c r="F585" s="48"/>
      <c r="G585" s="48"/>
      <c r="H585" s="34"/>
      <c r="I585" s="34"/>
      <c r="J585" s="34"/>
      <c r="K585" s="34"/>
      <c r="L585" s="48"/>
      <c r="M585" s="34"/>
      <c r="N585" s="34"/>
      <c r="O585" s="34"/>
      <c r="P585" s="34"/>
      <c r="Q585" s="59"/>
      <c r="R585" s="59"/>
      <c r="S585" s="34"/>
      <c r="U585" s="34"/>
      <c r="Y585" s="50"/>
    </row>
    <row r="586" spans="1:25">
      <c r="A586" s="46"/>
      <c r="B586" s="102"/>
      <c r="C586" s="47"/>
      <c r="D586" s="46"/>
      <c r="E586" s="48"/>
      <c r="F586" s="48"/>
      <c r="G586" s="48"/>
      <c r="H586" s="34"/>
      <c r="I586" s="34"/>
      <c r="J586" s="48"/>
      <c r="K586" s="34"/>
      <c r="L586" s="34"/>
      <c r="O586" s="34"/>
      <c r="P586" s="34"/>
      <c r="Q586" s="59"/>
      <c r="R586" s="59"/>
      <c r="S586" s="34"/>
      <c r="U586" s="34"/>
      <c r="Y586" s="50"/>
    </row>
    <row r="587" spans="1:25">
      <c r="A587" s="46"/>
      <c r="B587" s="102"/>
      <c r="C587" s="47"/>
      <c r="D587" s="46"/>
      <c r="E587" s="48"/>
      <c r="F587" s="48"/>
      <c r="G587" s="48"/>
      <c r="H587" s="34"/>
      <c r="I587" s="34"/>
      <c r="J587" s="34"/>
      <c r="K587" s="34"/>
      <c r="L587" s="48"/>
      <c r="M587" s="34"/>
      <c r="N587" s="34"/>
      <c r="O587" s="34"/>
      <c r="P587" s="34"/>
      <c r="Q587" s="59"/>
      <c r="R587" s="59"/>
      <c r="S587" s="34"/>
      <c r="U587" s="34"/>
      <c r="Y587" s="50"/>
    </row>
    <row r="588" spans="1:25">
      <c r="A588" s="46"/>
      <c r="B588" s="102"/>
      <c r="C588" s="47"/>
      <c r="D588" s="46"/>
      <c r="E588" s="48"/>
      <c r="F588" s="48"/>
      <c r="G588" s="48"/>
      <c r="H588" s="34"/>
      <c r="I588" s="34"/>
      <c r="J588" s="48"/>
      <c r="K588" s="34"/>
      <c r="L588" s="34"/>
      <c r="O588" s="34"/>
      <c r="P588" s="34"/>
      <c r="Q588" s="59"/>
      <c r="R588" s="59"/>
      <c r="S588" s="34"/>
      <c r="U588" s="34"/>
      <c r="Y588" s="50"/>
    </row>
    <row r="589" spans="1:25">
      <c r="A589" s="46"/>
      <c r="B589" s="102"/>
      <c r="C589" s="47"/>
      <c r="D589" s="46"/>
      <c r="E589" s="48"/>
      <c r="F589" s="48"/>
      <c r="G589" s="48"/>
      <c r="H589" s="34"/>
      <c r="I589" s="34"/>
      <c r="J589" s="34"/>
      <c r="K589" s="34"/>
      <c r="L589" s="48"/>
      <c r="M589" s="34"/>
      <c r="N589" s="34"/>
      <c r="O589" s="34"/>
      <c r="P589" s="34"/>
      <c r="Q589" s="59"/>
      <c r="R589" s="59"/>
      <c r="S589" s="34"/>
      <c r="U589" s="34"/>
      <c r="Y589" s="50"/>
    </row>
    <row r="590" spans="1:25">
      <c r="A590" s="46"/>
      <c r="B590" s="102"/>
      <c r="C590" s="47"/>
      <c r="D590" s="103"/>
      <c r="E590" s="48"/>
      <c r="F590" s="48"/>
      <c r="G590" s="48"/>
      <c r="H590" s="34"/>
      <c r="I590" s="34"/>
      <c r="J590" s="48"/>
      <c r="K590" s="34"/>
      <c r="L590" s="34"/>
      <c r="O590" s="34"/>
      <c r="P590" s="34"/>
      <c r="Q590" s="59"/>
      <c r="R590" s="59"/>
      <c r="S590" s="34"/>
      <c r="U590" s="34"/>
      <c r="Y590" s="50"/>
    </row>
  </sheetData>
  <sheetProtection selectLockedCells="1" selectUnlockedCells="1"/>
  <sortState xmlns:xlrd2="http://schemas.microsoft.com/office/spreadsheetml/2017/richdata2" ref="A21:X362">
    <sortCondition ref="C21:C362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5"/>
  </sheetPr>
  <dimension ref="A1:BR273"/>
  <sheetViews>
    <sheetView workbookViewId="0">
      <pane xSplit="14" ySplit="21" topLeftCell="O130" activePane="bottomRight" state="frozen"/>
      <selection pane="topRight" activeCell="O1" sqref="O1"/>
      <selection pane="bottomLeft" activeCell="A22" sqref="A22"/>
      <selection pane="bottomRight" activeCell="A149" sqref="A149:D196"/>
    </sheetView>
  </sheetViews>
  <sheetFormatPr defaultRowHeight="12.75"/>
  <cols>
    <col min="1" max="1" width="15.140625" style="1" customWidth="1"/>
    <col min="2" max="2" width="3.7109375" style="1" customWidth="1"/>
    <col min="3" max="3" width="12.42578125" style="2" customWidth="1"/>
    <col min="4" max="4" width="8.7109375" style="1" customWidth="1"/>
    <col min="5" max="5" width="11.85546875" style="1" customWidth="1"/>
    <col min="6" max="6" width="17.42578125" style="1" customWidth="1"/>
    <col min="7" max="7" width="7.85546875" style="1" customWidth="1"/>
    <col min="8" max="15" width="7.5703125" style="1" customWidth="1"/>
    <col min="16" max="16" width="7.85546875" style="1" customWidth="1"/>
    <col min="17" max="17" width="12.42578125" style="1" customWidth="1"/>
    <col min="18" max="18" width="7.7109375" style="1" customWidth="1"/>
    <col min="19" max="20" width="9.140625" style="1"/>
    <col min="21" max="21" width="8.42578125" style="1" customWidth="1"/>
    <col min="22" max="22" width="9.140625" style="1"/>
    <col min="23" max="23" width="13.85546875" style="1" customWidth="1"/>
    <col min="24" max="25" width="9.140625" style="1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  <col min="55" max="70" width="10.28515625" customWidth="1"/>
    <col min="71" max="16384" width="9.140625" style="1"/>
  </cols>
  <sheetData>
    <row r="1" spans="1:64" ht="20.25">
      <c r="A1" s="3" t="s">
        <v>0</v>
      </c>
      <c r="E1" s="1" t="s">
        <v>1</v>
      </c>
      <c r="AA1" s="104" t="s">
        <v>149</v>
      </c>
      <c r="AB1" s="105"/>
      <c r="AC1" s="105" t="s">
        <v>150</v>
      </c>
      <c r="AD1" s="105" t="s">
        <v>151</v>
      </c>
      <c r="AE1" s="31"/>
      <c r="AW1" s="106" t="s">
        <v>46</v>
      </c>
      <c r="AX1" s="107" t="s">
        <v>152</v>
      </c>
      <c r="AY1" s="108" t="s">
        <v>153</v>
      </c>
      <c r="AZ1" s="109" t="s">
        <v>154</v>
      </c>
      <c r="BA1" s="110" t="s">
        <v>155</v>
      </c>
      <c r="BB1" s="109" t="s">
        <v>156</v>
      </c>
      <c r="BC1" s="110" t="s">
        <v>157</v>
      </c>
      <c r="BD1" s="109" t="s">
        <v>158</v>
      </c>
      <c r="BE1" s="111" t="s">
        <v>159</v>
      </c>
      <c r="BF1" s="110" t="s">
        <v>160</v>
      </c>
      <c r="BG1" s="109" t="s">
        <v>161</v>
      </c>
      <c r="BH1" s="111" t="s">
        <v>162</v>
      </c>
      <c r="BI1" s="110" t="s">
        <v>163</v>
      </c>
      <c r="BJ1" s="109" t="s">
        <v>164</v>
      </c>
      <c r="BK1" s="111" t="s">
        <v>165</v>
      </c>
      <c r="BL1" s="110" t="s">
        <v>166</v>
      </c>
    </row>
    <row r="2" spans="1:64" ht="15.75">
      <c r="A2" t="s">
        <v>2</v>
      </c>
      <c r="B2" s="4" t="s">
        <v>3</v>
      </c>
      <c r="C2" s="5"/>
      <c r="E2" s="1" t="s">
        <v>4</v>
      </c>
      <c r="AA2" s="112" t="s">
        <v>167</v>
      </c>
      <c r="AB2" s="113">
        <f>C7</f>
        <v>52914.714999999997</v>
      </c>
      <c r="AC2" s="114" t="s">
        <v>168</v>
      </c>
      <c r="AD2" s="113">
        <f>C8</f>
        <v>0.28041728300000002</v>
      </c>
      <c r="AE2" s="115" t="s">
        <v>169</v>
      </c>
      <c r="AI2" t="s">
        <v>170</v>
      </c>
      <c r="AW2">
        <v>-33000</v>
      </c>
      <c r="AX2">
        <f t="shared" ref="AX2:AX48" si="0">AB$3+AB$4*AW2+AB$5*AW2^2+AZ2</f>
        <v>-5.2803970141976117E-2</v>
      </c>
      <c r="AY2">
        <f t="shared" ref="AY2:AY48" si="1">AB$3+AB$4*AW2+AB$5*AW2^2</f>
        <v>-5.7010606307334573E-2</v>
      </c>
      <c r="AZ2" s="7">
        <f t="shared" ref="AZ2:AZ48" si="2">$AB$6*($AB$11/BA2*BB2+$AB$12)</f>
        <v>4.2066361653584532E-3</v>
      </c>
      <c r="BA2">
        <f t="shared" ref="BA2:BA48" si="3">1+$AB$7*COS(BC2)</f>
        <v>1.061220211802421</v>
      </c>
      <c r="BB2">
        <f t="shared" ref="BB2:BB48" si="4">SIN(BC2+$AB$9)</f>
        <v>0.60526005126572946</v>
      </c>
      <c r="BC2">
        <f t="shared" ref="BC2:BC48" si="5">2*ATAN(BD2)</f>
        <v>1.0909223997856823</v>
      </c>
      <c r="BD2">
        <f t="shared" ref="BD2:BD48" si="6">SQRT((1+$AB$7)/(1-$AB$7))*TAN(BE2/2)</f>
        <v>0.60687757455848224</v>
      </c>
      <c r="BE2">
        <f t="shared" ref="BE2:BK11" si="7">$BL2+$AB$7*SIN(BF2)</f>
        <v>13.542791617449042</v>
      </c>
      <c r="BF2">
        <f t="shared" si="7"/>
        <v>13.542791598915242</v>
      </c>
      <c r="BG2">
        <f t="shared" si="7"/>
        <v>13.542791349330853</v>
      </c>
      <c r="BH2">
        <f t="shared" si="7"/>
        <v>13.542787988325529</v>
      </c>
      <c r="BI2">
        <f t="shared" si="7"/>
        <v>13.542742729282912</v>
      </c>
      <c r="BJ2">
        <f t="shared" si="7"/>
        <v>13.54213356928639</v>
      </c>
      <c r="BK2">
        <f t="shared" si="7"/>
        <v>13.533987256364544</v>
      </c>
      <c r="BL2">
        <f t="shared" ref="BL2:BL48" si="8">$AB$9+$AB$18*(AW2-AB$15)</f>
        <v>13.432927118970815</v>
      </c>
    </row>
    <row r="3" spans="1:64">
      <c r="A3"/>
      <c r="B3" s="4"/>
      <c r="C3" s="5"/>
      <c r="D3" s="6"/>
      <c r="S3" s="1">
        <v>21791</v>
      </c>
      <c r="T3" s="1">
        <v>-4.3789839997771196E-2</v>
      </c>
      <c r="Y3" s="116">
        <v>0.84036774935024017</v>
      </c>
      <c r="AA3" s="117" t="s">
        <v>171</v>
      </c>
      <c r="AB3" s="118">
        <f t="shared" ref="AB3:AB10" si="9">AC3*AD3</f>
        <v>7.8520873483623223E-3</v>
      </c>
      <c r="AC3" s="116">
        <v>0.78520873483623221</v>
      </c>
      <c r="AD3">
        <v>0.01</v>
      </c>
      <c r="AE3" s="119"/>
      <c r="AH3" s="116">
        <v>-0.3</v>
      </c>
      <c r="AI3" s="120"/>
      <c r="AW3">
        <v>-32000</v>
      </c>
      <c r="AX3">
        <f t="shared" si="0"/>
        <v>-4.8051681780821975E-2</v>
      </c>
      <c r="AY3">
        <f t="shared" si="1"/>
        <v>-5.3218303463933442E-2</v>
      </c>
      <c r="AZ3" s="7">
        <f t="shared" si="2"/>
        <v>5.1666216831114647E-3</v>
      </c>
      <c r="BA3">
        <f t="shared" si="3"/>
        <v>1.0430408105919242</v>
      </c>
      <c r="BB3">
        <f t="shared" si="4"/>
        <v>0.71694093936734382</v>
      </c>
      <c r="BC3">
        <f t="shared" si="5"/>
        <v>1.2402341923702973</v>
      </c>
      <c r="BD3">
        <f t="shared" si="6"/>
        <v>0.71408579757668611</v>
      </c>
      <c r="BE3">
        <f t="shared" si="7"/>
        <v>13.683442620622392</v>
      </c>
      <c r="BF3">
        <f t="shared" si="7"/>
        <v>13.68344261573472</v>
      </c>
      <c r="BG3">
        <f t="shared" si="7"/>
        <v>13.683442531643832</v>
      </c>
      <c r="BH3">
        <f t="shared" si="7"/>
        <v>13.68344108488828</v>
      </c>
      <c r="BI3">
        <f t="shared" si="7"/>
        <v>13.683416194615877</v>
      </c>
      <c r="BJ3">
        <f t="shared" si="7"/>
        <v>13.682988176120851</v>
      </c>
      <c r="BK3">
        <f t="shared" si="7"/>
        <v>13.675685652776302</v>
      </c>
      <c r="BL3">
        <f t="shared" si="8"/>
        <v>13.564252890469602</v>
      </c>
    </row>
    <row r="4" spans="1:64">
      <c r="A4" s="7" t="s">
        <v>5</v>
      </c>
      <c r="B4" s="8"/>
      <c r="C4" s="9">
        <v>47333.79</v>
      </c>
      <c r="D4" s="10">
        <v>0.28042023999999999</v>
      </c>
      <c r="E4" s="11"/>
      <c r="S4" s="1">
        <v>22697</v>
      </c>
      <c r="T4" s="1">
        <v>-4.4887280004331842E-2</v>
      </c>
      <c r="Y4" s="121">
        <v>-0.35673214772420808</v>
      </c>
      <c r="AA4" s="122" t="s">
        <v>172</v>
      </c>
      <c r="AB4" s="123">
        <f t="shared" si="9"/>
        <v>8.1683040867874329E-8</v>
      </c>
      <c r="AC4" s="121">
        <v>0.81683040867874335</v>
      </c>
      <c r="AD4">
        <v>9.9999999999999995E-8</v>
      </c>
      <c r="AE4" s="119"/>
      <c r="AF4">
        <v>-3</v>
      </c>
      <c r="AH4" s="121">
        <v>1</v>
      </c>
      <c r="AI4" s="124"/>
      <c r="AW4">
        <v>-31000</v>
      </c>
      <c r="AX4">
        <f t="shared" si="0"/>
        <v>-4.3529606454334999E-2</v>
      </c>
      <c r="AY4">
        <f t="shared" si="1"/>
        <v>-4.9540173537533351E-2</v>
      </c>
      <c r="AZ4" s="7">
        <f t="shared" si="2"/>
        <v>6.0105670831983558E-3</v>
      </c>
      <c r="BA4">
        <f t="shared" si="3"/>
        <v>1.024577122489521</v>
      </c>
      <c r="BB4">
        <f t="shared" si="4"/>
        <v>0.80964689722826666</v>
      </c>
      <c r="BC4">
        <f t="shared" si="5"/>
        <v>1.3843801293037357</v>
      </c>
      <c r="BD4">
        <f t="shared" si="6"/>
        <v>0.82902467059875196</v>
      </c>
      <c r="BE4">
        <f t="shared" si="7"/>
        <v>13.821638982903091</v>
      </c>
      <c r="BF4">
        <f t="shared" si="7"/>
        <v>13.821638982197674</v>
      </c>
      <c r="BG4">
        <f t="shared" si="7"/>
        <v>13.821638965055243</v>
      </c>
      <c r="BH4">
        <f t="shared" si="7"/>
        <v>13.821638548474795</v>
      </c>
      <c r="BI4">
        <f t="shared" si="7"/>
        <v>13.821628425262089</v>
      </c>
      <c r="BJ4">
        <f t="shared" si="7"/>
        <v>13.821382520143677</v>
      </c>
      <c r="BK4">
        <f t="shared" si="7"/>
        <v>13.815464989166536</v>
      </c>
      <c r="BL4">
        <f t="shared" si="8"/>
        <v>13.695578661968387</v>
      </c>
    </row>
    <row r="5" spans="1:64">
      <c r="A5" s="12" t="s">
        <v>6</v>
      </c>
      <c r="B5"/>
      <c r="C5" s="13">
        <v>8</v>
      </c>
      <c r="D5" t="s">
        <v>7</v>
      </c>
      <c r="E5"/>
      <c r="S5" s="1">
        <v>24589.5</v>
      </c>
      <c r="T5" s="1">
        <v>-4.8167564375034999E-2</v>
      </c>
      <c r="Y5" s="121">
        <v>-5.9440646017926539</v>
      </c>
      <c r="AA5" s="122" t="s">
        <v>37</v>
      </c>
      <c r="AB5" s="123">
        <f t="shared" si="9"/>
        <v>-5.7086458500511515E-11</v>
      </c>
      <c r="AC5" s="121">
        <v>-5.7086458500511519</v>
      </c>
      <c r="AD5">
        <v>9.9999999999999994E-12</v>
      </c>
      <c r="AE5" s="119"/>
      <c r="AF5" s="121">
        <v>0.6987842707661861</v>
      </c>
      <c r="AH5" s="121">
        <v>0.6987842707661861</v>
      </c>
      <c r="AI5" s="124"/>
      <c r="AW5">
        <v>-30000</v>
      </c>
      <c r="AX5">
        <f t="shared" si="0"/>
        <v>-3.9248217889078597E-2</v>
      </c>
      <c r="AY5">
        <f t="shared" si="1"/>
        <v>-4.5976216528134273E-2</v>
      </c>
      <c r="AZ5" s="7">
        <f t="shared" si="2"/>
        <v>6.7279986390556771E-3</v>
      </c>
      <c r="BA5">
        <f t="shared" si="3"/>
        <v>1.006277879024265</v>
      </c>
      <c r="BB5">
        <f t="shared" si="4"/>
        <v>0.88318340413813745</v>
      </c>
      <c r="BC5">
        <f t="shared" si="5"/>
        <v>1.5234365513626118</v>
      </c>
      <c r="BD5">
        <f t="shared" si="6"/>
        <v>0.95372730746962298</v>
      </c>
      <c r="BE5">
        <f t="shared" si="7"/>
        <v>13.957373664733511</v>
      </c>
      <c r="BF5">
        <f t="shared" si="7"/>
        <v>13.957373664702445</v>
      </c>
      <c r="BG5">
        <f t="shared" si="7"/>
        <v>13.957373663392374</v>
      </c>
      <c r="BH5">
        <f t="shared" si="7"/>
        <v>13.957373608146726</v>
      </c>
      <c r="BI5">
        <f t="shared" si="7"/>
        <v>13.957371278455515</v>
      </c>
      <c r="BJ5">
        <f t="shared" si="7"/>
        <v>13.957273063289719</v>
      </c>
      <c r="BK5">
        <f t="shared" si="7"/>
        <v>13.953179680896699</v>
      </c>
      <c r="BL5">
        <f t="shared" si="8"/>
        <v>13.826904433467174</v>
      </c>
    </row>
    <row r="6" spans="1:64">
      <c r="A6" s="7" t="s">
        <v>8</v>
      </c>
      <c r="B6" s="4"/>
      <c r="C6" s="1"/>
      <c r="E6" s="1" t="s">
        <v>9</v>
      </c>
      <c r="Y6" s="121">
        <v>0.91648651401879</v>
      </c>
      <c r="AA6" s="122" t="s">
        <v>173</v>
      </c>
      <c r="AB6" s="123">
        <f t="shared" si="9"/>
        <v>8.3509365113769093E-3</v>
      </c>
      <c r="AC6" s="121">
        <v>0.83509365113769085</v>
      </c>
      <c r="AD6">
        <v>0.01</v>
      </c>
      <c r="AE6" s="119" t="s">
        <v>169</v>
      </c>
      <c r="AH6" s="121">
        <v>0.47</v>
      </c>
      <c r="AI6" s="124"/>
      <c r="AW6">
        <v>-29000</v>
      </c>
      <c r="AX6">
        <f t="shared" si="0"/>
        <v>-3.5214180817792179E-2</v>
      </c>
      <c r="AY6">
        <f t="shared" si="1"/>
        <v>-4.2526432435736221E-2</v>
      </c>
      <c r="AZ6">
        <f t="shared" si="2"/>
        <v>7.3122516179440454E-3</v>
      </c>
      <c r="BA6">
        <f t="shared" si="3"/>
        <v>0.98850506844879027</v>
      </c>
      <c r="BB6">
        <f t="shared" si="4"/>
        <v>0.93798092104269981</v>
      </c>
      <c r="BC6">
        <f t="shared" si="5"/>
        <v>1.6575896102413046</v>
      </c>
      <c r="BD6">
        <f t="shared" si="6"/>
        <v>1.0907902779236083</v>
      </c>
      <c r="BE6">
        <f t="shared" si="7"/>
        <v>14.090693793693038</v>
      </c>
      <c r="BF6">
        <f t="shared" si="7"/>
        <v>14.090693793693021</v>
      </c>
      <c r="BG6">
        <f t="shared" si="7"/>
        <v>14.090693793690134</v>
      </c>
      <c r="BH6">
        <f t="shared" si="7"/>
        <v>14.090693793221648</v>
      </c>
      <c r="BI6">
        <f t="shared" si="7"/>
        <v>14.090693717174048</v>
      </c>
      <c r="BJ6">
        <f t="shared" si="7"/>
        <v>14.09068137431567</v>
      </c>
      <c r="BK6">
        <f t="shared" si="7"/>
        <v>14.088719699989895</v>
      </c>
      <c r="BL6">
        <f t="shared" si="8"/>
        <v>13.958230204965961</v>
      </c>
    </row>
    <row r="7" spans="1:64">
      <c r="A7" t="s">
        <v>10</v>
      </c>
      <c r="B7" s="4"/>
      <c r="C7" s="14">
        <v>52914.714999999997</v>
      </c>
      <c r="I7" s="1">
        <v>5.0000000000000001E-3</v>
      </c>
      <c r="Y7" s="125">
        <v>-0.24815766023096067</v>
      </c>
      <c r="AA7" s="122" t="s">
        <v>174</v>
      </c>
      <c r="AB7" s="123">
        <f t="shared" si="9"/>
        <v>0.13260676191082937</v>
      </c>
      <c r="AC7" s="125">
        <v>0.13260676191082937</v>
      </c>
      <c r="AD7">
        <v>1</v>
      </c>
      <c r="AE7" s="119"/>
      <c r="AH7" s="121">
        <v>0.57999999999999996</v>
      </c>
      <c r="AI7" s="124"/>
      <c r="AW7">
        <v>-28000</v>
      </c>
      <c r="AX7">
        <f t="shared" si="0"/>
        <v>-3.1430857574757443E-2</v>
      </c>
      <c r="AY7">
        <f t="shared" si="1"/>
        <v>-3.9190821260339181E-2</v>
      </c>
      <c r="AZ7">
        <f t="shared" si="2"/>
        <v>7.7599636855817371E-3</v>
      </c>
      <c r="BA7">
        <f t="shared" si="3"/>
        <v>0.97153916109724758</v>
      </c>
      <c r="BB7">
        <f t="shared" si="4"/>
        <v>0.97490082960226887</v>
      </c>
      <c r="BC7">
        <f t="shared" si="5"/>
        <v>1.7871050627244336</v>
      </c>
      <c r="BD7">
        <f t="shared" si="6"/>
        <v>1.2436064280164396</v>
      </c>
      <c r="BE7">
        <f t="shared" si="7"/>
        <v>14.221689346496607</v>
      </c>
      <c r="BF7">
        <f t="shared" si="7"/>
        <v>14.221689346496548</v>
      </c>
      <c r="BG7">
        <f t="shared" si="7"/>
        <v>14.221689346501691</v>
      </c>
      <c r="BH7">
        <f t="shared" si="7"/>
        <v>14.221689346042405</v>
      </c>
      <c r="BI7">
        <f t="shared" si="7"/>
        <v>14.221689387068679</v>
      </c>
      <c r="BJ7">
        <f t="shared" si="7"/>
        <v>14.221685722262825</v>
      </c>
      <c r="BK7">
        <f t="shared" si="7"/>
        <v>14.22201246999812</v>
      </c>
      <c r="BL7">
        <f t="shared" si="8"/>
        <v>14.089555976464748</v>
      </c>
    </row>
    <row r="8" spans="1:64" ht="15.75">
      <c r="A8" t="s">
        <v>11</v>
      </c>
      <c r="B8" s="4"/>
      <c r="C8" s="15">
        <v>0.28041728300000002</v>
      </c>
      <c r="I8" s="1">
        <v>-9.9999999999999995E-8</v>
      </c>
      <c r="Y8" s="121">
        <v>1.3733742900356438</v>
      </c>
      <c r="AA8" s="122" t="s">
        <v>175</v>
      </c>
      <c r="AB8" s="123">
        <f t="shared" si="9"/>
        <v>13416.359426764177</v>
      </c>
      <c r="AC8" s="121">
        <v>1.3416359426764177</v>
      </c>
      <c r="AD8" s="126">
        <v>10000</v>
      </c>
      <c r="AE8" s="119" t="s">
        <v>169</v>
      </c>
      <c r="AF8">
        <f>365.24*AG8</f>
        <v>18773.335999999999</v>
      </c>
      <c r="AG8">
        <v>51.4</v>
      </c>
      <c r="AH8" s="121">
        <v>1.8773340000000001</v>
      </c>
      <c r="AI8" s="124"/>
      <c r="AW8">
        <v>-27000</v>
      </c>
      <c r="AX8">
        <f t="shared" si="0"/>
        <v>-2.7898835887310729E-2</v>
      </c>
      <c r="AY8">
        <f t="shared" si="1"/>
        <v>-3.5969383001943182E-2</v>
      </c>
      <c r="AZ8">
        <f t="shared" si="2"/>
        <v>8.0705471146324537E-3</v>
      </c>
      <c r="BA8">
        <f t="shared" si="3"/>
        <v>0.95558910220325333</v>
      </c>
      <c r="BB8">
        <f t="shared" si="4"/>
        <v>0.99507146117071588</v>
      </c>
      <c r="BC8">
        <f t="shared" si="5"/>
        <v>1.9123025751384952</v>
      </c>
      <c r="BD8">
        <f t="shared" si="6"/>
        <v>1.416720530516814</v>
      </c>
      <c r="BE8">
        <f t="shared" si="7"/>
        <v>14.350482884502808</v>
      </c>
      <c r="BF8">
        <f t="shared" si="7"/>
        <v>14.350482884456994</v>
      </c>
      <c r="BG8">
        <f t="shared" si="7"/>
        <v>14.350482886088916</v>
      </c>
      <c r="BH8">
        <f t="shared" si="7"/>
        <v>14.350482827957778</v>
      </c>
      <c r="BI8">
        <f t="shared" si="7"/>
        <v>14.350484898654729</v>
      </c>
      <c r="BJ8">
        <f t="shared" si="7"/>
        <v>14.350411125873302</v>
      </c>
      <c r="BK8">
        <f t="shared" si="7"/>
        <v>14.353024115891051</v>
      </c>
      <c r="BL8">
        <f t="shared" si="8"/>
        <v>14.220881747963531</v>
      </c>
    </row>
    <row r="9" spans="1:64" ht="15.75">
      <c r="A9" s="12" t="s">
        <v>12</v>
      </c>
      <c r="B9" s="12"/>
      <c r="C9" s="12">
        <v>100</v>
      </c>
      <c r="D9" s="12" t="str">
        <f>"F"&amp;C9</f>
        <v>F100</v>
      </c>
      <c r="E9" s="12" t="str">
        <f>"G"&amp;C9</f>
        <v>G100</v>
      </c>
      <c r="I9" s="1">
        <v>-6.6000000000000005E-11</v>
      </c>
      <c r="Y9" s="121">
        <v>4.8815403709056957</v>
      </c>
      <c r="AA9" s="122" t="s">
        <v>176</v>
      </c>
      <c r="AB9" s="123">
        <f t="shared" si="9"/>
        <v>5.8423554204179373</v>
      </c>
      <c r="AC9" s="121">
        <v>5.8423554204179373</v>
      </c>
      <c r="AD9">
        <v>1</v>
      </c>
      <c r="AE9" s="119" t="s">
        <v>177</v>
      </c>
      <c r="AF9">
        <f>RADIANS(AG9)</f>
        <v>0.94247779607693793</v>
      </c>
      <c r="AG9">
        <v>54</v>
      </c>
      <c r="AH9" s="121">
        <v>5.7</v>
      </c>
      <c r="AI9" s="124"/>
      <c r="AW9">
        <v>-26000</v>
      </c>
      <c r="AX9">
        <f t="shared" si="0"/>
        <v>-2.4616429944267527E-2</v>
      </c>
      <c r="AY9">
        <f t="shared" si="1"/>
        <v>-3.2862117660548196E-2</v>
      </c>
      <c r="AZ9">
        <f t="shared" si="2"/>
        <v>8.24568771628067E-3</v>
      </c>
      <c r="BA9">
        <f t="shared" si="3"/>
        <v>0.94080426282307095</v>
      </c>
      <c r="BB9">
        <f t="shared" si="4"/>
        <v>0.99976000824051481</v>
      </c>
      <c r="BC9">
        <f t="shared" si="5"/>
        <v>2.0335351779063431</v>
      </c>
      <c r="BD9">
        <f t="shared" si="6"/>
        <v>1.616391237922572</v>
      </c>
      <c r="BE9">
        <f t="shared" si="7"/>
        <v>14.477220781812619</v>
      </c>
      <c r="BF9">
        <f t="shared" si="7"/>
        <v>14.477220781005398</v>
      </c>
      <c r="BG9">
        <f t="shared" si="7"/>
        <v>14.477220799256184</v>
      </c>
      <c r="BH9">
        <f t="shared" si="7"/>
        <v>14.477220386616517</v>
      </c>
      <c r="BI9">
        <f t="shared" si="7"/>
        <v>14.477229716042773</v>
      </c>
      <c r="BJ9">
        <f t="shared" si="7"/>
        <v>14.477018725645207</v>
      </c>
      <c r="BK9">
        <f t="shared" si="7"/>
        <v>14.481760047441183</v>
      </c>
      <c r="BL9">
        <f t="shared" si="8"/>
        <v>14.352207519462318</v>
      </c>
    </row>
    <row r="10" spans="1:64">
      <c r="A10"/>
      <c r="B10" s="4"/>
      <c r="C10" s="16" t="s">
        <v>13</v>
      </c>
      <c r="D10" s="16" t="s">
        <v>14</v>
      </c>
      <c r="E10" s="6"/>
      <c r="F10" s="17"/>
      <c r="G10" s="18"/>
      <c r="Y10" s="127">
        <v>2.1977638089311786</v>
      </c>
      <c r="AA10" s="128" t="s">
        <v>178</v>
      </c>
      <c r="AB10" s="129">
        <f t="shared" si="9"/>
        <v>27452.949323660101</v>
      </c>
      <c r="AC10" s="127">
        <v>2.7452949323660101</v>
      </c>
      <c r="AD10">
        <v>10000</v>
      </c>
      <c r="AE10" s="119" t="s">
        <v>179</v>
      </c>
      <c r="AF10">
        <v>48000</v>
      </c>
      <c r="AH10" s="127">
        <v>5</v>
      </c>
      <c r="AI10" s="130"/>
      <c r="AW10">
        <v>-25000</v>
      </c>
      <c r="AX10">
        <f t="shared" si="0"/>
        <v>-2.1580127414203322E-2</v>
      </c>
      <c r="AY10">
        <f t="shared" si="1"/>
        <v>-2.9869025236154235E-2</v>
      </c>
      <c r="AZ10">
        <f t="shared" si="2"/>
        <v>8.2888978219509135E-3</v>
      </c>
      <c r="BA10">
        <f t="shared" si="3"/>
        <v>0.92728646754489996</v>
      </c>
      <c r="BB10">
        <f t="shared" si="4"/>
        <v>0.99027904065705519</v>
      </c>
      <c r="BC10">
        <f t="shared" si="5"/>
        <v>2.1511736951256073</v>
      </c>
      <c r="BD10">
        <f t="shared" si="6"/>
        <v>1.8515143127961564</v>
      </c>
      <c r="BE10">
        <f t="shared" si="7"/>
        <v>14.602066072249018</v>
      </c>
      <c r="BF10">
        <f t="shared" si="7"/>
        <v>14.60206606734288</v>
      </c>
      <c r="BG10">
        <f t="shared" si="7"/>
        <v>14.602066149865623</v>
      </c>
      <c r="BH10">
        <f t="shared" si="7"/>
        <v>14.602064761805883</v>
      </c>
      <c r="BI10">
        <f t="shared" si="7"/>
        <v>14.602088108917316</v>
      </c>
      <c r="BJ10">
        <f t="shared" si="7"/>
        <v>14.601695266695303</v>
      </c>
      <c r="BK10">
        <f t="shared" si="7"/>
        <v>14.608264866058411</v>
      </c>
      <c r="BL10">
        <f t="shared" si="8"/>
        <v>14.483533290961105</v>
      </c>
    </row>
    <row r="11" spans="1:64" ht="14.25">
      <c r="A11" t="s">
        <v>15</v>
      </c>
      <c r="C11" s="19">
        <f ca="1">INTERCEPT(INDIRECT(E9):G952,INDIRECT(D9):$F952)</f>
        <v>2.024466457358513E-4</v>
      </c>
      <c r="D11" s="20">
        <f>E11*F11</f>
        <v>1.0954828700204772E-3</v>
      </c>
      <c r="E11" s="21">
        <v>1.0954828700204771</v>
      </c>
      <c r="F11" s="11">
        <v>1E-3</v>
      </c>
      <c r="AA11" s="131" t="s">
        <v>180</v>
      </c>
      <c r="AB11" s="26">
        <f>1-AB7^2</f>
        <v>0.98241544669552461</v>
      </c>
      <c r="AC11" s="131" t="s">
        <v>181</v>
      </c>
      <c r="AD11" s="26">
        <f>SUM(AE21:AE624)</f>
        <v>6.8926138888917297E-4</v>
      </c>
      <c r="AE11" s="119"/>
      <c r="AW11">
        <v>-24000</v>
      </c>
      <c r="AX11">
        <f t="shared" si="0"/>
        <v>-1.878497036192444E-2</v>
      </c>
      <c r="AY11">
        <f t="shared" si="1"/>
        <v>-2.6990105728761295E-2</v>
      </c>
      <c r="AZ11">
        <f t="shared" si="2"/>
        <v>8.2051353668368566E-3</v>
      </c>
      <c r="BA11">
        <f t="shared" si="3"/>
        <v>0.91510101186898107</v>
      </c>
      <c r="BB11">
        <f t="shared" si="4"/>
        <v>0.96792276363410734</v>
      </c>
      <c r="BC11">
        <f t="shared" si="5"/>
        <v>2.2655955428353662</v>
      </c>
      <c r="BD11">
        <f t="shared" si="6"/>
        <v>2.1352109877654746</v>
      </c>
      <c r="BE11">
        <f t="shared" si="7"/>
        <v>14.725192845073687</v>
      </c>
      <c r="BF11">
        <f t="shared" si="7"/>
        <v>14.725192827808154</v>
      </c>
      <c r="BG11">
        <f t="shared" si="7"/>
        <v>14.725193062523111</v>
      </c>
      <c r="BH11">
        <f t="shared" si="7"/>
        <v>14.725189871701714</v>
      </c>
      <c r="BI11">
        <f t="shared" si="7"/>
        <v>14.725233247865168</v>
      </c>
      <c r="BJ11">
        <f t="shared" si="7"/>
        <v>14.724643348627881</v>
      </c>
      <c r="BK11">
        <f t="shared" si="7"/>
        <v>14.732621596678573</v>
      </c>
      <c r="BL11">
        <f t="shared" si="8"/>
        <v>14.614859062459892</v>
      </c>
    </row>
    <row r="12" spans="1:64">
      <c r="A12" t="s">
        <v>16</v>
      </c>
      <c r="C12" s="19">
        <f ca="1">SLOPE(INDIRECT(E9):G952,INDIRECT(D9):$F952)</f>
        <v>6.2107829524163166E-9</v>
      </c>
      <c r="D12" s="20">
        <f>E12*F12</f>
        <v>1.5064917223085224E-7</v>
      </c>
      <c r="E12" s="22">
        <v>1.5064917223085226</v>
      </c>
      <c r="F12" s="23">
        <v>9.9999999999999995E-8</v>
      </c>
      <c r="AA12" s="132" t="s">
        <v>182</v>
      </c>
      <c r="AB12" s="26">
        <f>AB7*SIN(AB9)</f>
        <v>-5.658200042139315E-2</v>
      </c>
      <c r="AE12" s="119"/>
      <c r="AW12">
        <v>-23000</v>
      </c>
      <c r="AX12">
        <f t="shared" si="0"/>
        <v>-1.6224868122039431E-2</v>
      </c>
      <c r="AY12">
        <f t="shared" si="1"/>
        <v>-2.422535913836938E-2</v>
      </c>
      <c r="AZ12">
        <f t="shared" si="2"/>
        <v>8.0004910163299497E-3</v>
      </c>
      <c r="BA12">
        <f t="shared" si="3"/>
        <v>0.90428616254357452</v>
      </c>
      <c r="BB12">
        <f t="shared" si="4"/>
        <v>0.93392697081818765</v>
      </c>
      <c r="BC12">
        <f t="shared" si="5"/>
        <v>2.3771771282185021</v>
      </c>
      <c r="BD12">
        <f t="shared" si="6"/>
        <v>2.4877171872430344</v>
      </c>
      <c r="BE12">
        <f t="shared" ref="BE12:BK21" si="10">$BL12+$AB$7*SIN(BF12)</f>
        <v>14.846782015024308</v>
      </c>
      <c r="BF12">
        <f t="shared" si="10"/>
        <v>14.846781972115316</v>
      </c>
      <c r="BG12">
        <f t="shared" si="10"/>
        <v>14.846782468753654</v>
      </c>
      <c r="BH12">
        <f t="shared" si="10"/>
        <v>14.84677672053202</v>
      </c>
      <c r="BI12">
        <f t="shared" si="10"/>
        <v>14.846843249594267</v>
      </c>
      <c r="BJ12">
        <f t="shared" si="10"/>
        <v>14.846072936461203</v>
      </c>
      <c r="BK12">
        <f t="shared" si="10"/>
        <v>14.854950257934084</v>
      </c>
      <c r="BL12">
        <f t="shared" si="8"/>
        <v>14.746184833958679</v>
      </c>
    </row>
    <row r="13" spans="1:64">
      <c r="A13" t="s">
        <v>17</v>
      </c>
      <c r="C13" s="4"/>
      <c r="D13" s="20">
        <f>E13*F13</f>
        <v>-2.1092179954468085E-11</v>
      </c>
      <c r="E13" s="24">
        <v>-2.1092179954468087</v>
      </c>
      <c r="F13" s="23">
        <v>9.9999999999999994E-12</v>
      </c>
      <c r="AA13" s="133" t="s">
        <v>183</v>
      </c>
      <c r="AB13" s="134">
        <f>AB6*86400*300000</f>
        <v>216456274.37488949</v>
      </c>
      <c r="AC13" t="s">
        <v>184</v>
      </c>
      <c r="AE13" s="119"/>
      <c r="AW13">
        <v>-22000</v>
      </c>
      <c r="AX13">
        <f t="shared" si="0"/>
        <v>-1.38928461340341E-2</v>
      </c>
      <c r="AY13">
        <f t="shared" si="1"/>
        <v>-2.1574785464978485E-2</v>
      </c>
      <c r="AZ13">
        <f t="shared" si="2"/>
        <v>7.6819393309443861E-3</v>
      </c>
      <c r="BA13">
        <f t="shared" si="3"/>
        <v>0.89486100898519749</v>
      </c>
      <c r="BB13">
        <f t="shared" si="4"/>
        <v>0.88944685332660456</v>
      </c>
      <c r="BC13">
        <f t="shared" si="5"/>
        <v>2.4862890841414655</v>
      </c>
      <c r="BD13">
        <f t="shared" si="6"/>
        <v>2.9420135969674934</v>
      </c>
      <c r="BE13">
        <f t="shared" si="10"/>
        <v>14.967018251763673</v>
      </c>
      <c r="BF13">
        <f t="shared" si="10"/>
        <v>14.967018168912926</v>
      </c>
      <c r="BG13">
        <f t="shared" si="10"/>
        <v>14.967019015699019</v>
      </c>
      <c r="BH13">
        <f t="shared" si="10"/>
        <v>14.967010360988324</v>
      </c>
      <c r="BI13">
        <f t="shared" si="10"/>
        <v>14.967098814594101</v>
      </c>
      <c r="BJ13">
        <f t="shared" si="10"/>
        <v>14.96619445598389</v>
      </c>
      <c r="BK13">
        <f t="shared" si="10"/>
        <v>14.975405795230763</v>
      </c>
      <c r="BL13">
        <f t="shared" si="8"/>
        <v>14.877510605457466</v>
      </c>
    </row>
    <row r="14" spans="1:64">
      <c r="A14" t="s">
        <v>18</v>
      </c>
      <c r="C14" s="1"/>
      <c r="D14" s="1">
        <f>2*D13</f>
        <v>-4.2184359908936171E-11</v>
      </c>
      <c r="E14" s="1">
        <f>SUM(S21:S897)</f>
        <v>6.7697548347541306E-3</v>
      </c>
      <c r="G14" s="1" t="s">
        <v>19</v>
      </c>
      <c r="AA14" s="133" t="s">
        <v>185</v>
      </c>
      <c r="AB14" s="26">
        <f>2*AB5*365.24/C8</f>
        <v>-1.4870879483363959E-7</v>
      </c>
      <c r="AC14" t="s">
        <v>186</v>
      </c>
      <c r="AE14" s="119"/>
      <c r="AW14">
        <v>-21000</v>
      </c>
      <c r="AX14">
        <f t="shared" si="0"/>
        <v>-1.1781237710838114E-2</v>
      </c>
      <c r="AY14">
        <f t="shared" si="1"/>
        <v>-1.9038384708588617E-2</v>
      </c>
      <c r="AZ14">
        <f t="shared" si="2"/>
        <v>7.2571469977505037E-3</v>
      </c>
      <c r="BA14">
        <f t="shared" si="3"/>
        <v>0.88683174743139637</v>
      </c>
      <c r="BB14">
        <f t="shared" si="4"/>
        <v>0.83554768743215446</v>
      </c>
      <c r="BC14">
        <f t="shared" si="5"/>
        <v>2.5932936590924882</v>
      </c>
      <c r="BD14">
        <f t="shared" si="6"/>
        <v>3.5558004974566533</v>
      </c>
      <c r="BE14">
        <f t="shared" si="10"/>
        <v>15.086087852323347</v>
      </c>
      <c r="BF14">
        <f t="shared" si="10"/>
        <v>15.086087721671833</v>
      </c>
      <c r="BG14">
        <f t="shared" si="10"/>
        <v>15.08608893386462</v>
      </c>
      <c r="BH14">
        <f t="shared" si="10"/>
        <v>15.086077687024888</v>
      </c>
      <c r="BI14">
        <f t="shared" si="10"/>
        <v>15.086182032790173</v>
      </c>
      <c r="BJ14">
        <f t="shared" si="10"/>
        <v>15.085213635206612</v>
      </c>
      <c r="BK14">
        <f t="shared" si="10"/>
        <v>15.094175412326731</v>
      </c>
      <c r="BL14">
        <f t="shared" si="8"/>
        <v>15.00883637695625</v>
      </c>
    </row>
    <row r="15" spans="1:64" ht="15.75">
      <c r="A15" s="7" t="s">
        <v>20</v>
      </c>
      <c r="B15"/>
      <c r="C15" s="25">
        <f ca="1">(C7+C11)+(C8+C12)*INT(MAX(F21:F3475))</f>
        <v>56554.531616402601</v>
      </c>
      <c r="D15" s="26">
        <f>+C7+INT(MAX(F21:F1530))*C8+D11+D12*INT(MAX(F21:F3965))+D13*INT(MAX(F21:F3992)^2)</f>
        <v>56554.530830630203</v>
      </c>
      <c r="E15" s="19" t="s">
        <v>21</v>
      </c>
      <c r="F15" s="13">
        <v>1</v>
      </c>
      <c r="G15" s="1">
        <v>37225.627399999998</v>
      </c>
      <c r="S15" s="1" t="s">
        <v>22</v>
      </c>
      <c r="T15" s="1">
        <v>10</v>
      </c>
      <c r="AA15" s="132" t="s">
        <v>187</v>
      </c>
      <c r="AB15" s="26">
        <f>(AB10-AB2)/AD2</f>
        <v>-90799.559156772419</v>
      </c>
      <c r="AC15" t="s">
        <v>188</v>
      </c>
      <c r="AE15" s="119"/>
      <c r="AW15">
        <v>-20000</v>
      </c>
      <c r="AX15">
        <f t="shared" si="0"/>
        <v>-9.881826747720408E-3</v>
      </c>
      <c r="AY15">
        <f t="shared" si="1"/>
        <v>-1.6616156869199771E-2</v>
      </c>
      <c r="AZ15">
        <f t="shared" si="2"/>
        <v>6.7343301214793632E-3</v>
      </c>
      <c r="BA15">
        <f t="shared" si="3"/>
        <v>0.88019658140554979</v>
      </c>
      <c r="BB15">
        <f t="shared" si="4"/>
        <v>0.77320448258338814</v>
      </c>
      <c r="BC15">
        <f t="shared" si="5"/>
        <v>2.6985436994566063</v>
      </c>
      <c r="BD15">
        <f t="shared" si="6"/>
        <v>4.4400896408652688</v>
      </c>
      <c r="BE15">
        <f t="shared" si="10"/>
        <v>15.204177359076775</v>
      </c>
      <c r="BF15">
        <f t="shared" si="10"/>
        <v>15.204177186709705</v>
      </c>
      <c r="BG15">
        <f t="shared" si="10"/>
        <v>15.204178670945113</v>
      </c>
      <c r="BH15">
        <f t="shared" si="10"/>
        <v>15.204165890304417</v>
      </c>
      <c r="BI15">
        <f t="shared" si="10"/>
        <v>15.204275940500592</v>
      </c>
      <c r="BJ15">
        <f t="shared" si="10"/>
        <v>15.203328112898264</v>
      </c>
      <c r="BK15">
        <f t="shared" si="10"/>
        <v>15.211475347368118</v>
      </c>
      <c r="BL15">
        <f t="shared" si="8"/>
        <v>15.140162148455037</v>
      </c>
    </row>
    <row r="16" spans="1:64">
      <c r="A16" s="7" t="s">
        <v>23</v>
      </c>
      <c r="B16"/>
      <c r="C16" s="25">
        <f ca="1">+C8+C12</f>
        <v>0.28041728921078296</v>
      </c>
      <c r="D16" s="26">
        <f>+C8+D12+2*D13*F88</f>
        <v>0.28041737832438424</v>
      </c>
      <c r="E16" s="19" t="s">
        <v>24</v>
      </c>
      <c r="F16" s="135">
        <f ca="1">NOW()+15018.5+$C$5/24</f>
        <v>60582.486839120371</v>
      </c>
      <c r="G16" s="1">
        <v>0.28042226999999997</v>
      </c>
      <c r="S16" s="1" t="s">
        <v>25</v>
      </c>
      <c r="T16" s="1">
        <v>0.1</v>
      </c>
      <c r="AA16" s="131" t="s">
        <v>189</v>
      </c>
      <c r="AB16">
        <f>AB8/365.24</f>
        <v>36.732995911631193</v>
      </c>
      <c r="AC16" t="s">
        <v>190</v>
      </c>
      <c r="AD16" s="26"/>
      <c r="AE16" s="119"/>
      <c r="AW16">
        <v>-19000</v>
      </c>
      <c r="AX16">
        <f t="shared" si="0"/>
        <v>-8.1859492743250988E-3</v>
      </c>
      <c r="AY16">
        <f t="shared" si="1"/>
        <v>-1.4308101946811945E-2</v>
      </c>
      <c r="AZ16">
        <f t="shared" si="2"/>
        <v>6.1221526724868471E-3</v>
      </c>
      <c r="BA16">
        <f t="shared" si="3"/>
        <v>0.87494945411357683</v>
      </c>
      <c r="BB16">
        <f t="shared" si="4"/>
        <v>0.70330768541061206</v>
      </c>
      <c r="BC16">
        <f t="shared" si="5"/>
        <v>2.80238277916443</v>
      </c>
      <c r="BD16">
        <f t="shared" si="6"/>
        <v>5.8394110801507422</v>
      </c>
      <c r="BE16">
        <f t="shared" si="10"/>
        <v>15.321472752944143</v>
      </c>
      <c r="BF16">
        <f t="shared" si="10"/>
        <v>15.321472562076545</v>
      </c>
      <c r="BG16">
        <f t="shared" si="10"/>
        <v>15.32147411605149</v>
      </c>
      <c r="BH16">
        <f t="shared" si="10"/>
        <v>15.321461464120922</v>
      </c>
      <c r="BI16">
        <f t="shared" si="10"/>
        <v>15.321564469902871</v>
      </c>
      <c r="BJ16">
        <f t="shared" si="10"/>
        <v>15.320725721968749</v>
      </c>
      <c r="BK16">
        <f t="shared" si="10"/>
        <v>15.32754714890363</v>
      </c>
      <c r="BL16">
        <f t="shared" si="8"/>
        <v>15.271487919953824</v>
      </c>
    </row>
    <row r="17" spans="1:70">
      <c r="A17" s="19" t="s">
        <v>26</v>
      </c>
      <c r="B17"/>
      <c r="C17">
        <f>COUNT(C21:C2133)</f>
        <v>128</v>
      </c>
      <c r="D17"/>
      <c r="E17" s="19" t="s">
        <v>27</v>
      </c>
      <c r="F17" s="26">
        <f ca="1">ROUND(2*(F16-$C$7)/$C$8,0)/2+F15</f>
        <v>27345</v>
      </c>
      <c r="S17" s="1" t="s">
        <v>28</v>
      </c>
      <c r="T17" s="1">
        <v>30</v>
      </c>
      <c r="AA17" s="131" t="s">
        <v>191</v>
      </c>
      <c r="AB17" s="26">
        <f>2*AB5*365.24/AD2</f>
        <v>-1.4870879483363959E-7</v>
      </c>
      <c r="AE17" s="119"/>
      <c r="AW17">
        <v>-18000</v>
      </c>
      <c r="AX17">
        <f t="shared" si="0"/>
        <v>-6.6845610592208126E-3</v>
      </c>
      <c r="AY17">
        <f t="shared" si="1"/>
        <v>-1.2114219941425145E-2</v>
      </c>
      <c r="AZ17">
        <f t="shared" si="2"/>
        <v>5.4296588822043326E-3</v>
      </c>
      <c r="BA17">
        <f t="shared" si="3"/>
        <v>0.87108282065617215</v>
      </c>
      <c r="BB17">
        <f t="shared" si="4"/>
        <v>0.62667290047648561</v>
      </c>
      <c r="BC17">
        <f t="shared" si="5"/>
        <v>2.9051461363895479</v>
      </c>
      <c r="BD17">
        <f t="shared" si="6"/>
        <v>8.4191279444260694</v>
      </c>
      <c r="BE17">
        <f t="shared" si="10"/>
        <v>15.438159079755005</v>
      </c>
      <c r="BF17">
        <f t="shared" si="10"/>
        <v>15.438158906787075</v>
      </c>
      <c r="BG17">
        <f t="shared" si="10"/>
        <v>15.43816026011339</v>
      </c>
      <c r="BH17">
        <f t="shared" si="10"/>
        <v>15.438149671477451</v>
      </c>
      <c r="BI17">
        <f t="shared" si="10"/>
        <v>15.438232517787059</v>
      </c>
      <c r="BJ17">
        <f t="shared" si="10"/>
        <v>15.437584271118453</v>
      </c>
      <c r="BK17">
        <f t="shared" si="10"/>
        <v>15.442653516011346</v>
      </c>
      <c r="BL17">
        <f t="shared" si="8"/>
        <v>15.402813691452611</v>
      </c>
    </row>
    <row r="18" spans="1:70" ht="15.75">
      <c r="A18" s="7" t="s">
        <v>29</v>
      </c>
      <c r="B18"/>
      <c r="C18" s="27">
        <f ca="1">+C15</f>
        <v>56554.531616402601</v>
      </c>
      <c r="D18" s="28">
        <f ca="1">C16</f>
        <v>0.28041728921078296</v>
      </c>
      <c r="E18" s="19" t="s">
        <v>30</v>
      </c>
      <c r="F18" s="26">
        <f ca="1">ROUND(2*(F16-$C$15)/$C$16,0)/2+F15</f>
        <v>14365</v>
      </c>
      <c r="O18" s="1" t="s">
        <v>31</v>
      </c>
      <c r="P18" s="1" t="s">
        <v>31</v>
      </c>
      <c r="Q18" s="1" t="s">
        <v>32</v>
      </c>
      <c r="S18" s="1">
        <f>SUM(S21:S76)</f>
        <v>6.5591545797155657E-3</v>
      </c>
      <c r="U18" s="17">
        <f>SUM(U21:U149)</f>
        <v>6.7697548347541306E-3</v>
      </c>
      <c r="V18" s="29"/>
      <c r="X18" s="17"/>
      <c r="AA18" s="136" t="s">
        <v>192</v>
      </c>
      <c r="AB18" s="137">
        <f>2*PI()/AB8*AD2</f>
        <v>1.3132577149878633E-4</v>
      </c>
      <c r="AC18" s="138" t="s">
        <v>193</v>
      </c>
      <c r="AD18" s="138"/>
      <c r="AE18" s="139"/>
      <c r="AW18">
        <v>-17000</v>
      </c>
      <c r="AX18">
        <f t="shared" si="0"/>
        <v>-5.368277549734791E-3</v>
      </c>
      <c r="AY18">
        <f t="shared" si="1"/>
        <v>-1.0034510853039368E-2</v>
      </c>
      <c r="AZ18">
        <f t="shared" si="2"/>
        <v>4.6662333033045773E-3</v>
      </c>
      <c r="BA18">
        <f t="shared" si="3"/>
        <v>0.86858964004253014</v>
      </c>
      <c r="BB18">
        <f t="shared" si="4"/>
        <v>0.5440532791372571</v>
      </c>
      <c r="BC18">
        <f t="shared" si="5"/>
        <v>3.0071621627353688</v>
      </c>
      <c r="BD18">
        <f t="shared" si="6"/>
        <v>14.855165324486542</v>
      </c>
      <c r="BE18">
        <f t="shared" si="10"/>
        <v>15.554420393346428</v>
      </c>
      <c r="BF18">
        <f t="shared" si="10"/>
        <v>15.554420277337588</v>
      </c>
      <c r="BG18">
        <f t="shared" si="10"/>
        <v>15.55442116258563</v>
      </c>
      <c r="BH18">
        <f t="shared" si="10"/>
        <v>15.554414407372446</v>
      </c>
      <c r="BI18">
        <f t="shared" si="10"/>
        <v>15.554465955350834</v>
      </c>
      <c r="BJ18">
        <f t="shared" si="10"/>
        <v>15.55407259035489</v>
      </c>
      <c r="BK18">
        <f t="shared" si="10"/>
        <v>15.557073774177738</v>
      </c>
      <c r="BL18">
        <f t="shared" si="8"/>
        <v>15.534139462951398</v>
      </c>
    </row>
    <row r="19" spans="1:70">
      <c r="A19" s="7" t="s">
        <v>33</v>
      </c>
      <c r="B19"/>
      <c r="C19" s="30">
        <f>+D15</f>
        <v>56554.530830630203</v>
      </c>
      <c r="D19" s="31">
        <f>+D16</f>
        <v>0.28041737832438424</v>
      </c>
      <c r="E19" s="19" t="s">
        <v>34</v>
      </c>
      <c r="F19" s="32">
        <f ca="1">+$C$15+$C$16*F18-15018.5-$C$5/24</f>
        <v>45563.892642582163</v>
      </c>
      <c r="G19" s="1" t="s">
        <v>35</v>
      </c>
      <c r="O19" s="33" t="s">
        <v>13</v>
      </c>
      <c r="P19" s="33" t="s">
        <v>36</v>
      </c>
      <c r="Q19" s="33"/>
      <c r="R19" s="33"/>
      <c r="S19" s="33" t="s">
        <v>37</v>
      </c>
      <c r="T19" s="33" t="s">
        <v>38</v>
      </c>
      <c r="U19" s="33" t="s">
        <v>39</v>
      </c>
      <c r="V19" s="34"/>
      <c r="AA19" s="140"/>
      <c r="AC19" s="140"/>
      <c r="AW19">
        <v>-16000</v>
      </c>
      <c r="AX19">
        <f t="shared" si="0"/>
        <v>-4.2273914891885166E-3</v>
      </c>
      <c r="AY19">
        <f t="shared" si="1"/>
        <v>-8.0689746816546143E-3</v>
      </c>
      <c r="AZ19">
        <f t="shared" si="2"/>
        <v>3.8415831924660982E-3</v>
      </c>
      <c r="BA19">
        <f t="shared" si="3"/>
        <v>0.86746473059874052</v>
      </c>
      <c r="BB19">
        <f t="shared" si="4"/>
        <v>0.45615375633801236</v>
      </c>
      <c r="BC19">
        <f t="shared" si="5"/>
        <v>3.1087542566970381</v>
      </c>
      <c r="BD19">
        <f t="shared" si="6"/>
        <v>60.898839750991009</v>
      </c>
      <c r="BE19">
        <f t="shared" si="10"/>
        <v>15.670439920507256</v>
      </c>
      <c r="BF19">
        <f t="shared" si="10"/>
        <v>15.670439890005122</v>
      </c>
      <c r="BG19">
        <f t="shared" si="10"/>
        <v>15.670440120186592</v>
      </c>
      <c r="BH19">
        <f t="shared" si="10"/>
        <v>15.6704383831438</v>
      </c>
      <c r="BI19">
        <f t="shared" si="10"/>
        <v>15.670451491570837</v>
      </c>
      <c r="BJ19">
        <f t="shared" si="10"/>
        <v>15.670352569922487</v>
      </c>
      <c r="BK19">
        <f t="shared" si="10"/>
        <v>15.671099064841888</v>
      </c>
      <c r="BL19">
        <f t="shared" si="8"/>
        <v>15.665465234450181</v>
      </c>
    </row>
    <row r="20" spans="1:70" ht="14.25">
      <c r="A20" s="35" t="s">
        <v>41</v>
      </c>
      <c r="B20" s="36" t="s">
        <v>42</v>
      </c>
      <c r="C20" s="35" t="s">
        <v>43</v>
      </c>
      <c r="D20" s="35" t="s">
        <v>44</v>
      </c>
      <c r="E20" s="35" t="s">
        <v>45</v>
      </c>
      <c r="F20" s="35" t="s">
        <v>46</v>
      </c>
      <c r="G20" s="35" t="s">
        <v>31</v>
      </c>
      <c r="H20" s="37" t="s">
        <v>47</v>
      </c>
      <c r="I20" s="37" t="s">
        <v>48</v>
      </c>
      <c r="J20" s="37" t="s">
        <v>49</v>
      </c>
      <c r="K20" s="37" t="s">
        <v>50</v>
      </c>
      <c r="L20" s="37" t="s">
        <v>51</v>
      </c>
      <c r="M20" s="37" t="s">
        <v>52</v>
      </c>
      <c r="N20" s="37" t="s">
        <v>53</v>
      </c>
      <c r="O20" s="37" t="s">
        <v>54</v>
      </c>
      <c r="P20" s="37" t="s">
        <v>55</v>
      </c>
      <c r="Q20" s="35" t="s">
        <v>56</v>
      </c>
      <c r="R20" s="38" t="s">
        <v>57</v>
      </c>
      <c r="S20" s="35" t="s">
        <v>58</v>
      </c>
      <c r="T20" s="35" t="s">
        <v>59</v>
      </c>
      <c r="U20" s="35" t="s">
        <v>60</v>
      </c>
      <c r="V20" s="34"/>
      <c r="Z20" s="16" t="s">
        <v>46</v>
      </c>
      <c r="AA20" s="108" t="s">
        <v>194</v>
      </c>
      <c r="AB20" s="108" t="s">
        <v>195</v>
      </c>
      <c r="AC20" s="108" t="s">
        <v>196</v>
      </c>
      <c r="AD20" s="108" t="s">
        <v>197</v>
      </c>
      <c r="AE20" s="108" t="s">
        <v>198</v>
      </c>
      <c r="AF20" s="16" t="s">
        <v>56</v>
      </c>
      <c r="AG20" s="110" t="s">
        <v>57</v>
      </c>
      <c r="AH20" s="108" t="s">
        <v>154</v>
      </c>
      <c r="AI20" s="108" t="s">
        <v>155</v>
      </c>
      <c r="AJ20" s="108" t="s">
        <v>156</v>
      </c>
      <c r="AK20" s="108" t="s">
        <v>199</v>
      </c>
      <c r="AL20" s="108" t="s">
        <v>157</v>
      </c>
      <c r="AM20" s="108" t="s">
        <v>158</v>
      </c>
      <c r="AN20" s="16" t="s">
        <v>159</v>
      </c>
      <c r="AO20" s="16" t="s">
        <v>160</v>
      </c>
      <c r="AP20" s="16" t="s">
        <v>161</v>
      </c>
      <c r="AQ20" s="16" t="s">
        <v>162</v>
      </c>
      <c r="AR20" s="16" t="s">
        <v>163</v>
      </c>
      <c r="AS20" s="16" t="s">
        <v>164</v>
      </c>
      <c r="AT20" s="16" t="s">
        <v>165</v>
      </c>
      <c r="AU20" s="16" t="s">
        <v>166</v>
      </c>
      <c r="AV20" s="141"/>
      <c r="AW20">
        <v>-15000</v>
      </c>
      <c r="AX20">
        <f t="shared" si="0"/>
        <v>-3.2518727266440776E-3</v>
      </c>
      <c r="AY20">
        <f t="shared" si="1"/>
        <v>-6.2176114272708832E-3</v>
      </c>
      <c r="AZ20">
        <f t="shared" si="2"/>
        <v>2.9657387006268056E-3</v>
      </c>
      <c r="BA20">
        <f t="shared" si="3"/>
        <v>0.8677055937095397</v>
      </c>
      <c r="BB20">
        <f t="shared" si="4"/>
        <v>0.36364670819509637</v>
      </c>
      <c r="BC20">
        <f t="shared" si="5"/>
        <v>-3.0729424055937233</v>
      </c>
      <c r="BD20">
        <f t="shared" si="6"/>
        <v>-29.121736928300681</v>
      </c>
      <c r="BE20">
        <f t="shared" si="10"/>
        <v>15.786400369734912</v>
      </c>
      <c r="BF20">
        <f t="shared" si="10"/>
        <v>15.786400432507486</v>
      </c>
      <c r="BG20">
        <f t="shared" si="10"/>
        <v>15.786399957673707</v>
      </c>
      <c r="BH20">
        <f t="shared" si="10"/>
        <v>15.786403549483481</v>
      </c>
      <c r="BI20">
        <f t="shared" si="10"/>
        <v>15.786376379795762</v>
      </c>
      <c r="BJ20">
        <f t="shared" si="10"/>
        <v>15.786581902124277</v>
      </c>
      <c r="BK20">
        <f t="shared" si="10"/>
        <v>15.785027331449122</v>
      </c>
      <c r="BL20">
        <f t="shared" si="8"/>
        <v>15.796791005948968</v>
      </c>
    </row>
    <row r="21" spans="1:70">
      <c r="A21" s="43" t="s">
        <v>19</v>
      </c>
      <c r="B21" s="142"/>
      <c r="C21" s="143">
        <v>37225.627399999998</v>
      </c>
      <c r="D21" s="144"/>
      <c r="E21">
        <f t="shared" ref="E21:E52" si="11">+(C21-C$7)/C$8</f>
        <v>-55949.075007619977</v>
      </c>
      <c r="F21">
        <f t="shared" ref="F21:F52" si="12">ROUND(2*E21,0)/2</f>
        <v>-55949</v>
      </c>
      <c r="G21">
        <f t="shared" ref="G21:G52" si="13">+C21-(C$7+F21*C$8)</f>
        <v>-2.1033432996773627E-2</v>
      </c>
      <c r="J21" s="44"/>
      <c r="K21" s="43">
        <f>G21</f>
        <v>-2.1033432996773627E-2</v>
      </c>
      <c r="L21" s="43"/>
      <c r="N21" s="44"/>
      <c r="O21" s="43"/>
      <c r="P21" s="43">
        <f t="shared" ref="P21:P52" si="14">E$11*F$11+E$12*F$12*F21+E$13*F$13*F21^2</f>
        <v>-7.3357840333195534E-2</v>
      </c>
      <c r="Q21" s="213">
        <f t="shared" ref="Q21:Q52" si="15">C21-15018.5</f>
        <v>22207.127399999998</v>
      </c>
      <c r="R21" s="51"/>
      <c r="S21" s="43">
        <f t="shared" ref="S21:S52" si="16">(P21-G21)^2</f>
        <v>2.7378436031078026E-3</v>
      </c>
      <c r="T21" s="44">
        <v>1</v>
      </c>
      <c r="U21" s="1">
        <f t="shared" ref="U21:U52" si="17">S21*T21</f>
        <v>2.7378436031078026E-3</v>
      </c>
      <c r="V21" s="34"/>
      <c r="Z21">
        <f t="shared" ref="Z21:Z84" si="18">F21</f>
        <v>-55949</v>
      </c>
      <c r="AA21">
        <f t="shared" ref="AA21:AA84" si="19">AB$3+AB$4*Z21+AB$5*Z21^2+AH21</f>
        <v>-0.1789985358412437</v>
      </c>
      <c r="AB21">
        <f t="shared" ref="AB21:AB84" si="20">+G21-AA21</f>
        <v>0.15796510284447007</v>
      </c>
      <c r="AC21">
        <f t="shared" ref="AC21:AC84" si="21">+G21-P21</f>
        <v>5.2324407336421908E-2</v>
      </c>
      <c r="AF21" s="145">
        <f t="shared" ref="AF21:AF84" si="22">+C21-15018.5</f>
        <v>22207.127399999998</v>
      </c>
      <c r="AG21" s="146"/>
      <c r="AH21" s="147">
        <f t="shared" ref="AH21:AH84" si="23">$AB$6*($AB$11/AI21*AJ21+$AB$12)</f>
        <v>-3.5833342475615742E-3</v>
      </c>
      <c r="AI21">
        <f t="shared" ref="AI21:AI84" si="24">1+$AB$7*COS(AL21)</f>
        <v>0.90683967962024159</v>
      </c>
      <c r="AJ21">
        <f t="shared" ref="AJ21:AJ84" si="25">SIN(AL21+$AB$9)</f>
        <v>-0.34385492572635706</v>
      </c>
      <c r="AK21">
        <f t="shared" ref="AK21:AK84" si="26">$AB$7*SIN(AL21)</f>
        <v>-9.4370058870470938E-2</v>
      </c>
      <c r="AL21">
        <f t="shared" ref="AL21:AL84" si="27">2*ATAN(AM21)</f>
        <v>-2.3497436862464895</v>
      </c>
      <c r="AM21">
        <f t="shared" ref="AM21:AM84" si="28">SQRT((1+$AB$7)/(1-$AB$7))*TAN(AN21/2)</f>
        <v>-2.3923592397083042</v>
      </c>
      <c r="AN21">
        <f t="shared" ref="AN21:AT30" si="29">$AU21+$AB$7*SIN(AO21)</f>
        <v>10.315986244411748</v>
      </c>
      <c r="AO21">
        <f t="shared" si="29"/>
        <v>10.315986279557148</v>
      </c>
      <c r="AP21">
        <f t="shared" si="29"/>
        <v>10.315985857844787</v>
      </c>
      <c r="AQ21">
        <f t="shared" si="29"/>
        <v>10.315990918018583</v>
      </c>
      <c r="AR21">
        <f t="shared" si="29"/>
        <v>10.315930202518091</v>
      </c>
      <c r="AS21">
        <f t="shared" si="29"/>
        <v>10.316659010866717</v>
      </c>
      <c r="AT21">
        <f t="shared" si="29"/>
        <v>10.307953543771513</v>
      </c>
      <c r="AU21">
        <f t="shared" ref="AU21:AU84" si="30">$AB$9+$AB$18*(F21-AB$15)</f>
        <v>10.419131988845168</v>
      </c>
      <c r="AW21">
        <v>-14000</v>
      </c>
      <c r="AX21">
        <f t="shared" si="0"/>
        <v>-2.4313540909982456E-3</v>
      </c>
      <c r="AY21">
        <f t="shared" si="1"/>
        <v>-4.4804210898881751E-3</v>
      </c>
      <c r="AZ21">
        <f t="shared" si="2"/>
        <v>2.0490669988899295E-3</v>
      </c>
      <c r="BA21">
        <f t="shared" si="3"/>
        <v>0.86931277268431451</v>
      </c>
      <c r="BB21">
        <f t="shared" si="4"/>
        <v>0.26718888928370405</v>
      </c>
      <c r="BC21">
        <f t="shared" si="5"/>
        <v>-2.9712374467171863</v>
      </c>
      <c r="BD21">
        <f t="shared" si="6"/>
        <v>-11.711769070319953</v>
      </c>
      <c r="BE21">
        <f t="shared" si="10"/>
        <v>15.902484317724172</v>
      </c>
      <c r="BF21">
        <f t="shared" si="10"/>
        <v>15.902484457898826</v>
      </c>
      <c r="BG21">
        <f t="shared" si="10"/>
        <v>15.902483380509558</v>
      </c>
      <c r="BH21">
        <f t="shared" si="10"/>
        <v>15.902491661382234</v>
      </c>
      <c r="BI21">
        <f t="shared" si="10"/>
        <v>15.902428014490276</v>
      </c>
      <c r="BJ21">
        <f t="shared" si="10"/>
        <v>15.902917225826833</v>
      </c>
      <c r="BK21">
        <f t="shared" si="10"/>
        <v>15.899158188362579</v>
      </c>
      <c r="BL21">
        <f t="shared" si="8"/>
        <v>15.928116777447755</v>
      </c>
    </row>
    <row r="22" spans="1:70" s="34" customFormat="1">
      <c r="A22" s="34" t="s">
        <v>19</v>
      </c>
      <c r="B22" s="55"/>
      <c r="C22" s="53">
        <v>43790.030299999999</v>
      </c>
      <c r="D22" s="54"/>
      <c r="E22" s="41">
        <f t="shared" si="11"/>
        <v>-32539.665894986927</v>
      </c>
      <c r="F22" s="41">
        <f t="shared" si="12"/>
        <v>-32539.5</v>
      </c>
      <c r="G22" s="41">
        <f t="shared" si="13"/>
        <v>-4.651982149516698E-2</v>
      </c>
      <c r="H22" s="1"/>
      <c r="K22" s="43">
        <f>G22</f>
        <v>-4.651982149516698E-2</v>
      </c>
      <c r="P22" s="44">
        <f t="shared" si="14"/>
        <v>-2.6139368027799124E-2</v>
      </c>
      <c r="Q22" s="212">
        <f t="shared" si="15"/>
        <v>28771.530299999999</v>
      </c>
      <c r="R22" s="45"/>
      <c r="S22" s="44">
        <f t="shared" si="16"/>
        <v>4.1536288353554644E-4</v>
      </c>
      <c r="T22" s="34">
        <v>1</v>
      </c>
      <c r="U22" s="34">
        <f t="shared" si="17"/>
        <v>4.1536288353554644E-4</v>
      </c>
      <c r="W22" s="1"/>
      <c r="Z22">
        <f t="shared" si="18"/>
        <v>-32539.5</v>
      </c>
      <c r="AA22">
        <f t="shared" si="19"/>
        <v>-5.0587779016174797E-2</v>
      </c>
      <c r="AB22">
        <f t="shared" si="20"/>
        <v>4.0679575210078173E-3</v>
      </c>
      <c r="AC22">
        <f t="shared" si="21"/>
        <v>-2.0380453467367856E-2</v>
      </c>
      <c r="AD22"/>
      <c r="AE22"/>
      <c r="AF22" s="145">
        <f t="shared" si="22"/>
        <v>28771.530299999999</v>
      </c>
      <c r="AG22" s="146"/>
      <c r="AH22" s="147">
        <f t="shared" si="23"/>
        <v>4.6622892862953043E-3</v>
      </c>
      <c r="AI22">
        <f t="shared" si="24"/>
        <v>1.0529160124601005</v>
      </c>
      <c r="AJ22">
        <f t="shared" si="25"/>
        <v>0.65900250591776532</v>
      </c>
      <c r="AK22">
        <f t="shared" si="26"/>
        <v>0.12159131930280997</v>
      </c>
      <c r="AL22">
        <f t="shared" si="27"/>
        <v>1.1603216691454297</v>
      </c>
      <c r="AM22">
        <f t="shared" si="28"/>
        <v>0.65539834510938932</v>
      </c>
      <c r="AN22">
        <f t="shared" si="29"/>
        <v>13.607863344981908</v>
      </c>
      <c r="AO22">
        <f t="shared" si="29"/>
        <v>13.607863334357456</v>
      </c>
      <c r="AP22">
        <f t="shared" si="29"/>
        <v>13.60786317568278</v>
      </c>
      <c r="AQ22">
        <f t="shared" si="29"/>
        <v>13.607860805904368</v>
      </c>
      <c r="AR22">
        <f t="shared" si="29"/>
        <v>13.607825414821976</v>
      </c>
      <c r="AS22">
        <f t="shared" si="29"/>
        <v>13.607297126763147</v>
      </c>
      <c r="AT22">
        <f t="shared" si="29"/>
        <v>13.599467101689605</v>
      </c>
      <c r="AU22">
        <f t="shared" si="30"/>
        <v>13.493402636746005</v>
      </c>
      <c r="AV22"/>
      <c r="AW22">
        <v>-13000</v>
      </c>
      <c r="AX22">
        <f t="shared" si="0"/>
        <v>-1.7551067794885917E-3</v>
      </c>
      <c r="AY22">
        <f t="shared" si="1"/>
        <v>-2.8574036695064907E-3</v>
      </c>
      <c r="AZ22">
        <f t="shared" si="2"/>
        <v>1.102296890017899E-3</v>
      </c>
      <c r="BA22">
        <f t="shared" si="3"/>
        <v>0.87228977658492612</v>
      </c>
      <c r="BB22">
        <f t="shared" si="4"/>
        <v>0.16743971154355844</v>
      </c>
      <c r="BC22">
        <f t="shared" si="5"/>
        <v>-2.8689949086845408</v>
      </c>
      <c r="BD22">
        <f t="shared" si="6"/>
        <v>-7.2913285218805486</v>
      </c>
      <c r="BE22">
        <f t="shared" ref="BE22:BK31" si="31">$BL22+$AB$7*SIN(BF22)</f>
        <v>16.018874614395337</v>
      </c>
      <c r="BF22">
        <f t="shared" si="31"/>
        <v>16.018874798276549</v>
      </c>
      <c r="BG22">
        <f t="shared" si="31"/>
        <v>16.018873341779869</v>
      </c>
      <c r="BH22">
        <f t="shared" si="31"/>
        <v>16.018884878499669</v>
      </c>
      <c r="BI22">
        <f t="shared" si="31"/>
        <v>16.018793498822401</v>
      </c>
      <c r="BJ22">
        <f t="shared" si="31"/>
        <v>16.019517369618736</v>
      </c>
      <c r="BK22">
        <f t="shared" si="31"/>
        <v>16.013787760998795</v>
      </c>
      <c r="BL22">
        <f t="shared" si="8"/>
        <v>16.059442548946542</v>
      </c>
      <c r="BM22"/>
      <c r="BN22"/>
      <c r="BO22"/>
      <c r="BP22"/>
      <c r="BQ22"/>
      <c r="BR22"/>
    </row>
    <row r="23" spans="1:70">
      <c r="A23" s="34" t="s">
        <v>19</v>
      </c>
      <c r="B23" s="55"/>
      <c r="C23" s="53">
        <v>43790.170400000003</v>
      </c>
      <c r="D23" s="54"/>
      <c r="E23" s="41">
        <f t="shared" si="11"/>
        <v>-32539.166282414888</v>
      </c>
      <c r="F23" s="41">
        <f t="shared" si="12"/>
        <v>-32539</v>
      </c>
      <c r="G23" s="41">
        <f t="shared" si="13"/>
        <v>-4.6628462994704023E-2</v>
      </c>
      <c r="I23" s="34"/>
      <c r="J23" s="34"/>
      <c r="K23" s="43">
        <f>G23</f>
        <v>-4.6628462994704023E-2</v>
      </c>
      <c r="L23" s="34"/>
      <c r="M23" s="34"/>
      <c r="N23" s="34"/>
      <c r="O23" s="34"/>
      <c r="P23" s="34">
        <f t="shared" si="14"/>
        <v>-2.6138606379496429E-2</v>
      </c>
      <c r="Q23" s="212">
        <f t="shared" si="15"/>
        <v>28771.670400000003</v>
      </c>
      <c r="R23" s="45"/>
      <c r="S23" s="44">
        <f t="shared" si="16"/>
        <v>4.1983422411176642E-4</v>
      </c>
      <c r="T23" s="34">
        <v>1</v>
      </c>
      <c r="U23" s="34">
        <f t="shared" si="17"/>
        <v>4.1983422411176642E-4</v>
      </c>
      <c r="V23" s="34"/>
      <c r="W23" s="34"/>
      <c r="X23" s="34"/>
      <c r="Y23" s="34"/>
      <c r="Z23">
        <f t="shared" si="18"/>
        <v>-32539</v>
      </c>
      <c r="AA23">
        <f t="shared" si="19"/>
        <v>-5.0585398180402127E-2</v>
      </c>
      <c r="AB23">
        <f t="shared" si="20"/>
        <v>3.9569351856981044E-3</v>
      </c>
      <c r="AC23">
        <f t="shared" si="21"/>
        <v>-2.0489856615207594E-2</v>
      </c>
      <c r="AF23" s="145">
        <f t="shared" si="22"/>
        <v>28771.670400000003</v>
      </c>
      <c r="AG23" s="146"/>
      <c r="AH23" s="147">
        <f t="shared" si="23"/>
        <v>4.6627717300027783E-3</v>
      </c>
      <c r="AI23">
        <f t="shared" si="24"/>
        <v>1.0529069223207339</v>
      </c>
      <c r="AJ23">
        <f t="shared" si="25"/>
        <v>0.65905873303235574</v>
      </c>
      <c r="AK23">
        <f t="shared" si="26"/>
        <v>0.1215952748877324</v>
      </c>
      <c r="AL23">
        <f t="shared" si="27"/>
        <v>1.1603964277018577</v>
      </c>
      <c r="AM23">
        <f t="shared" si="28"/>
        <v>0.65545178185321251</v>
      </c>
      <c r="AN23">
        <f t="shared" si="29"/>
        <v>13.607933719695785</v>
      </c>
      <c r="AO23">
        <f t="shared" si="29"/>
        <v>13.607933709078273</v>
      </c>
      <c r="AP23">
        <f t="shared" si="29"/>
        <v>13.607933550488173</v>
      </c>
      <c r="AQ23">
        <f t="shared" si="29"/>
        <v>13.607931181687904</v>
      </c>
      <c r="AR23">
        <f t="shared" si="29"/>
        <v>13.607895800956786</v>
      </c>
      <c r="AS23">
        <f t="shared" si="29"/>
        <v>13.607367603861007</v>
      </c>
      <c r="AT23">
        <f t="shared" si="29"/>
        <v>13.599537990585498</v>
      </c>
      <c r="AU23">
        <f t="shared" si="30"/>
        <v>13.493468299631756</v>
      </c>
      <c r="AW23">
        <v>-12000</v>
      </c>
      <c r="AX23">
        <f t="shared" si="0"/>
        <v>-1.2120085355541148E-3</v>
      </c>
      <c r="AY23">
        <f t="shared" si="1"/>
        <v>-1.3485591661258284E-3</v>
      </c>
      <c r="AZ23">
        <f t="shared" si="2"/>
        <v>1.3655063057171362E-4</v>
      </c>
      <c r="BA23">
        <f t="shared" si="3"/>
        <v>0.87664256264388152</v>
      </c>
      <c r="BB23">
        <f t="shared" si="4"/>
        <v>6.5081062804417888E-2</v>
      </c>
      <c r="BC23">
        <f t="shared" si="5"/>
        <v>-2.7658898597119124</v>
      </c>
      <c r="BD23">
        <f t="shared" si="6"/>
        <v>-5.2605918012825361</v>
      </c>
      <c r="BE23">
        <f t="shared" si="31"/>
        <v>16.135754748963514</v>
      </c>
      <c r="BF23">
        <f t="shared" si="31"/>
        <v>16.135754936949887</v>
      </c>
      <c r="BG23">
        <f t="shared" si="31"/>
        <v>16.135753378924747</v>
      </c>
      <c r="BH23">
        <f t="shared" si="31"/>
        <v>16.135766291821408</v>
      </c>
      <c r="BI23">
        <f t="shared" si="31"/>
        <v>16.135659272160026</v>
      </c>
      <c r="BJ23">
        <f t="shared" si="31"/>
        <v>16.136546388851979</v>
      </c>
      <c r="BK23">
        <f t="shared" si="31"/>
        <v>16.129203586048828</v>
      </c>
      <c r="BL23">
        <f t="shared" si="8"/>
        <v>16.190768320445329</v>
      </c>
    </row>
    <row r="24" spans="1:70">
      <c r="A24" s="34" t="s">
        <v>76</v>
      </c>
      <c r="B24" s="52"/>
      <c r="C24" s="53">
        <v>43790.1708</v>
      </c>
      <c r="D24" s="54"/>
      <c r="E24" s="41">
        <f t="shared" si="11"/>
        <v>-32539.164855969295</v>
      </c>
      <c r="F24" s="41">
        <f t="shared" si="12"/>
        <v>-32539</v>
      </c>
      <c r="G24" s="41">
        <f t="shared" si="13"/>
        <v>-4.6228462997532915E-2</v>
      </c>
      <c r="H24" s="34"/>
      <c r="I24" s="34"/>
      <c r="J24" s="34">
        <f>G24</f>
        <v>-4.6228462997532915E-2</v>
      </c>
      <c r="K24" s="44"/>
      <c r="L24" s="34"/>
      <c r="M24" s="34"/>
      <c r="N24" s="34"/>
      <c r="O24" s="34"/>
      <c r="P24" s="34">
        <f t="shared" si="14"/>
        <v>-2.6138606379496429E-2</v>
      </c>
      <c r="Q24" s="212">
        <f t="shared" si="15"/>
        <v>28771.6708</v>
      </c>
      <c r="R24" s="45"/>
      <c r="S24" s="44">
        <f t="shared" si="16"/>
        <v>4.0360233893326441E-4</v>
      </c>
      <c r="T24" s="34">
        <v>1</v>
      </c>
      <c r="U24" s="34">
        <f t="shared" si="17"/>
        <v>4.0360233893326441E-4</v>
      </c>
      <c r="V24" s="34"/>
      <c r="W24" s="34"/>
      <c r="X24" s="34"/>
      <c r="Y24" s="34"/>
      <c r="Z24">
        <f t="shared" si="18"/>
        <v>-32539</v>
      </c>
      <c r="AA24">
        <f t="shared" si="19"/>
        <v>-5.0585398180402127E-2</v>
      </c>
      <c r="AB24">
        <f t="shared" si="20"/>
        <v>4.3569351828692121E-3</v>
      </c>
      <c r="AC24">
        <f t="shared" si="21"/>
        <v>-2.0089856618036486E-2</v>
      </c>
      <c r="AF24" s="145">
        <f t="shared" si="22"/>
        <v>28771.6708</v>
      </c>
      <c r="AG24" s="146"/>
      <c r="AH24" s="147">
        <f t="shared" si="23"/>
        <v>4.6627717300027783E-3</v>
      </c>
      <c r="AI24">
        <f t="shared" si="24"/>
        <v>1.0529069223207339</v>
      </c>
      <c r="AJ24">
        <f t="shared" si="25"/>
        <v>0.65905873303235574</v>
      </c>
      <c r="AK24">
        <f t="shared" si="26"/>
        <v>0.1215952748877324</v>
      </c>
      <c r="AL24">
        <f t="shared" si="27"/>
        <v>1.1603964277018577</v>
      </c>
      <c r="AM24">
        <f t="shared" si="28"/>
        <v>0.65545178185321251</v>
      </c>
      <c r="AN24">
        <f t="shared" si="29"/>
        <v>13.607933719695785</v>
      </c>
      <c r="AO24">
        <f t="shared" si="29"/>
        <v>13.607933709078273</v>
      </c>
      <c r="AP24">
        <f t="shared" si="29"/>
        <v>13.607933550488173</v>
      </c>
      <c r="AQ24">
        <f t="shared" si="29"/>
        <v>13.607931181687904</v>
      </c>
      <c r="AR24">
        <f t="shared" si="29"/>
        <v>13.607895800956786</v>
      </c>
      <c r="AS24">
        <f t="shared" si="29"/>
        <v>13.607367603861007</v>
      </c>
      <c r="AT24">
        <f t="shared" si="29"/>
        <v>13.599537990585498</v>
      </c>
      <c r="AU24">
        <f t="shared" si="30"/>
        <v>13.493468299631756</v>
      </c>
      <c r="AW24">
        <v>-11000</v>
      </c>
      <c r="AX24">
        <f t="shared" si="0"/>
        <v>-7.9050798994475039E-4</v>
      </c>
      <c r="AY24">
        <f t="shared" si="1"/>
        <v>4.611242025381098E-5</v>
      </c>
      <c r="AZ24">
        <f t="shared" si="2"/>
        <v>-8.3662041019856137E-4</v>
      </c>
      <c r="BA24">
        <f t="shared" si="3"/>
        <v>0.8823785345226155</v>
      </c>
      <c r="BB24">
        <f t="shared" si="4"/>
        <v>-3.9161061370969558E-2</v>
      </c>
      <c r="BC24">
        <f t="shared" si="5"/>
        <v>-2.6615916890494473</v>
      </c>
      <c r="BD24">
        <f t="shared" si="6"/>
        <v>-4.0863492363366634</v>
      </c>
      <c r="BE24">
        <f t="shared" si="31"/>
        <v>16.253309116014098</v>
      </c>
      <c r="BF24">
        <f t="shared" si="31"/>
        <v>16.2533092754399</v>
      </c>
      <c r="BG24">
        <f t="shared" si="31"/>
        <v>16.253307869220379</v>
      </c>
      <c r="BH24">
        <f t="shared" si="31"/>
        <v>16.253320272858435</v>
      </c>
      <c r="BI24">
        <f t="shared" si="31"/>
        <v>16.253210869093341</v>
      </c>
      <c r="BJ24">
        <f t="shared" si="31"/>
        <v>16.254176093431333</v>
      </c>
      <c r="BK24">
        <f t="shared" si="31"/>
        <v>16.245679659611692</v>
      </c>
      <c r="BL24">
        <f t="shared" si="8"/>
        <v>16.322094091944116</v>
      </c>
    </row>
    <row r="25" spans="1:70">
      <c r="A25" s="34" t="s">
        <v>19</v>
      </c>
      <c r="B25" s="55"/>
      <c r="C25" s="53">
        <v>43791.012600000002</v>
      </c>
      <c r="D25" s="54"/>
      <c r="E25" s="41">
        <f t="shared" si="11"/>
        <v>-32536.162901200332</v>
      </c>
      <c r="F25" s="41">
        <f t="shared" si="12"/>
        <v>-32536</v>
      </c>
      <c r="G25" s="41">
        <f t="shared" si="13"/>
        <v>-4.5680311995965894E-2</v>
      </c>
      <c r="I25" s="34"/>
      <c r="J25" s="34"/>
      <c r="K25" s="43">
        <f>G25</f>
        <v>-4.5680311995965894E-2</v>
      </c>
      <c r="L25" s="34"/>
      <c r="M25" s="34"/>
      <c r="N25" s="34"/>
      <c r="O25" s="34"/>
      <c r="P25" s="34">
        <f t="shared" si="14"/>
        <v>-2.6134036711148126E-2</v>
      </c>
      <c r="Q25" s="212">
        <f t="shared" si="15"/>
        <v>28772.512600000002</v>
      </c>
      <c r="R25" s="45"/>
      <c r="S25" s="44">
        <f t="shared" si="16"/>
        <v>3.8205687750987794E-4</v>
      </c>
      <c r="T25" s="34">
        <v>1</v>
      </c>
      <c r="U25" s="34">
        <f t="shared" si="17"/>
        <v>3.8205687750987794E-4</v>
      </c>
      <c r="V25" s="34"/>
      <c r="W25" s="34"/>
      <c r="X25" s="34"/>
      <c r="Y25" s="34"/>
      <c r="Z25">
        <f t="shared" si="18"/>
        <v>-32536</v>
      </c>
      <c r="AA25">
        <f t="shared" si="19"/>
        <v>-5.0571114337650172E-2</v>
      </c>
      <c r="AB25">
        <f t="shared" si="20"/>
        <v>4.8908023416842777E-3</v>
      </c>
      <c r="AC25">
        <f t="shared" si="21"/>
        <v>-1.9546275284817768E-2</v>
      </c>
      <c r="AF25" s="145">
        <f t="shared" si="22"/>
        <v>28772.512600000002</v>
      </c>
      <c r="AG25" s="146"/>
      <c r="AH25">
        <f t="shared" si="23"/>
        <v>4.6656658197713578E-3</v>
      </c>
      <c r="AI25">
        <f t="shared" si="24"/>
        <v>1.0528523785736894</v>
      </c>
      <c r="AJ25">
        <f t="shared" si="25"/>
        <v>0.65939599797844139</v>
      </c>
      <c r="AK25">
        <f t="shared" si="26"/>
        <v>0.12161899269266629</v>
      </c>
      <c r="AL25">
        <f t="shared" si="27"/>
        <v>1.1608449519325528</v>
      </c>
      <c r="AM25">
        <f t="shared" si="28"/>
        <v>0.65577243793394224</v>
      </c>
      <c r="AN25">
        <f t="shared" si="29"/>
        <v>13.608355955219665</v>
      </c>
      <c r="AO25">
        <f t="shared" si="29"/>
        <v>13.608355944643726</v>
      </c>
      <c r="AP25">
        <f t="shared" si="29"/>
        <v>13.608355786560452</v>
      </c>
      <c r="AQ25">
        <f t="shared" si="29"/>
        <v>13.608353423624374</v>
      </c>
      <c r="AR25">
        <f t="shared" si="29"/>
        <v>13.608318104980562</v>
      </c>
      <c r="AS25">
        <f t="shared" si="29"/>
        <v>13.607790453775749</v>
      </c>
      <c r="AT25">
        <f t="shared" si="29"/>
        <v>13.599963314356097</v>
      </c>
      <c r="AU25">
        <f t="shared" si="30"/>
        <v>13.493862276946253</v>
      </c>
      <c r="AW25">
        <v>-10000</v>
      </c>
      <c r="AX25">
        <f t="shared" si="0"/>
        <v>-4.7858895079550792E-4</v>
      </c>
      <c r="AY25">
        <f t="shared" si="1"/>
        <v>1.3266110896324275E-3</v>
      </c>
      <c r="AZ25">
        <f t="shared" si="2"/>
        <v>-1.8052000404279354E-3</v>
      </c>
      <c r="BA25">
        <f t="shared" si="3"/>
        <v>0.8895049762939925</v>
      </c>
      <c r="BB25">
        <f t="shared" si="4"/>
        <v>-0.14449282837535216</v>
      </c>
      <c r="BC25">
        <f t="shared" si="5"/>
        <v>-2.5557623639353113</v>
      </c>
      <c r="BD25">
        <f t="shared" si="6"/>
        <v>-3.3157565215842832</v>
      </c>
      <c r="BE25">
        <f t="shared" si="31"/>
        <v>16.371723111857282</v>
      </c>
      <c r="BF25">
        <f t="shared" si="31"/>
        <v>16.371723225493621</v>
      </c>
      <c r="BG25">
        <f t="shared" si="31"/>
        <v>16.371722137563967</v>
      </c>
      <c r="BH25">
        <f t="shared" si="31"/>
        <v>16.371732553204339</v>
      </c>
      <c r="BI25">
        <f t="shared" si="31"/>
        <v>16.371632839242579</v>
      </c>
      <c r="BJ25">
        <f t="shared" si="31"/>
        <v>16.372587768690135</v>
      </c>
      <c r="BK25">
        <f t="shared" si="31"/>
        <v>16.363471718519623</v>
      </c>
      <c r="BL25">
        <f t="shared" si="8"/>
        <v>16.4534198634429</v>
      </c>
    </row>
    <row r="26" spans="1:70">
      <c r="A26" s="34" t="s">
        <v>19</v>
      </c>
      <c r="B26" s="55"/>
      <c r="C26" s="53">
        <v>43791.152399999999</v>
      </c>
      <c r="D26" s="54"/>
      <c r="E26" s="41">
        <f t="shared" si="11"/>
        <v>-32535.664358462516</v>
      </c>
      <c r="F26" s="41">
        <f t="shared" si="12"/>
        <v>-32535.5</v>
      </c>
      <c r="G26" s="41">
        <f t="shared" si="13"/>
        <v>-4.6088953495200258E-2</v>
      </c>
      <c r="I26" s="34"/>
      <c r="J26" s="34"/>
      <c r="K26" s="1">
        <f>G26</f>
        <v>-4.6088953495200258E-2</v>
      </c>
      <c r="L26" s="34"/>
      <c r="M26" s="34"/>
      <c r="N26" s="34"/>
      <c r="O26" s="34"/>
      <c r="P26" s="34">
        <f t="shared" si="14"/>
        <v>-2.6133275136668053E-2</v>
      </c>
      <c r="Q26" s="212">
        <f t="shared" si="15"/>
        <v>28772.652399999999</v>
      </c>
      <c r="R26" s="45"/>
      <c r="S26" s="44">
        <f t="shared" si="16"/>
        <v>3.9822909874919057E-4</v>
      </c>
      <c r="T26" s="34">
        <v>1</v>
      </c>
      <c r="U26" s="34">
        <f t="shared" si="17"/>
        <v>3.9822909874919057E-4</v>
      </c>
      <c r="V26" s="34"/>
      <c r="W26" s="34"/>
      <c r="X26" s="34"/>
      <c r="Y26" s="34"/>
      <c r="Z26">
        <f t="shared" si="18"/>
        <v>-32535.5</v>
      </c>
      <c r="AA26">
        <f t="shared" si="19"/>
        <v>-5.056873389252281E-2</v>
      </c>
      <c r="AB26">
        <f t="shared" si="20"/>
        <v>4.4797803973225525E-3</v>
      </c>
      <c r="AC26">
        <f t="shared" si="21"/>
        <v>-1.9955678358532205E-2</v>
      </c>
      <c r="AE26">
        <f t="shared" ref="AE26:AE89" si="32">+(G26-AA26)^2*T26</f>
        <v>2.0068432408235406E-5</v>
      </c>
      <c r="AF26" s="145">
        <f t="shared" si="22"/>
        <v>28772.652399999999</v>
      </c>
      <c r="AG26" s="146"/>
      <c r="AH26">
        <f t="shared" si="23"/>
        <v>4.6661480726361317E-3</v>
      </c>
      <c r="AI26">
        <f t="shared" si="24"/>
        <v>1.0528432874646672</v>
      </c>
      <c r="AJ26">
        <f t="shared" si="25"/>
        <v>0.65945219251133835</v>
      </c>
      <c r="AK26">
        <f t="shared" si="26"/>
        <v>0.12162294304284015</v>
      </c>
      <c r="AL26">
        <f t="shared" si="27"/>
        <v>1.1609197014529462</v>
      </c>
      <c r="AM26">
        <f t="shared" si="28"/>
        <v>0.65582588655223162</v>
      </c>
      <c r="AN26">
        <f t="shared" si="29"/>
        <v>13.60842632568033</v>
      </c>
      <c r="AO26">
        <f t="shared" si="29"/>
        <v>13.608426315111307</v>
      </c>
      <c r="AP26">
        <f t="shared" si="29"/>
        <v>13.608426157112399</v>
      </c>
      <c r="AQ26">
        <f t="shared" si="29"/>
        <v>13.608423795152907</v>
      </c>
      <c r="AR26">
        <f t="shared" si="29"/>
        <v>13.608388486853586</v>
      </c>
      <c r="AS26">
        <f t="shared" si="29"/>
        <v>13.607860926649334</v>
      </c>
      <c r="AT26">
        <f t="shared" si="29"/>
        <v>13.600034200050194</v>
      </c>
      <c r="AU26">
        <f t="shared" si="30"/>
        <v>13.493927939832002</v>
      </c>
      <c r="AW26">
        <v>-9000</v>
      </c>
      <c r="AX26">
        <f t="shared" si="0"/>
        <v>-2.6373920555703128E-4</v>
      </c>
      <c r="AY26">
        <f t="shared" si="1"/>
        <v>2.492936842010021E-3</v>
      </c>
      <c r="AZ26">
        <f t="shared" si="2"/>
        <v>-2.7566760475670523E-3</v>
      </c>
      <c r="BA26">
        <f t="shared" si="3"/>
        <v>0.89802680354456199</v>
      </c>
      <c r="BB26">
        <f t="shared" si="4"/>
        <v>-0.25002653068518726</v>
      </c>
      <c r="BC26">
        <f t="shared" si="5"/>
        <v>-2.4480551108152948</v>
      </c>
      <c r="BD26">
        <f t="shared" si="6"/>
        <v>-2.7672390568559964</v>
      </c>
      <c r="BE26">
        <f t="shared" si="31"/>
        <v>16.49118297773223</v>
      </c>
      <c r="BF26">
        <f t="shared" si="31"/>
        <v>16.491183045085265</v>
      </c>
      <c r="BG26">
        <f t="shared" si="31"/>
        <v>16.49118232834412</v>
      </c>
      <c r="BH26">
        <f t="shared" si="31"/>
        <v>16.491189955611965</v>
      </c>
      <c r="BI26">
        <f t="shared" si="31"/>
        <v>16.491108792299563</v>
      </c>
      <c r="BJ26">
        <f t="shared" si="31"/>
        <v>16.491972804452161</v>
      </c>
      <c r="BK26">
        <f t="shared" si="31"/>
        <v>16.482812836118732</v>
      </c>
      <c r="BL26">
        <f t="shared" si="8"/>
        <v>16.584745634941687</v>
      </c>
    </row>
    <row r="27" spans="1:70">
      <c r="A27" s="34" t="s">
        <v>19</v>
      </c>
      <c r="B27" s="55"/>
      <c r="C27" s="53">
        <v>43840.084699999999</v>
      </c>
      <c r="D27" s="54"/>
      <c r="E27" s="41">
        <f t="shared" si="11"/>
        <v>-32361.166198161889</v>
      </c>
      <c r="F27" s="41">
        <f t="shared" si="12"/>
        <v>-32361</v>
      </c>
      <c r="G27" s="41">
        <f t="shared" si="13"/>
        <v>-4.6604836992628407E-2</v>
      </c>
      <c r="I27" s="34"/>
      <c r="J27" s="34"/>
      <c r="K27" s="1">
        <f>G27</f>
        <v>-4.6604836992628407E-2</v>
      </c>
      <c r="L27" s="34"/>
      <c r="M27" s="34"/>
      <c r="N27" s="34"/>
      <c r="O27" s="34"/>
      <c r="P27" s="34">
        <f t="shared" si="14"/>
        <v>-2.5868129745569329E-2</v>
      </c>
      <c r="Q27" s="212">
        <f t="shared" si="15"/>
        <v>28821.584699999999</v>
      </c>
      <c r="R27" s="45"/>
      <c r="S27" s="44">
        <f t="shared" si="16"/>
        <v>4.3001102745023252E-4</v>
      </c>
      <c r="T27" s="34">
        <v>1</v>
      </c>
      <c r="U27" s="34">
        <f t="shared" si="17"/>
        <v>4.3001102745023252E-4</v>
      </c>
      <c r="V27" s="34"/>
      <c r="W27" s="34"/>
      <c r="X27" s="34"/>
      <c r="Y27" s="34"/>
      <c r="Z27">
        <f t="shared" si="18"/>
        <v>-32361</v>
      </c>
      <c r="AA27">
        <f t="shared" si="19"/>
        <v>-4.9741380332315552E-2</v>
      </c>
      <c r="AB27">
        <f t="shared" si="20"/>
        <v>3.136543339687145E-3</v>
      </c>
      <c r="AC27">
        <f t="shared" si="21"/>
        <v>-2.0736707247059078E-2</v>
      </c>
      <c r="AE27">
        <f t="shared" si="32"/>
        <v>9.837904121735789E-6</v>
      </c>
      <c r="AF27" s="145">
        <f t="shared" si="22"/>
        <v>28821.584699999999</v>
      </c>
      <c r="AG27" s="146"/>
      <c r="AH27">
        <f t="shared" si="23"/>
        <v>4.8327758109252628E-3</v>
      </c>
      <c r="AI27">
        <f t="shared" si="24"/>
        <v>1.0496625190404256</v>
      </c>
      <c r="AJ27">
        <f t="shared" si="25"/>
        <v>0.67877889669022773</v>
      </c>
      <c r="AK27">
        <f t="shared" si="26"/>
        <v>0.12295603892056195</v>
      </c>
      <c r="AL27">
        <f t="shared" si="27"/>
        <v>1.1869283886560795</v>
      </c>
      <c r="AM27">
        <f t="shared" si="28"/>
        <v>0.6745845393083244</v>
      </c>
      <c r="AN27">
        <f t="shared" si="29"/>
        <v>13.632948442230322</v>
      </c>
      <c r="AO27">
        <f t="shared" si="29"/>
        <v>13.632948433878465</v>
      </c>
      <c r="AP27">
        <f t="shared" si="29"/>
        <v>13.632948303513968</v>
      </c>
      <c r="AQ27">
        <f t="shared" si="29"/>
        <v>13.632946268653065</v>
      </c>
      <c r="AR27">
        <f t="shared" si="29"/>
        <v>13.632914507458615</v>
      </c>
      <c r="AS27">
        <f t="shared" si="29"/>
        <v>13.632418998504988</v>
      </c>
      <c r="AT27">
        <f t="shared" si="29"/>
        <v>13.624745207823326</v>
      </c>
      <c r="AU27">
        <f t="shared" si="30"/>
        <v>13.516844286958539</v>
      </c>
      <c r="AW27">
        <v>-8000</v>
      </c>
      <c r="AX27">
        <f t="shared" si="0"/>
        <v>-1.3292960167781299E-4</v>
      </c>
      <c r="AY27">
        <f t="shared" si="1"/>
        <v>3.5450896773865908E-3</v>
      </c>
      <c r="AZ27">
        <f t="shared" si="2"/>
        <v>-3.6780192790644038E-3</v>
      </c>
      <c r="BA27">
        <f t="shared" si="3"/>
        <v>0.90794347467579928</v>
      </c>
      <c r="BB27">
        <f t="shared" si="4"/>
        <v>-0.35475221922239442</v>
      </c>
      <c r="BC27">
        <f t="shared" si="5"/>
        <v>-2.3381137303028465</v>
      </c>
      <c r="BD27">
        <f t="shared" si="6"/>
        <v>-2.3537989151822001</v>
      </c>
      <c r="BE27">
        <f t="shared" si="31"/>
        <v>16.611875287891937</v>
      </c>
      <c r="BF27">
        <f t="shared" si="31"/>
        <v>16.611875320040401</v>
      </c>
      <c r="BG27">
        <f t="shared" si="31"/>
        <v>16.611874928094533</v>
      </c>
      <c r="BH27">
        <f t="shared" si="31"/>
        <v>16.611879706611877</v>
      </c>
      <c r="BI27">
        <f t="shared" si="31"/>
        <v>16.61182144996387</v>
      </c>
      <c r="BJ27">
        <f t="shared" si="31"/>
        <v>16.61253197241529</v>
      </c>
      <c r="BK27">
        <f t="shared" si="31"/>
        <v>16.603909408353029</v>
      </c>
      <c r="BL27">
        <f t="shared" si="8"/>
        <v>16.716071406440474</v>
      </c>
    </row>
    <row r="28" spans="1:70">
      <c r="A28" s="34" t="s">
        <v>77</v>
      </c>
      <c r="B28" s="52" t="s">
        <v>62</v>
      </c>
      <c r="C28" s="53">
        <v>43844.9908</v>
      </c>
      <c r="D28" s="54"/>
      <c r="E28" s="41">
        <f t="shared" si="11"/>
        <v>-32343.670486244588</v>
      </c>
      <c r="F28" s="41">
        <f t="shared" si="12"/>
        <v>-32343.5</v>
      </c>
      <c r="G28" s="41">
        <f t="shared" si="13"/>
        <v>-4.78072894984507E-2</v>
      </c>
      <c r="H28" s="34"/>
      <c r="I28" s="34"/>
      <c r="J28" s="34">
        <f t="shared" ref="J28:J35" si="33">G28</f>
        <v>-4.78072894984507E-2</v>
      </c>
      <c r="K28" s="44"/>
      <c r="L28" s="34"/>
      <c r="M28" s="34"/>
      <c r="N28" s="34"/>
      <c r="O28" s="34"/>
      <c r="P28" s="34">
        <f t="shared" si="14"/>
        <v>-2.5841610103292671E-2</v>
      </c>
      <c r="Q28" s="212">
        <f t="shared" si="15"/>
        <v>28826.4908</v>
      </c>
      <c r="R28" s="45"/>
      <c r="S28" s="44">
        <f t="shared" si="16"/>
        <v>4.8249107129087E-4</v>
      </c>
      <c r="T28" s="34">
        <v>1</v>
      </c>
      <c r="U28" s="34">
        <f t="shared" si="17"/>
        <v>4.8249107129087E-4</v>
      </c>
      <c r="V28" s="34"/>
      <c r="W28" s="34"/>
      <c r="X28" s="34"/>
      <c r="Y28" s="34"/>
      <c r="Z28">
        <f t="shared" si="18"/>
        <v>-32343.5</v>
      </c>
      <c r="AA28">
        <f t="shared" si="19"/>
        <v>-4.9658785961540837E-2</v>
      </c>
      <c r="AB28">
        <f t="shared" si="20"/>
        <v>1.8514964630901368E-3</v>
      </c>
      <c r="AC28">
        <f t="shared" si="21"/>
        <v>-2.196567939515803E-2</v>
      </c>
      <c r="AE28">
        <f t="shared" si="32"/>
        <v>3.4280391528352861E-6</v>
      </c>
      <c r="AF28" s="145">
        <f t="shared" si="22"/>
        <v>28826.4908</v>
      </c>
      <c r="AG28" s="146"/>
      <c r="AH28">
        <f t="shared" si="23"/>
        <v>4.8493000902889794E-3</v>
      </c>
      <c r="AI28">
        <f t="shared" si="24"/>
        <v>1.0493427108203071</v>
      </c>
      <c r="AJ28">
        <f t="shared" si="25"/>
        <v>0.68068562358994944</v>
      </c>
      <c r="AK28">
        <f t="shared" si="26"/>
        <v>0.12308472770160785</v>
      </c>
      <c r="AL28">
        <f t="shared" si="27"/>
        <v>1.1895280232158418</v>
      </c>
      <c r="AM28">
        <f t="shared" si="28"/>
        <v>0.67647751792877164</v>
      </c>
      <c r="AN28">
        <f t="shared" si="29"/>
        <v>13.635403582783402</v>
      </c>
      <c r="AO28">
        <f t="shared" si="29"/>
        <v>13.635403574632987</v>
      </c>
      <c r="AP28">
        <f t="shared" si="29"/>
        <v>13.635403446843844</v>
      </c>
      <c r="AQ28">
        <f t="shared" si="29"/>
        <v>13.635401443260879</v>
      </c>
      <c r="AR28">
        <f t="shared" si="29"/>
        <v>13.63537003040069</v>
      </c>
      <c r="AS28">
        <f t="shared" si="29"/>
        <v>13.634877763739652</v>
      </c>
      <c r="AT28">
        <f t="shared" si="29"/>
        <v>13.627220278265796</v>
      </c>
      <c r="AU28">
        <f t="shared" si="30"/>
        <v>13.519142487959769</v>
      </c>
      <c r="AW28">
        <v>-7000</v>
      </c>
      <c r="AX28">
        <f t="shared" si="0"/>
        <v>-7.2610862575113629E-5</v>
      </c>
      <c r="AY28">
        <f t="shared" si="1"/>
        <v>4.4830695957621377E-3</v>
      </c>
      <c r="AZ28">
        <f t="shared" si="2"/>
        <v>-4.5556804583372513E-3</v>
      </c>
      <c r="BA28">
        <f t="shared" si="3"/>
        <v>0.9192448711443949</v>
      </c>
      <c r="BB28">
        <f t="shared" si="4"/>
        <v>-0.45750734975300861</v>
      </c>
      <c r="BC28">
        <f t="shared" si="5"/>
        <v>-2.2255728284416403</v>
      </c>
      <c r="BD28">
        <f t="shared" si="6"/>
        <v>-2.0285102484387623</v>
      </c>
      <c r="BE28">
        <f t="shared" si="31"/>
        <v>16.733985957517611</v>
      </c>
      <c r="BF28">
        <f t="shared" si="31"/>
        <v>16.733985969124653</v>
      </c>
      <c r="BG28">
        <f t="shared" si="31"/>
        <v>16.733985800221419</v>
      </c>
      <c r="BH28">
        <f t="shared" si="31"/>
        <v>16.733988258070003</v>
      </c>
      <c r="BI28">
        <f t="shared" si="31"/>
        <v>16.733952492896321</v>
      </c>
      <c r="BJ28">
        <f t="shared" si="31"/>
        <v>16.734473135090813</v>
      </c>
      <c r="BK28">
        <f t="shared" si="31"/>
        <v>16.726937599278354</v>
      </c>
      <c r="BL28">
        <f t="shared" si="8"/>
        <v>16.847397177939261</v>
      </c>
    </row>
    <row r="29" spans="1:70">
      <c r="A29" s="34" t="s">
        <v>78</v>
      </c>
      <c r="B29" s="52" t="s">
        <v>62</v>
      </c>
      <c r="C29" s="53">
        <v>44195.237300000001</v>
      </c>
      <c r="D29" s="54"/>
      <c r="E29" s="41">
        <f t="shared" si="11"/>
        <v>-31094.651537580139</v>
      </c>
      <c r="F29" s="41">
        <f t="shared" si="12"/>
        <v>-31094.5</v>
      </c>
      <c r="G29" s="41">
        <f t="shared" si="13"/>
        <v>-4.2493756496696733E-2</v>
      </c>
      <c r="H29" s="34"/>
      <c r="I29" s="34"/>
      <c r="J29" s="34">
        <f t="shared" si="33"/>
        <v>-4.2493756496696733E-2</v>
      </c>
      <c r="K29" s="44"/>
      <c r="L29" s="34"/>
      <c r="M29" s="34"/>
      <c r="N29" s="34"/>
      <c r="O29" s="34"/>
      <c r="P29" s="34">
        <f t="shared" si="14"/>
        <v>-2.3982230192948855E-2</v>
      </c>
      <c r="Q29" s="212">
        <f t="shared" si="15"/>
        <v>29176.737300000001</v>
      </c>
      <c r="R29" s="45"/>
      <c r="S29" s="44">
        <f t="shared" si="16"/>
        <v>3.4267660609434955E-4</v>
      </c>
      <c r="T29" s="34">
        <v>1</v>
      </c>
      <c r="U29" s="34">
        <f t="shared" si="17"/>
        <v>3.4267660609434955E-4</v>
      </c>
      <c r="V29" s="34"/>
      <c r="W29" s="34"/>
      <c r="X29" s="34"/>
      <c r="Y29" s="34"/>
      <c r="Z29">
        <f t="shared" si="18"/>
        <v>-31094.5</v>
      </c>
      <c r="AA29">
        <f t="shared" si="19"/>
        <v>-4.3946778499707406E-2</v>
      </c>
      <c r="AB29">
        <f t="shared" si="20"/>
        <v>1.4530220030106733E-3</v>
      </c>
      <c r="AC29">
        <f t="shared" si="21"/>
        <v>-1.8511526303747878E-2</v>
      </c>
      <c r="AE29">
        <f t="shared" si="32"/>
        <v>2.1112729412331492E-6</v>
      </c>
      <c r="AF29" s="145">
        <f t="shared" si="22"/>
        <v>29176.737300000001</v>
      </c>
      <c r="AG29" s="146"/>
      <c r="AH29">
        <f t="shared" si="23"/>
        <v>5.9360934418884771E-3</v>
      </c>
      <c r="AI29">
        <f t="shared" si="24"/>
        <v>1.0263212592436934</v>
      </c>
      <c r="AJ29">
        <f t="shared" si="25"/>
        <v>0.80170859921277882</v>
      </c>
      <c r="AK29">
        <f t="shared" si="26"/>
        <v>0.12996824464576595</v>
      </c>
      <c r="AL29">
        <f t="shared" si="27"/>
        <v>1.3709782007561475</v>
      </c>
      <c r="AM29">
        <f t="shared" si="28"/>
        <v>0.81778055060158505</v>
      </c>
      <c r="AN29">
        <f t="shared" si="29"/>
        <v>13.808685078552703</v>
      </c>
      <c r="AO29">
        <f t="shared" si="29"/>
        <v>13.808685077674296</v>
      </c>
      <c r="AP29">
        <f t="shared" si="29"/>
        <v>13.808685057141059</v>
      </c>
      <c r="AQ29">
        <f t="shared" si="29"/>
        <v>13.808684577166314</v>
      </c>
      <c r="AR29">
        <f t="shared" si="29"/>
        <v>13.808673357707608</v>
      </c>
      <c r="AS29">
        <f t="shared" si="29"/>
        <v>13.808411206840013</v>
      </c>
      <c r="AT29">
        <f t="shared" si="29"/>
        <v>13.802342162444376</v>
      </c>
      <c r="AU29">
        <f t="shared" si="30"/>
        <v>13.683168376561753</v>
      </c>
      <c r="AW29">
        <v>-6000</v>
      </c>
      <c r="AX29">
        <f t="shared" si="0"/>
        <v>-6.8737806635260461E-5</v>
      </c>
      <c r="AY29">
        <f t="shared" si="1"/>
        <v>5.3068765971366616E-3</v>
      </c>
      <c r="AZ29">
        <f t="shared" si="2"/>
        <v>-5.3756144037719221E-3</v>
      </c>
      <c r="BA29">
        <f t="shared" si="3"/>
        <v>0.93190593291297108</v>
      </c>
      <c r="BB29">
        <f t="shared" si="4"/>
        <v>-0.55694539160397794</v>
      </c>
      <c r="BC29">
        <f t="shared" si="5"/>
        <v>-2.1100593394950073</v>
      </c>
      <c r="BD29">
        <f t="shared" si="6"/>
        <v>-1.7638107750635126</v>
      </c>
      <c r="BE29">
        <f t="shared" si="31"/>
        <v>16.857698618595816</v>
      </c>
      <c r="BF29">
        <f t="shared" si="31"/>
        <v>16.85769862140258</v>
      </c>
      <c r="BG29">
        <f t="shared" si="31"/>
        <v>16.857698569617458</v>
      </c>
      <c r="BH29">
        <f t="shared" si="31"/>
        <v>16.857699525059431</v>
      </c>
      <c r="BI29">
        <f t="shared" si="31"/>
        <v>16.857681897364088</v>
      </c>
      <c r="BJ29">
        <f t="shared" si="31"/>
        <v>16.858007236258384</v>
      </c>
      <c r="BK29">
        <f t="shared" si="31"/>
        <v>16.852040307220328</v>
      </c>
      <c r="BL29">
        <f t="shared" si="8"/>
        <v>16.978722949438048</v>
      </c>
    </row>
    <row r="30" spans="1:70">
      <c r="A30" s="34" t="s">
        <v>78</v>
      </c>
      <c r="B30" s="52"/>
      <c r="C30" s="53">
        <v>44195.377099999998</v>
      </c>
      <c r="D30" s="54"/>
      <c r="E30" s="41">
        <f t="shared" si="11"/>
        <v>-31094.152994842327</v>
      </c>
      <c r="F30" s="41">
        <f t="shared" si="12"/>
        <v>-31094</v>
      </c>
      <c r="G30" s="41">
        <f t="shared" si="13"/>
        <v>-4.2902397995931096E-2</v>
      </c>
      <c r="H30" s="34"/>
      <c r="I30" s="34"/>
      <c r="J30" s="34">
        <f t="shared" si="33"/>
        <v>-4.2902397995931096E-2</v>
      </c>
      <c r="K30" s="44"/>
      <c r="L30" s="34"/>
      <c r="M30" s="34"/>
      <c r="N30" s="34"/>
      <c r="O30" s="34"/>
      <c r="P30" s="34">
        <f t="shared" si="14"/>
        <v>-2.398149902284619E-2</v>
      </c>
      <c r="Q30" s="212">
        <f t="shared" si="15"/>
        <v>29176.877099999998</v>
      </c>
      <c r="R30" s="45"/>
      <c r="S30" s="44">
        <f t="shared" si="16"/>
        <v>3.5800041794968547E-4</v>
      </c>
      <c r="T30" s="34">
        <v>1</v>
      </c>
      <c r="U30" s="34">
        <f t="shared" si="17"/>
        <v>3.5800041794968547E-4</v>
      </c>
      <c r="V30" s="34"/>
      <c r="W30" s="34"/>
      <c r="X30" s="34"/>
      <c r="Y30" s="34"/>
      <c r="Z30">
        <f t="shared" si="18"/>
        <v>-31094</v>
      </c>
      <c r="AA30">
        <f t="shared" si="19"/>
        <v>-4.3944565589262873E-2</v>
      </c>
      <c r="AB30">
        <f t="shared" si="20"/>
        <v>1.0421675933317762E-3</v>
      </c>
      <c r="AC30">
        <f t="shared" si="21"/>
        <v>-1.8920898973084906E-2</v>
      </c>
      <c r="AE30">
        <f t="shared" si="32"/>
        <v>1.0861132925909463E-6</v>
      </c>
      <c r="AF30" s="145">
        <f t="shared" si="22"/>
        <v>29176.877099999998</v>
      </c>
      <c r="AG30" s="146"/>
      <c r="AH30">
        <f t="shared" si="23"/>
        <v>5.9364904502003423E-3</v>
      </c>
      <c r="AI30">
        <f t="shared" si="24"/>
        <v>1.0263120275728304</v>
      </c>
      <c r="AJ30">
        <f t="shared" si="25"/>
        <v>0.80175105270907809</v>
      </c>
      <c r="AK30">
        <f t="shared" si="26"/>
        <v>0.12997011390885985</v>
      </c>
      <c r="AL30">
        <f t="shared" si="27"/>
        <v>1.3710492304488058</v>
      </c>
      <c r="AM30">
        <f t="shared" si="28"/>
        <v>0.81783981825650365</v>
      </c>
      <c r="AN30">
        <f t="shared" si="29"/>
        <v>13.808753675715723</v>
      </c>
      <c r="AO30">
        <f t="shared" si="29"/>
        <v>13.808753674838313</v>
      </c>
      <c r="AP30">
        <f t="shared" si="29"/>
        <v>13.808753654324262</v>
      </c>
      <c r="AQ30">
        <f t="shared" si="29"/>
        <v>13.808753174701469</v>
      </c>
      <c r="AR30">
        <f t="shared" si="29"/>
        <v>13.808741961212675</v>
      </c>
      <c r="AS30">
        <f t="shared" si="29"/>
        <v>13.808479897077872</v>
      </c>
      <c r="AT30">
        <f t="shared" si="29"/>
        <v>13.802411643787547</v>
      </c>
      <c r="AU30">
        <f t="shared" si="30"/>
        <v>13.683234039447502</v>
      </c>
      <c r="AW30">
        <v>-5000</v>
      </c>
      <c r="AX30">
        <f t="shared" si="0"/>
        <v>-1.0683334845064917E-4</v>
      </c>
      <c r="AY30">
        <f t="shared" si="1"/>
        <v>6.0165106815101626E-3</v>
      </c>
      <c r="AZ30">
        <f t="shared" si="2"/>
        <v>-6.1233440299608118E-3</v>
      </c>
      <c r="BA30">
        <f t="shared" si="3"/>
        <v>0.9458798389479609</v>
      </c>
      <c r="BB30">
        <f t="shared" si="4"/>
        <v>-0.65150529445126837</v>
      </c>
      <c r="BC30">
        <f t="shared" si="5"/>
        <v>-1.9911958258576645</v>
      </c>
      <c r="BD30">
        <f t="shared" si="6"/>
        <v>-1.5424308747519859</v>
      </c>
      <c r="BE30">
        <f t="shared" si="31"/>
        <v>16.983192183478018</v>
      </c>
      <c r="BF30">
        <f t="shared" si="31"/>
        <v>16.983192183825501</v>
      </c>
      <c r="BG30">
        <f t="shared" si="31"/>
        <v>16.983192174829412</v>
      </c>
      <c r="BH30">
        <f t="shared" si="31"/>
        <v>16.983192407731611</v>
      </c>
      <c r="BI30">
        <f t="shared" si="31"/>
        <v>16.98318637812131</v>
      </c>
      <c r="BJ30">
        <f t="shared" si="31"/>
        <v>16.983342517325941</v>
      </c>
      <c r="BK30">
        <f t="shared" si="31"/>
        <v>16.979324703824311</v>
      </c>
      <c r="BL30">
        <f t="shared" si="8"/>
        <v>17.110048720936831</v>
      </c>
    </row>
    <row r="31" spans="1:70">
      <c r="A31" s="34" t="s">
        <v>78</v>
      </c>
      <c r="B31" s="52"/>
      <c r="C31" s="53">
        <v>46701.778700000003</v>
      </c>
      <c r="D31" s="54"/>
      <c r="E31" s="41">
        <f t="shared" si="11"/>
        <v>-22156.039148271731</v>
      </c>
      <c r="F31" s="41">
        <f t="shared" si="12"/>
        <v>-22156</v>
      </c>
      <c r="G31" s="41">
        <f t="shared" si="13"/>
        <v>-1.0977851990901399E-2</v>
      </c>
      <c r="H31" s="34"/>
      <c r="I31" s="34"/>
      <c r="J31" s="34">
        <f t="shared" si="33"/>
        <v>-1.0977851990901399E-2</v>
      </c>
      <c r="K31" s="44"/>
      <c r="L31" s="34"/>
      <c r="M31" s="34"/>
      <c r="N31" s="34"/>
      <c r="O31" s="34"/>
      <c r="P31" s="34">
        <f t="shared" si="14"/>
        <v>-1.259620531038768E-2</v>
      </c>
      <c r="Q31" s="212">
        <f t="shared" si="15"/>
        <v>31683.278700000003</v>
      </c>
      <c r="R31" s="45"/>
      <c r="S31" s="44">
        <f t="shared" si="16"/>
        <v>2.6190674666922635E-6</v>
      </c>
      <c r="T31" s="34">
        <v>1</v>
      </c>
      <c r="U31" s="34">
        <f t="shared" si="17"/>
        <v>2.6190674666922635E-6</v>
      </c>
      <c r="V31" s="34"/>
      <c r="W31" s="34"/>
      <c r="X31" s="34"/>
      <c r="Y31" s="34"/>
      <c r="Z31">
        <f t="shared" si="18"/>
        <v>-22156</v>
      </c>
      <c r="AA31">
        <f t="shared" si="19"/>
        <v>-1.4241929777428431E-2</v>
      </c>
      <c r="AB31">
        <f t="shared" si="20"/>
        <v>3.2640777865270316E-3</v>
      </c>
      <c r="AC31">
        <f t="shared" si="21"/>
        <v>1.6183533194862806E-3</v>
      </c>
      <c r="AE31">
        <f t="shared" si="32"/>
        <v>1.0654203796499206E-5</v>
      </c>
      <c r="AF31" s="145">
        <f t="shared" si="22"/>
        <v>31683.278700000003</v>
      </c>
      <c r="AG31" s="146"/>
      <c r="AH31">
        <f t="shared" si="23"/>
        <v>7.7388289491270223E-3</v>
      </c>
      <c r="AI31">
        <f t="shared" si="24"/>
        <v>0.8962394806061551</v>
      </c>
      <c r="AJ31">
        <f t="shared" si="25"/>
        <v>0.89703177864567973</v>
      </c>
      <c r="AK31">
        <f t="shared" si="26"/>
        <v>8.2573045962922545E-2</v>
      </c>
      <c r="AL31">
        <f t="shared" si="27"/>
        <v>2.4694154333919793</v>
      </c>
      <c r="AM31">
        <f t="shared" si="28"/>
        <v>2.8625234608737751</v>
      </c>
      <c r="AN31">
        <f t="shared" ref="AN31:AT40" si="34">$AU31+$AB$7*SIN(AO31)</f>
        <v>14.94834293496589</v>
      </c>
      <c r="AO31">
        <f t="shared" si="34"/>
        <v>14.948342859124983</v>
      </c>
      <c r="AP31">
        <f t="shared" si="34"/>
        <v>14.948343647878477</v>
      </c>
      <c r="AQ31">
        <f t="shared" si="34"/>
        <v>14.948335444729382</v>
      </c>
      <c r="AR31">
        <f t="shared" si="34"/>
        <v>14.948420755528856</v>
      </c>
      <c r="AS31">
        <f t="shared" si="34"/>
        <v>14.947533205312324</v>
      </c>
      <c r="AT31">
        <f t="shared" si="34"/>
        <v>14.95673082481218</v>
      </c>
      <c r="AU31">
        <f t="shared" si="30"/>
        <v>14.857023785103653</v>
      </c>
      <c r="AW31">
        <v>-4000</v>
      </c>
      <c r="AX31">
        <f t="shared" si="0"/>
        <v>-1.7210773592816683E-4</v>
      </c>
      <c r="AY31">
        <f t="shared" si="1"/>
        <v>6.6119718488826407E-3</v>
      </c>
      <c r="AZ31">
        <f t="shared" si="2"/>
        <v>-6.7840795848108076E-3</v>
      </c>
      <c r="BA31">
        <f t="shared" si="3"/>
        <v>0.96108957525896355</v>
      </c>
      <c r="BB31">
        <f t="shared" si="4"/>
        <v>-0.73938509515855322</v>
      </c>
      <c r="BC31">
        <f t="shared" si="5"/>
        <v>-1.8686061606744993</v>
      </c>
      <c r="BD31">
        <f t="shared" si="6"/>
        <v>-1.3529835472670804</v>
      </c>
      <c r="BE31">
        <f t="shared" si="31"/>
        <v>17.110637390525742</v>
      </c>
      <c r="BF31">
        <f t="shared" si="31"/>
        <v>17.110637390535562</v>
      </c>
      <c r="BG31">
        <f t="shared" si="31"/>
        <v>17.110637390092965</v>
      </c>
      <c r="BH31">
        <f t="shared" si="31"/>
        <v>17.110637410039423</v>
      </c>
      <c r="BI31">
        <f t="shared" si="31"/>
        <v>17.110636511117907</v>
      </c>
      <c r="BJ31">
        <f t="shared" si="31"/>
        <v>17.110677027293661</v>
      </c>
      <c r="BK31">
        <f t="shared" si="31"/>
        <v>17.108860388378993</v>
      </c>
      <c r="BL31">
        <f t="shared" si="8"/>
        <v>17.241374492435618</v>
      </c>
    </row>
    <row r="32" spans="1:70">
      <c r="A32" s="34" t="s">
        <v>78</v>
      </c>
      <c r="B32" s="52"/>
      <c r="C32" s="53">
        <v>46703.740899999997</v>
      </c>
      <c r="D32" s="54"/>
      <c r="E32" s="41">
        <f t="shared" si="11"/>
        <v>-22149.041719372195</v>
      </c>
      <c r="F32" s="41">
        <f t="shared" si="12"/>
        <v>-22149</v>
      </c>
      <c r="G32" s="41">
        <f t="shared" si="13"/>
        <v>-1.1698832997353747E-2</v>
      </c>
      <c r="H32" s="34"/>
      <c r="I32" s="34"/>
      <c r="J32" s="34">
        <f t="shared" si="33"/>
        <v>-1.1698832997353747E-2</v>
      </c>
      <c r="K32" s="44"/>
      <c r="L32" s="34"/>
      <c r="M32" s="34"/>
      <c r="N32" s="34"/>
      <c r="O32" s="34"/>
      <c r="P32" s="34">
        <f t="shared" si="14"/>
        <v>-1.2588609342951885E-2</v>
      </c>
      <c r="Q32" s="212">
        <f t="shared" si="15"/>
        <v>31685.240899999997</v>
      </c>
      <c r="R32" s="45"/>
      <c r="S32" s="44">
        <f t="shared" si="16"/>
        <v>7.9170194518597534E-7</v>
      </c>
      <c r="T32" s="34">
        <v>1</v>
      </c>
      <c r="U32" s="34">
        <f t="shared" si="17"/>
        <v>7.9170194518597534E-7</v>
      </c>
      <c r="V32" s="34"/>
      <c r="W32" s="34"/>
      <c r="X32" s="34"/>
      <c r="Y32" s="34"/>
      <c r="Z32">
        <f t="shared" si="18"/>
        <v>-22149</v>
      </c>
      <c r="AA32">
        <f t="shared" si="19"/>
        <v>-1.4226150377494855E-2</v>
      </c>
      <c r="AB32">
        <f t="shared" si="20"/>
        <v>2.5273173801411072E-3</v>
      </c>
      <c r="AC32">
        <f t="shared" si="21"/>
        <v>8.8977634559813702E-4</v>
      </c>
      <c r="AE32">
        <f t="shared" si="32"/>
        <v>6.3873331399633101E-6</v>
      </c>
      <c r="AF32" s="145">
        <f t="shared" si="22"/>
        <v>31685.240899999997</v>
      </c>
      <c r="AG32" s="146"/>
      <c r="AH32">
        <f t="shared" si="23"/>
        <v>7.7363320589674675E-3</v>
      </c>
      <c r="AI32">
        <f t="shared" si="24"/>
        <v>0.89617689789634492</v>
      </c>
      <c r="AJ32">
        <f t="shared" si="25"/>
        <v>0.89669639183052363</v>
      </c>
      <c r="AK32">
        <f t="shared" si="26"/>
        <v>8.2494343891259564E-2</v>
      </c>
      <c r="AL32">
        <f t="shared" si="27"/>
        <v>2.470173701961766</v>
      </c>
      <c r="AM32">
        <f t="shared" si="28"/>
        <v>2.866013024191524</v>
      </c>
      <c r="AN32">
        <f t="shared" si="34"/>
        <v>14.949181548255783</v>
      </c>
      <c r="AO32">
        <f t="shared" si="34"/>
        <v>14.94918147210533</v>
      </c>
      <c r="AP32">
        <f t="shared" si="34"/>
        <v>14.94918226344816</v>
      </c>
      <c r="AQ32">
        <f t="shared" si="34"/>
        <v>14.949174039916375</v>
      </c>
      <c r="AR32">
        <f t="shared" si="34"/>
        <v>14.949259494660557</v>
      </c>
      <c r="AS32">
        <f t="shared" si="34"/>
        <v>14.948371154385219</v>
      </c>
      <c r="AT32">
        <f t="shared" si="34"/>
        <v>14.957569695378695</v>
      </c>
      <c r="AU32">
        <f t="shared" si="30"/>
        <v>14.857943065504145</v>
      </c>
      <c r="AV32" s="7"/>
      <c r="AW32">
        <v>-3000</v>
      </c>
      <c r="AX32">
        <f t="shared" si="0"/>
        <v>-2.4965156585657778E-4</v>
      </c>
      <c r="AY32">
        <f t="shared" si="1"/>
        <v>7.0932600992540951E-3</v>
      </c>
      <c r="AZ32">
        <f t="shared" si="2"/>
        <v>-7.3429116651106728E-3</v>
      </c>
      <c r="BA32">
        <f t="shared" si="3"/>
        <v>0.97741786895131433</v>
      </c>
      <c r="BB32">
        <f t="shared" si="4"/>
        <v>-0.81852484815992355</v>
      </c>
      <c r="BC32">
        <f t="shared" si="5"/>
        <v>-1.7419243090386078</v>
      </c>
      <c r="BD32">
        <f t="shared" si="6"/>
        <v>-1.1876414798724388</v>
      </c>
      <c r="BE32">
        <f t="shared" ref="BE32:BK41" si="35">$BL32+$AB$7*SIN(BF32)</f>
        <v>17.240192112807399</v>
      </c>
      <c r="BF32">
        <f t="shared" si="35"/>
        <v>17.240192112807399</v>
      </c>
      <c r="BG32">
        <f t="shared" si="35"/>
        <v>17.24019211280773</v>
      </c>
      <c r="BH32">
        <f t="shared" si="35"/>
        <v>17.240192112742832</v>
      </c>
      <c r="BI32">
        <f t="shared" si="35"/>
        <v>17.24019212543535</v>
      </c>
      <c r="BJ32">
        <f t="shared" si="35"/>
        <v>17.240189643132791</v>
      </c>
      <c r="BK32">
        <f t="shared" si="35"/>
        <v>17.240678189199297</v>
      </c>
      <c r="BL32">
        <f t="shared" si="8"/>
        <v>17.372700263934405</v>
      </c>
    </row>
    <row r="33" spans="1:70" s="34" customFormat="1">
      <c r="A33" s="34" t="s">
        <v>78</v>
      </c>
      <c r="B33" s="52" t="s">
        <v>62</v>
      </c>
      <c r="C33" s="53">
        <v>46703.879699999998</v>
      </c>
      <c r="D33" s="54"/>
      <c r="E33" s="41">
        <f t="shared" si="11"/>
        <v>-22148.546742748371</v>
      </c>
      <c r="F33" s="41">
        <f t="shared" si="12"/>
        <v>-22148.5</v>
      </c>
      <c r="G33" s="41">
        <f t="shared" si="13"/>
        <v>-1.3107474500429817E-2</v>
      </c>
      <c r="J33" s="34">
        <f t="shared" si="33"/>
        <v>-1.3107474500429817E-2</v>
      </c>
      <c r="K33" s="44"/>
      <c r="P33" s="34">
        <f t="shared" si="14"/>
        <v>-1.2588066852945003E-2</v>
      </c>
      <c r="Q33" s="212">
        <f t="shared" si="15"/>
        <v>31685.379699999998</v>
      </c>
      <c r="R33" s="45"/>
      <c r="S33" s="44">
        <f t="shared" si="16"/>
        <v>2.6978430426570833E-7</v>
      </c>
      <c r="T33" s="34">
        <v>1</v>
      </c>
      <c r="U33" s="34">
        <f t="shared" si="17"/>
        <v>2.6978430426570833E-7</v>
      </c>
      <c r="Z33">
        <f t="shared" si="18"/>
        <v>-22148.5</v>
      </c>
      <c r="AA33">
        <f t="shared" si="19"/>
        <v>-1.4225023693107684E-2</v>
      </c>
      <c r="AB33">
        <f t="shared" si="20"/>
        <v>1.1175491926778674E-3</v>
      </c>
      <c r="AC33">
        <f t="shared" si="21"/>
        <v>-5.1940764748481354E-4</v>
      </c>
      <c r="AD33"/>
      <c r="AE33">
        <f t="shared" si="32"/>
        <v>1.2489161980549531E-6</v>
      </c>
      <c r="AF33" s="145">
        <f t="shared" si="22"/>
        <v>31685.379699999998</v>
      </c>
      <c r="AG33" s="146"/>
      <c r="AH33">
        <f t="shared" si="23"/>
        <v>7.736153508136492E-3</v>
      </c>
      <c r="AI33">
        <f t="shared" si="24"/>
        <v>0.89617243032081617</v>
      </c>
      <c r="AJ33">
        <f t="shared" si="25"/>
        <v>0.89667241769207751</v>
      </c>
      <c r="AK33">
        <f t="shared" si="26"/>
        <v>8.2488720919830061E-2</v>
      </c>
      <c r="AL33">
        <f t="shared" si="27"/>
        <v>2.4702278599510454</v>
      </c>
      <c r="AM33">
        <f t="shared" si="28"/>
        <v>2.8662625502437034</v>
      </c>
      <c r="AN33">
        <f t="shared" si="34"/>
        <v>14.949241446964683</v>
      </c>
      <c r="AO33">
        <f t="shared" si="34"/>
        <v>14.9492413707921</v>
      </c>
      <c r="AP33">
        <f t="shared" si="34"/>
        <v>14.949242162319944</v>
      </c>
      <c r="AQ33">
        <f t="shared" si="34"/>
        <v>14.949233937332616</v>
      </c>
      <c r="AR33">
        <f t="shared" si="34"/>
        <v>14.949319402348507</v>
      </c>
      <c r="AS33">
        <f t="shared" si="34"/>
        <v>14.948431005767318</v>
      </c>
      <c r="AT33">
        <f t="shared" si="34"/>
        <v>14.957629611482432</v>
      </c>
      <c r="AU33">
        <f t="shared" si="30"/>
        <v>14.858008728389894</v>
      </c>
      <c r="AV33"/>
      <c r="AW33">
        <v>-2000</v>
      </c>
      <c r="AX33">
        <f t="shared" si="0"/>
        <v>-3.2472352789291673E-4</v>
      </c>
      <c r="AY33">
        <f t="shared" si="1"/>
        <v>7.4603754326245282E-3</v>
      </c>
      <c r="AZ33">
        <f t="shared" si="2"/>
        <v>-7.7850989605174449E-3</v>
      </c>
      <c r="BA33">
        <f t="shared" si="3"/>
        <v>0.99469573137696643</v>
      </c>
      <c r="BB33">
        <f t="shared" si="4"/>
        <v>-0.88660646232574325</v>
      </c>
      <c r="BC33">
        <f t="shared" si="5"/>
        <v>-1.6108069871610309</v>
      </c>
      <c r="BD33">
        <f t="shared" si="6"/>
        <v>-1.0408329851623845</v>
      </c>
      <c r="BE33">
        <f t="shared" si="35"/>
        <v>17.3719952236182</v>
      </c>
      <c r="BF33">
        <f t="shared" si="35"/>
        <v>17.371995223618995</v>
      </c>
      <c r="BG33">
        <f t="shared" si="35"/>
        <v>17.371995223683609</v>
      </c>
      <c r="BH33">
        <f t="shared" si="35"/>
        <v>17.371995228917285</v>
      </c>
      <c r="BI33">
        <f t="shared" si="35"/>
        <v>17.371995652840813</v>
      </c>
      <c r="BJ33">
        <f t="shared" si="35"/>
        <v>17.372029983933768</v>
      </c>
      <c r="BK33">
        <f t="shared" si="35"/>
        <v>17.374769632710837</v>
      </c>
      <c r="BL33">
        <f t="shared" si="8"/>
        <v>17.504026035433192</v>
      </c>
      <c r="BM33"/>
      <c r="BN33"/>
      <c r="BO33"/>
      <c r="BP33"/>
      <c r="BQ33"/>
      <c r="BR33"/>
    </row>
    <row r="34" spans="1:70">
      <c r="A34" s="34" t="s">
        <v>78</v>
      </c>
      <c r="B34" s="52" t="s">
        <v>62</v>
      </c>
      <c r="C34" s="53">
        <v>46704.722699999998</v>
      </c>
      <c r="D34" s="54"/>
      <c r="E34" s="41">
        <f t="shared" si="11"/>
        <v>-22145.540508642607</v>
      </c>
      <c r="F34" s="41">
        <f t="shared" si="12"/>
        <v>-22145.5</v>
      </c>
      <c r="G34" s="41">
        <f t="shared" si="13"/>
        <v>-1.1359323500073515E-2</v>
      </c>
      <c r="H34" s="34"/>
      <c r="I34" s="34"/>
      <c r="J34" s="34">
        <f t="shared" si="33"/>
        <v>-1.1359323500073515E-2</v>
      </c>
      <c r="K34" s="44"/>
      <c r="L34" s="34"/>
      <c r="M34" s="34"/>
      <c r="N34" s="34"/>
      <c r="O34" s="34"/>
      <c r="P34" s="34">
        <f t="shared" si="14"/>
        <v>-1.2584812134371601E-2</v>
      </c>
      <c r="Q34" s="212">
        <f t="shared" si="15"/>
        <v>31686.222699999998</v>
      </c>
      <c r="R34" s="45"/>
      <c r="S34" s="44">
        <f t="shared" si="16"/>
        <v>1.5018223927937894E-6</v>
      </c>
      <c r="T34" s="34">
        <v>1</v>
      </c>
      <c r="U34" s="34">
        <f t="shared" si="17"/>
        <v>1.5018223927937894E-6</v>
      </c>
      <c r="V34" s="34"/>
      <c r="W34" s="34"/>
      <c r="X34" s="34"/>
      <c r="Y34" s="34"/>
      <c r="Z34">
        <f t="shared" si="18"/>
        <v>-22145.5</v>
      </c>
      <c r="AA34">
        <f t="shared" si="19"/>
        <v>-1.4218264750342356E-2</v>
      </c>
      <c r="AB34">
        <f t="shared" si="20"/>
        <v>2.8589412502688406E-3</v>
      </c>
      <c r="AC34">
        <f t="shared" si="21"/>
        <v>1.2254886342980865E-3</v>
      </c>
      <c r="AE34">
        <f t="shared" si="32"/>
        <v>8.1735450724887615E-6</v>
      </c>
      <c r="AF34" s="145">
        <f t="shared" si="22"/>
        <v>31686.222699999998</v>
      </c>
      <c r="AG34" s="146"/>
      <c r="AH34">
        <f t="shared" si="23"/>
        <v>7.7350816390007486E-3</v>
      </c>
      <c r="AI34">
        <f t="shared" si="24"/>
        <v>0.89614563219816779</v>
      </c>
      <c r="AJ34">
        <f t="shared" si="25"/>
        <v>0.89652852265576122</v>
      </c>
      <c r="AK34">
        <f t="shared" si="26"/>
        <v>8.2454979188385888E-2</v>
      </c>
      <c r="AL34">
        <f t="shared" si="27"/>
        <v>2.470552796549351</v>
      </c>
      <c r="AM34">
        <f t="shared" si="28"/>
        <v>2.8677604680781745</v>
      </c>
      <c r="AN34">
        <f t="shared" si="34"/>
        <v>14.949600832948455</v>
      </c>
      <c r="AO34">
        <f t="shared" si="34"/>
        <v>14.949600756643044</v>
      </c>
      <c r="AP34">
        <f t="shared" si="34"/>
        <v>14.949601549281143</v>
      </c>
      <c r="AQ34">
        <f t="shared" si="34"/>
        <v>14.949593315561586</v>
      </c>
      <c r="AR34">
        <f t="shared" si="34"/>
        <v>14.949678842179484</v>
      </c>
      <c r="AS34">
        <f t="shared" si="34"/>
        <v>14.948790108118944</v>
      </c>
      <c r="AT34">
        <f t="shared" si="34"/>
        <v>14.95798909908566</v>
      </c>
      <c r="AU34">
        <f t="shared" si="30"/>
        <v>14.858402705704393</v>
      </c>
      <c r="AW34">
        <v>-1000</v>
      </c>
      <c r="AX34">
        <f t="shared" si="0"/>
        <v>-3.8315434823243608E-4</v>
      </c>
      <c r="AY34">
        <f t="shared" si="1"/>
        <v>7.7133178489939367E-3</v>
      </c>
      <c r="AZ34">
        <f t="shared" si="2"/>
        <v>-8.0964721972263728E-3</v>
      </c>
      <c r="BA34">
        <f t="shared" si="3"/>
        <v>1.0126902967778724</v>
      </c>
      <c r="BB34">
        <f t="shared" si="4"/>
        <v>-0.94108069658469184</v>
      </c>
      <c r="BC34">
        <f t="shared" si="5"/>
        <v>-1.4749509339929268</v>
      </c>
      <c r="BD34">
        <f t="shared" si="6"/>
        <v>-0.90847085189338206</v>
      </c>
      <c r="BE34">
        <f t="shared" si="35"/>
        <v>17.506158872476913</v>
      </c>
      <c r="BF34">
        <f t="shared" si="35"/>
        <v>17.506158872592334</v>
      </c>
      <c r="BG34">
        <f t="shared" si="35"/>
        <v>17.506158876453089</v>
      </c>
      <c r="BH34">
        <f t="shared" si="35"/>
        <v>17.506159005594853</v>
      </c>
      <c r="BI34">
        <f t="shared" si="35"/>
        <v>17.506163325329453</v>
      </c>
      <c r="BJ34">
        <f t="shared" si="35"/>
        <v>17.506307772098438</v>
      </c>
      <c r="BK34">
        <f t="shared" si="35"/>
        <v>17.511087089379153</v>
      </c>
      <c r="BL34">
        <f t="shared" si="8"/>
        <v>17.635351806931979</v>
      </c>
    </row>
    <row r="35" spans="1:70">
      <c r="A35" s="34" t="s">
        <v>76</v>
      </c>
      <c r="B35" s="52"/>
      <c r="C35" s="53">
        <v>47333.84</v>
      </c>
      <c r="D35" s="54"/>
      <c r="E35" s="41">
        <f t="shared" si="11"/>
        <v>-19902.036494662134</v>
      </c>
      <c r="F35" s="41">
        <f t="shared" si="12"/>
        <v>-19902</v>
      </c>
      <c r="G35" s="41">
        <f t="shared" si="13"/>
        <v>-1.0233733999484684E-2</v>
      </c>
      <c r="H35" s="34"/>
      <c r="I35" s="34"/>
      <c r="J35" s="34">
        <f t="shared" si="33"/>
        <v>-1.0233733999484684E-2</v>
      </c>
      <c r="K35" s="44"/>
      <c r="L35" s="34"/>
      <c r="M35" s="34"/>
      <c r="N35" s="34"/>
      <c r="O35" s="34"/>
      <c r="P35" s="34">
        <f t="shared" si="14"/>
        <v>-1.0257130161379946E-2</v>
      </c>
      <c r="Q35" s="212">
        <f t="shared" si="15"/>
        <v>32315.339999999997</v>
      </c>
      <c r="R35" s="45"/>
      <c r="S35" s="44">
        <f t="shared" si="16"/>
        <v>5.4738039142927525E-10</v>
      </c>
      <c r="T35" s="34">
        <v>1</v>
      </c>
      <c r="U35" s="34">
        <f t="shared" si="17"/>
        <v>5.4738039142927525E-10</v>
      </c>
      <c r="V35" s="34"/>
      <c r="W35" s="34"/>
      <c r="X35" s="34"/>
      <c r="Y35" s="34"/>
      <c r="Z35">
        <f t="shared" si="18"/>
        <v>-19902</v>
      </c>
      <c r="AA35">
        <f t="shared" si="19"/>
        <v>-9.7067785290304628E-3</v>
      </c>
      <c r="AB35">
        <f t="shared" si="20"/>
        <v>-5.2695547045422154E-4</v>
      </c>
      <c r="AC35">
        <f t="shared" si="21"/>
        <v>2.3396161895261267E-5</v>
      </c>
      <c r="AE35">
        <f t="shared" si="32"/>
        <v>2.7768206784162995E-7</v>
      </c>
      <c r="AF35" s="145">
        <f t="shared" si="22"/>
        <v>32315.339999999997</v>
      </c>
      <c r="AG35" s="146"/>
      <c r="AH35">
        <f t="shared" si="23"/>
        <v>6.6781427431896901E-3</v>
      </c>
      <c r="AI35">
        <f t="shared" si="24"/>
        <v>0.87962113253349339</v>
      </c>
      <c r="AJ35">
        <f t="shared" si="25"/>
        <v>0.766674717396433</v>
      </c>
      <c r="AK35">
        <f t="shared" si="26"/>
        <v>5.56190756122091E-2</v>
      </c>
      <c r="AL35">
        <f t="shared" si="27"/>
        <v>2.7087768079129946</v>
      </c>
      <c r="AM35">
        <f t="shared" si="28"/>
        <v>4.5485407046535355</v>
      </c>
      <c r="AN35">
        <f t="shared" si="34"/>
        <v>15.21570440469057</v>
      </c>
      <c r="AO35">
        <f t="shared" si="34"/>
        <v>15.215704229216016</v>
      </c>
      <c r="AP35">
        <f t="shared" si="34"/>
        <v>15.2157057307687</v>
      </c>
      <c r="AQ35">
        <f t="shared" si="34"/>
        <v>15.215692881798441</v>
      </c>
      <c r="AR35">
        <f t="shared" si="34"/>
        <v>15.215802829148338</v>
      </c>
      <c r="AS35">
        <f t="shared" si="34"/>
        <v>15.214861810903493</v>
      </c>
      <c r="AT35">
        <f t="shared" si="34"/>
        <v>15.222900564023019</v>
      </c>
      <c r="AU35">
        <f t="shared" si="30"/>
        <v>15.153032074061919</v>
      </c>
      <c r="AW35">
        <v>0</v>
      </c>
      <c r="AX35">
        <f t="shared" si="0"/>
        <v>-4.1188520269271056E-4</v>
      </c>
      <c r="AY35">
        <f t="shared" si="1"/>
        <v>7.8520873483623223E-3</v>
      </c>
      <c r="AZ35">
        <f t="shared" si="2"/>
        <v>-8.2639725510550328E-3</v>
      </c>
      <c r="BA35">
        <f t="shared" si="3"/>
        <v>1.0310933009167582</v>
      </c>
      <c r="BB35">
        <f t="shared" si="4"/>
        <v>-0.97923389679471484</v>
      </c>
      <c r="BC35">
        <f t="shared" si="5"/>
        <v>-1.3341152863268282</v>
      </c>
      <c r="BD35">
        <f t="shared" si="6"/>
        <v>-0.78747612285417345</v>
      </c>
      <c r="BE35">
        <f t="shared" si="35"/>
        <v>17.642759158782621</v>
      </c>
      <c r="BF35">
        <f t="shared" si="35"/>
        <v>17.642759160312941</v>
      </c>
      <c r="BG35">
        <f t="shared" si="35"/>
        <v>17.642759192728175</v>
      </c>
      <c r="BH35">
        <f t="shared" si="35"/>
        <v>17.642759879346283</v>
      </c>
      <c r="BI35">
        <f t="shared" si="35"/>
        <v>17.642774422971751</v>
      </c>
      <c r="BJ35">
        <f t="shared" si="35"/>
        <v>17.643082348972268</v>
      </c>
      <c r="BK35">
        <f t="shared" si="35"/>
        <v>17.649544593970585</v>
      </c>
      <c r="BL35">
        <f t="shared" si="8"/>
        <v>17.766677578430762</v>
      </c>
    </row>
    <row r="36" spans="1:70">
      <c r="A36" s="34" t="s">
        <v>19</v>
      </c>
      <c r="B36" s="55"/>
      <c r="C36" s="53">
        <v>47450.633900000001</v>
      </c>
      <c r="D36" s="54"/>
      <c r="E36" s="41">
        <f t="shared" si="11"/>
        <v>-19485.536132236171</v>
      </c>
      <c r="F36" s="41">
        <f t="shared" si="12"/>
        <v>-19485.5</v>
      </c>
      <c r="G36" s="41">
        <f t="shared" si="13"/>
        <v>-1.0132103496289346E-2</v>
      </c>
      <c r="I36" s="34"/>
      <c r="J36" s="34"/>
      <c r="K36" s="43">
        <f t="shared" ref="K36:K79" si="36">G36</f>
        <v>-1.0132103496289346E-2</v>
      </c>
      <c r="L36" s="34"/>
      <c r="M36" s="34"/>
      <c r="N36" s="34"/>
      <c r="O36" s="34"/>
      <c r="P36" s="34">
        <f t="shared" si="14"/>
        <v>-9.8483698100368666E-3</v>
      </c>
      <c r="Q36" s="212">
        <f t="shared" si="15"/>
        <v>32432.133900000001</v>
      </c>
      <c r="R36" s="45"/>
      <c r="S36" s="44">
        <f t="shared" si="16"/>
        <v>8.0504804714420618E-8</v>
      </c>
      <c r="T36" s="34">
        <v>1</v>
      </c>
      <c r="U36" s="34">
        <f t="shared" si="17"/>
        <v>8.0504804714420618E-8</v>
      </c>
      <c r="V36" s="34"/>
      <c r="W36" s="34"/>
      <c r="X36" s="34"/>
      <c r="Y36" s="34"/>
      <c r="Z36">
        <f t="shared" si="18"/>
        <v>-19485.5</v>
      </c>
      <c r="AA36">
        <f t="shared" si="19"/>
        <v>-8.9844394337864775E-3</v>
      </c>
      <c r="AB36">
        <f t="shared" si="20"/>
        <v>-1.1476640625028688E-3</v>
      </c>
      <c r="AC36">
        <f t="shared" si="21"/>
        <v>-2.8373368625247974E-4</v>
      </c>
      <c r="AE36">
        <f t="shared" si="32"/>
        <v>1.3171328003605887E-6</v>
      </c>
      <c r="AF36" s="145">
        <f t="shared" si="22"/>
        <v>32432.133900000001</v>
      </c>
      <c r="AG36" s="146"/>
      <c r="AH36">
        <f t="shared" si="23"/>
        <v>6.4299635656475292E-3</v>
      </c>
      <c r="AI36">
        <f t="shared" si="24"/>
        <v>0.87732404322948954</v>
      </c>
      <c r="AJ36">
        <f t="shared" si="25"/>
        <v>0.73813294353885195</v>
      </c>
      <c r="AK36">
        <f t="shared" si="26"/>
        <v>5.0350401536782705E-2</v>
      </c>
      <c r="AL36">
        <f t="shared" si="27"/>
        <v>2.7521238107628583</v>
      </c>
      <c r="AM36">
        <f t="shared" si="28"/>
        <v>5.0701227972302663</v>
      </c>
      <c r="AN36">
        <f t="shared" si="34"/>
        <v>15.264613328650912</v>
      </c>
      <c r="AO36">
        <f t="shared" si="34"/>
        <v>15.264613142852641</v>
      </c>
      <c r="AP36">
        <f t="shared" si="34"/>
        <v>15.264614693933305</v>
      </c>
      <c r="AQ36">
        <f t="shared" si="34"/>
        <v>15.264601745170451</v>
      </c>
      <c r="AR36">
        <f t="shared" si="34"/>
        <v>15.264709841851438</v>
      </c>
      <c r="AS36">
        <f t="shared" si="34"/>
        <v>15.263807277005858</v>
      </c>
      <c r="AT36">
        <f t="shared" si="34"/>
        <v>15.271331556943677</v>
      </c>
      <c r="AU36">
        <f t="shared" si="30"/>
        <v>15.207729257891163</v>
      </c>
      <c r="AW36">
        <v>1000</v>
      </c>
      <c r="AX36">
        <f t="shared" si="0"/>
        <v>-3.9964951738272192E-4</v>
      </c>
      <c r="AY36">
        <f t="shared" si="1"/>
        <v>7.8766839307296849E-3</v>
      </c>
      <c r="AZ36">
        <f t="shared" si="2"/>
        <v>-8.2763334481124069E-3</v>
      </c>
      <c r="BA36">
        <f t="shared" si="3"/>
        <v>1.0495124012748216</v>
      </c>
      <c r="BB36">
        <f t="shared" si="4"/>
        <v>-0.99830787263390641</v>
      </c>
      <c r="BC36">
        <f t="shared" si="5"/>
        <v>-1.1881489940745389</v>
      </c>
      <c r="BD36">
        <f t="shared" si="6"/>
        <v>-0.67547293485656212</v>
      </c>
      <c r="BE36">
        <f t="shared" si="35"/>
        <v>17.781825425633279</v>
      </c>
      <c r="BF36">
        <f t="shared" si="35"/>
        <v>17.781825433890109</v>
      </c>
      <c r="BG36">
        <f t="shared" si="35"/>
        <v>17.781825563041217</v>
      </c>
      <c r="BH36">
        <f t="shared" si="35"/>
        <v>17.781827583183674</v>
      </c>
      <c r="BI36">
        <f t="shared" si="35"/>
        <v>17.781859180674129</v>
      </c>
      <c r="BJ36">
        <f t="shared" si="35"/>
        <v>17.782353168067221</v>
      </c>
      <c r="BK36">
        <f t="shared" si="35"/>
        <v>17.790019326018527</v>
      </c>
      <c r="BL36">
        <f t="shared" si="8"/>
        <v>17.898003349929549</v>
      </c>
    </row>
    <row r="37" spans="1:70">
      <c r="A37" s="34" t="s">
        <v>19</v>
      </c>
      <c r="B37" s="55"/>
      <c r="C37" s="53">
        <v>47451.755599999997</v>
      </c>
      <c r="D37" s="54"/>
      <c r="E37" s="41">
        <f t="shared" si="11"/>
        <v>-19481.536022157376</v>
      </c>
      <c r="F37" s="41">
        <f t="shared" si="12"/>
        <v>-19481.5</v>
      </c>
      <c r="G37" s="41">
        <f t="shared" si="13"/>
        <v>-1.010123550076969E-2</v>
      </c>
      <c r="I37" s="34"/>
      <c r="J37" s="34"/>
      <c r="K37" s="43">
        <f t="shared" si="36"/>
        <v>-1.010123550076969E-2</v>
      </c>
      <c r="L37" s="34"/>
      <c r="M37" s="34"/>
      <c r="N37" s="34"/>
      <c r="O37" s="34"/>
      <c r="P37" s="34">
        <f t="shared" si="14"/>
        <v>-9.8444796174428015E-3</v>
      </c>
      <c r="Q37" s="212">
        <f t="shared" si="15"/>
        <v>32433.255599999997</v>
      </c>
      <c r="R37" s="45"/>
      <c r="S37" s="44">
        <f t="shared" si="16"/>
        <v>6.5923583622970628E-8</v>
      </c>
      <c r="T37" s="34">
        <v>1</v>
      </c>
      <c r="U37" s="34">
        <f t="shared" si="17"/>
        <v>6.5923583622970628E-8</v>
      </c>
      <c r="V37" s="34"/>
      <c r="W37" s="34"/>
      <c r="X37" s="34"/>
      <c r="Y37" s="34"/>
      <c r="Z37">
        <f t="shared" si="18"/>
        <v>-19481.5</v>
      </c>
      <c r="AA37">
        <f t="shared" si="19"/>
        <v>-8.9776705666774741E-3</v>
      </c>
      <c r="AB37">
        <f t="shared" si="20"/>
        <v>-1.1235649340922155E-3</v>
      </c>
      <c r="AC37">
        <f t="shared" si="21"/>
        <v>-2.567558833268882E-4</v>
      </c>
      <c r="AE37">
        <f t="shared" si="32"/>
        <v>1.2623981611216447E-6</v>
      </c>
      <c r="AF37" s="145">
        <f t="shared" si="22"/>
        <v>32433.255599999997</v>
      </c>
      <c r="AG37" s="146"/>
      <c r="AH37">
        <f t="shared" si="23"/>
        <v>6.4275077484795013E-3</v>
      </c>
      <c r="AI37">
        <f t="shared" si="24"/>
        <v>0.87730314737675419</v>
      </c>
      <c r="AJ37">
        <f t="shared" si="25"/>
        <v>0.73785275042395271</v>
      </c>
      <c r="AK37">
        <f t="shared" si="26"/>
        <v>5.029945984625362E-2</v>
      </c>
      <c r="AL37">
        <f t="shared" si="27"/>
        <v>2.7525390294655585</v>
      </c>
      <c r="AM37">
        <f t="shared" si="28"/>
        <v>5.0756730850478613</v>
      </c>
      <c r="AN37">
        <f t="shared" si="34"/>
        <v>15.26508243319495</v>
      </c>
      <c r="AO37">
        <f t="shared" si="34"/>
        <v>15.265082247322429</v>
      </c>
      <c r="AP37">
        <f t="shared" si="34"/>
        <v>15.265083798677539</v>
      </c>
      <c r="AQ37">
        <f t="shared" si="34"/>
        <v>15.265070850506604</v>
      </c>
      <c r="AR37">
        <f t="shared" si="34"/>
        <v>15.26517891818744</v>
      </c>
      <c r="AS37">
        <f t="shared" si="34"/>
        <v>15.264276796613279</v>
      </c>
      <c r="AT37">
        <f t="shared" si="34"/>
        <v>15.271795727777272</v>
      </c>
      <c r="AU37">
        <f t="shared" si="30"/>
        <v>15.208254560977156</v>
      </c>
      <c r="AW37">
        <v>2000</v>
      </c>
      <c r="AX37">
        <f t="shared" si="0"/>
        <v>-3.3778897377431498E-4</v>
      </c>
      <c r="AY37">
        <f t="shared" si="1"/>
        <v>7.7871075960960247E-3</v>
      </c>
      <c r="AZ37">
        <f t="shared" si="2"/>
        <v>-8.1248965698703397E-3</v>
      </c>
      <c r="BA37">
        <f t="shared" si="3"/>
        <v>1.0674684694653975</v>
      </c>
      <c r="BB37">
        <f t="shared" si="4"/>
        <v>-0.99568379640133575</v>
      </c>
      <c r="BC37">
        <f t="shared" si="5"/>
        <v>-1.037022240505181</v>
      </c>
      <c r="BD37">
        <f t="shared" si="6"/>
        <v>-0.57058653787885227</v>
      </c>
      <c r="BE37">
        <f t="shared" si="35"/>
        <v>17.923328752867889</v>
      </c>
      <c r="BF37">
        <f t="shared" si="35"/>
        <v>17.92332877971392</v>
      </c>
      <c r="BG37">
        <f t="shared" si="35"/>
        <v>17.923329116648262</v>
      </c>
      <c r="BH37">
        <f t="shared" si="35"/>
        <v>17.923333345370384</v>
      </c>
      <c r="BI37">
        <f t="shared" si="35"/>
        <v>17.923386416272095</v>
      </c>
      <c r="BJ37">
        <f t="shared" si="35"/>
        <v>17.924052143367703</v>
      </c>
      <c r="BK37">
        <f t="shared" si="35"/>
        <v>17.932353724998897</v>
      </c>
      <c r="BL37">
        <f t="shared" si="8"/>
        <v>18.029329121428336</v>
      </c>
    </row>
    <row r="38" spans="1:70" s="34" customFormat="1">
      <c r="A38" s="34" t="s">
        <v>95</v>
      </c>
      <c r="B38" s="55"/>
      <c r="C38" s="53">
        <v>48174.530299999999</v>
      </c>
      <c r="D38" s="54">
        <v>1.2E-4</v>
      </c>
      <c r="E38" s="41">
        <f t="shared" si="11"/>
        <v>-16904.039042415221</v>
      </c>
      <c r="F38" s="41">
        <f t="shared" si="12"/>
        <v>-16904</v>
      </c>
      <c r="G38" s="41">
        <f t="shared" si="13"/>
        <v>-1.0948167997412384E-2</v>
      </c>
      <c r="K38" s="44">
        <f t="shared" si="36"/>
        <v>-1.0948167997412384E-2</v>
      </c>
      <c r="P38" s="34">
        <f t="shared" si="14"/>
        <v>-7.4780802543702018E-3</v>
      </c>
      <c r="Q38" s="212">
        <f t="shared" si="15"/>
        <v>33156.030299999999</v>
      </c>
      <c r="R38" s="45"/>
      <c r="S38" s="44">
        <f t="shared" si="16"/>
        <v>1.2041508944411584E-5</v>
      </c>
      <c r="T38" s="34">
        <v>1</v>
      </c>
      <c r="U38" s="34">
        <f t="shared" si="17"/>
        <v>1.2041508944411584E-5</v>
      </c>
      <c r="Z38">
        <f t="shared" si="18"/>
        <v>-16904</v>
      </c>
      <c r="AA38">
        <f t="shared" si="19"/>
        <v>-5.2512981829400699E-3</v>
      </c>
      <c r="AB38">
        <f t="shared" si="20"/>
        <v>-5.6968698144723136E-3</v>
      </c>
      <c r="AC38">
        <f t="shared" si="21"/>
        <v>-3.4700877430421818E-3</v>
      </c>
      <c r="AD38"/>
      <c r="AE38">
        <f t="shared" si="32"/>
        <v>3.245432568304581E-5</v>
      </c>
      <c r="AF38" s="145">
        <f t="shared" si="22"/>
        <v>33156.030299999999</v>
      </c>
      <c r="AG38" s="146"/>
      <c r="AH38">
        <f t="shared" si="23"/>
        <v>4.5895670064318552E-3</v>
      </c>
      <c r="AI38">
        <f t="shared" si="24"/>
        <v>0.86842233838322858</v>
      </c>
      <c r="AJ38">
        <f t="shared" si="25"/>
        <v>0.53583317750902759</v>
      </c>
      <c r="AK38">
        <f t="shared" si="26"/>
        <v>1.6488549600791758E-2</v>
      </c>
      <c r="AL38">
        <f t="shared" si="27"/>
        <v>3.0169283033848444</v>
      </c>
      <c r="AM38">
        <f t="shared" si="28"/>
        <v>16.022296073568221</v>
      </c>
      <c r="AN38">
        <f t="shared" si="34"/>
        <v>15.565565860390359</v>
      </c>
      <c r="AO38">
        <f t="shared" si="34"/>
        <v>15.565565751621529</v>
      </c>
      <c r="AP38">
        <f t="shared" si="34"/>
        <v>15.56556658024423</v>
      </c>
      <c r="AQ38">
        <f t="shared" si="34"/>
        <v>15.565560267628269</v>
      </c>
      <c r="AR38">
        <f t="shared" si="34"/>
        <v>15.565608358274222</v>
      </c>
      <c r="AS38">
        <f t="shared" si="34"/>
        <v>15.565241986702658</v>
      </c>
      <c r="AT38">
        <f t="shared" si="34"/>
        <v>15.568032652565696</v>
      </c>
      <c r="AU38">
        <f t="shared" si="30"/>
        <v>15.54674673701528</v>
      </c>
      <c r="AV38"/>
      <c r="AW38">
        <v>3000</v>
      </c>
      <c r="AX38">
        <f t="shared" si="0"/>
        <v>-2.2116595929972793E-4</v>
      </c>
      <c r="AY38">
        <f t="shared" si="1"/>
        <v>7.5833583444613406E-3</v>
      </c>
      <c r="AZ38">
        <f t="shared" si="2"/>
        <v>-7.8045243037610686E-3</v>
      </c>
      <c r="BA38">
        <f t="shared" si="3"/>
        <v>1.0844026833277467</v>
      </c>
      <c r="BB38">
        <f t="shared" si="4"/>
        <v>-0.96913295824078016</v>
      </c>
      <c r="BC38">
        <f t="shared" si="5"/>
        <v>-0.88085940414832486</v>
      </c>
      <c r="BD38">
        <f t="shared" si="6"/>
        <v>-0.4713055723187855</v>
      </c>
      <c r="BE38">
        <f t="shared" si="35"/>
        <v>18.067170698072214</v>
      </c>
      <c r="BF38">
        <f t="shared" si="35"/>
        <v>18.067170759626439</v>
      </c>
      <c r="BG38">
        <f t="shared" si="35"/>
        <v>18.067171414115592</v>
      </c>
      <c r="BH38">
        <f t="shared" si="35"/>
        <v>18.06717837309257</v>
      </c>
      <c r="BI38">
        <f t="shared" si="35"/>
        <v>18.067252362726148</v>
      </c>
      <c r="BJ38">
        <f t="shared" si="35"/>
        <v>18.068038703443996</v>
      </c>
      <c r="BK38">
        <f t="shared" si="35"/>
        <v>18.076358203787997</v>
      </c>
      <c r="BL38">
        <f t="shared" si="8"/>
        <v>18.160654892927123</v>
      </c>
      <c r="BM38"/>
      <c r="BN38"/>
      <c r="BO38"/>
      <c r="BP38"/>
      <c r="BQ38"/>
      <c r="BR38"/>
    </row>
    <row r="39" spans="1:70">
      <c r="A39" s="60" t="s">
        <v>96</v>
      </c>
      <c r="B39" s="61" t="s">
        <v>62</v>
      </c>
      <c r="C39" s="60">
        <v>48191.498870000003</v>
      </c>
      <c r="D39" s="60">
        <v>1.5100000000000001E-4</v>
      </c>
      <c r="E39" s="41">
        <f t="shared" si="11"/>
        <v>-16843.527187302479</v>
      </c>
      <c r="F39" s="41">
        <f t="shared" si="12"/>
        <v>-16843.5</v>
      </c>
      <c r="G39" s="41">
        <f t="shared" si="13"/>
        <v>-7.6237894900259562E-3</v>
      </c>
      <c r="H39" s="34"/>
      <c r="I39" s="34"/>
      <c r="J39" s="34"/>
      <c r="K39" s="44">
        <f t="shared" si="36"/>
        <v>-7.6237894900259562E-3</v>
      </c>
      <c r="L39" s="34"/>
      <c r="M39" s="34"/>
      <c r="N39" s="34"/>
      <c r="O39" s="34">
        <f ca="1">+C$11+C$12*F39</f>
        <v>9.7835323076827065E-5</v>
      </c>
      <c r="P39" s="34">
        <f t="shared" si="14"/>
        <v>-7.4259015746979242E-3</v>
      </c>
      <c r="Q39" s="212">
        <f t="shared" si="15"/>
        <v>33172.998870000003</v>
      </c>
      <c r="R39" s="45"/>
      <c r="S39" s="44">
        <f t="shared" si="16"/>
        <v>3.9159627032874366E-8</v>
      </c>
      <c r="T39" s="1">
        <v>1</v>
      </c>
      <c r="U39" s="34">
        <f t="shared" si="17"/>
        <v>3.9159627032874366E-8</v>
      </c>
      <c r="V39" s="34"/>
      <c r="W39" s="34"/>
      <c r="X39" s="34"/>
      <c r="Y39" s="34"/>
      <c r="Z39">
        <f t="shared" si="18"/>
        <v>-16843.5</v>
      </c>
      <c r="AA39">
        <f t="shared" si="19"/>
        <v>-5.1784033536497777E-3</v>
      </c>
      <c r="AB39">
        <f t="shared" si="20"/>
        <v>-2.4453861363761785E-3</v>
      </c>
      <c r="AC39">
        <f t="shared" si="21"/>
        <v>-1.9788791532803201E-4</v>
      </c>
      <c r="AE39">
        <f t="shared" si="32"/>
        <v>5.9799133559808137E-6</v>
      </c>
      <c r="AF39" s="145">
        <f t="shared" si="22"/>
        <v>33172.998870000003</v>
      </c>
      <c r="AG39" s="146"/>
      <c r="AH39">
        <f t="shared" si="23"/>
        <v>4.5409652336257586E-3</v>
      </c>
      <c r="AI39">
        <f t="shared" si="24"/>
        <v>0.86832337843298946</v>
      </c>
      <c r="AJ39">
        <f t="shared" si="25"/>
        <v>0.5306280903146412</v>
      </c>
      <c r="AK39">
        <f t="shared" si="26"/>
        <v>1.5678668220664559E-2</v>
      </c>
      <c r="AL39">
        <f t="shared" si="27"/>
        <v>3.0230811288229726</v>
      </c>
      <c r="AM39">
        <f t="shared" si="28"/>
        <v>16.856239302870982</v>
      </c>
      <c r="AN39">
        <f t="shared" si="34"/>
        <v>15.572588755020105</v>
      </c>
      <c r="AO39">
        <f t="shared" si="34"/>
        <v>15.572588650946432</v>
      </c>
      <c r="AP39">
        <f t="shared" si="34"/>
        <v>15.57258944302251</v>
      </c>
      <c r="AQ39">
        <f t="shared" si="34"/>
        <v>15.572583414747246</v>
      </c>
      <c r="AR39">
        <f t="shared" si="34"/>
        <v>15.572629294183701</v>
      </c>
      <c r="AS39">
        <f t="shared" si="34"/>
        <v>15.572280112020177</v>
      </c>
      <c r="AT39">
        <f t="shared" si="34"/>
        <v>15.574937274531722</v>
      </c>
      <c r="AU39">
        <f t="shared" si="30"/>
        <v>15.554691946190957</v>
      </c>
      <c r="AW39">
        <v>4000</v>
      </c>
      <c r="AX39">
        <f t="shared" si="0"/>
        <v>-4.9096618356630865E-5</v>
      </c>
      <c r="AY39">
        <f t="shared" si="1"/>
        <v>7.2654361758256346E-3</v>
      </c>
      <c r="AZ39">
        <f t="shared" si="2"/>
        <v>-7.3145327941822654E-3</v>
      </c>
      <c r="BA39">
        <f t="shared" si="3"/>
        <v>1.099697203773379</v>
      </c>
      <c r="BB39">
        <f t="shared" si="4"/>
        <v>-0.91712198051160343</v>
      </c>
      <c r="BC39">
        <f t="shared" si="5"/>
        <v>-0.71996934437789062</v>
      </c>
      <c r="BD39">
        <f t="shared" si="6"/>
        <v>-0.37638535230135389</v>
      </c>
      <c r="BE39">
        <f t="shared" si="35"/>
        <v>18.213173854985325</v>
      </c>
      <c r="BF39">
        <f t="shared" si="35"/>
        <v>18.213173961865216</v>
      </c>
      <c r="BG39">
        <f t="shared" si="35"/>
        <v>18.213174964028443</v>
      </c>
      <c r="BH39">
        <f t="shared" si="35"/>
        <v>18.213184360812715</v>
      </c>
      <c r="BI39">
        <f t="shared" si="35"/>
        <v>18.21327246659386</v>
      </c>
      <c r="BJ39">
        <f t="shared" si="35"/>
        <v>18.214098282053083</v>
      </c>
      <c r="BK39">
        <f t="shared" si="35"/>
        <v>18.221814413672377</v>
      </c>
      <c r="BL39">
        <f t="shared" si="8"/>
        <v>18.29198066442591</v>
      </c>
    </row>
    <row r="40" spans="1:70">
      <c r="A40" s="34" t="s">
        <v>95</v>
      </c>
      <c r="B40" s="55"/>
      <c r="C40" s="53">
        <v>48213.509400000003</v>
      </c>
      <c r="D40" s="54">
        <v>1.1E-4</v>
      </c>
      <c r="E40" s="41">
        <f t="shared" si="11"/>
        <v>-16765.03512802381</v>
      </c>
      <c r="F40" s="41">
        <f t="shared" si="12"/>
        <v>-16765</v>
      </c>
      <c r="G40" s="41">
        <f t="shared" si="13"/>
        <v>-9.8505049900268205E-3</v>
      </c>
      <c r="H40" s="34"/>
      <c r="I40" s="34"/>
      <c r="J40" s="34"/>
      <c r="K40" s="44">
        <f t="shared" si="36"/>
        <v>-9.8505049900268205E-3</v>
      </c>
      <c r="L40" s="34"/>
      <c r="M40" s="34"/>
      <c r="N40" s="34"/>
      <c r="O40" s="34"/>
      <c r="P40" s="34">
        <f t="shared" si="14"/>
        <v>-7.3584288070728228E-3</v>
      </c>
      <c r="Q40" s="212">
        <f t="shared" si="15"/>
        <v>33195.009400000003</v>
      </c>
      <c r="R40" s="45"/>
      <c r="S40" s="44">
        <f t="shared" si="16"/>
        <v>6.2104437016465664E-6</v>
      </c>
      <c r="T40" s="34">
        <v>1</v>
      </c>
      <c r="U40" s="34">
        <f t="shared" si="17"/>
        <v>6.2104437016465664E-6</v>
      </c>
      <c r="V40" s="34"/>
      <c r="W40" s="34"/>
      <c r="X40" s="34"/>
      <c r="Y40" s="34"/>
      <c r="Z40">
        <f t="shared" si="18"/>
        <v>-16765</v>
      </c>
      <c r="AA40">
        <f t="shared" si="19"/>
        <v>-5.0847691058904234E-3</v>
      </c>
      <c r="AB40">
        <f t="shared" si="20"/>
        <v>-4.765735884136397E-3</v>
      </c>
      <c r="AC40">
        <f t="shared" si="21"/>
        <v>-2.4920761829539976E-3</v>
      </c>
      <c r="AE40">
        <f t="shared" si="32"/>
        <v>2.2712238517345325E-5</v>
      </c>
      <c r="AF40" s="145">
        <f t="shared" si="22"/>
        <v>33195.009400000003</v>
      </c>
      <c r="AG40" s="146"/>
      <c r="AH40">
        <f t="shared" si="23"/>
        <v>4.4775780287966008E-3</v>
      </c>
      <c r="AI40">
        <f t="shared" si="24"/>
        <v>0.86820243622484461</v>
      </c>
      <c r="AJ40">
        <f t="shared" si="25"/>
        <v>0.52384619575058766</v>
      </c>
      <c r="AK40">
        <f t="shared" si="26"/>
        <v>1.4627217350173563E-2</v>
      </c>
      <c r="AL40">
        <f t="shared" si="27"/>
        <v>3.0310625201493329</v>
      </c>
      <c r="AM40">
        <f t="shared" si="28"/>
        <v>18.076187654574461</v>
      </c>
      <c r="AN40">
        <f t="shared" si="34"/>
        <v>15.581699949110902</v>
      </c>
      <c r="AO40">
        <f t="shared" si="34"/>
        <v>15.581699851274076</v>
      </c>
      <c r="AP40">
        <f t="shared" si="34"/>
        <v>15.581700594991169</v>
      </c>
      <c r="AQ40">
        <f t="shared" si="34"/>
        <v>15.581694941544436</v>
      </c>
      <c r="AR40">
        <f t="shared" si="34"/>
        <v>15.58173791673561</v>
      </c>
      <c r="AS40">
        <f t="shared" si="34"/>
        <v>15.581411231012197</v>
      </c>
      <c r="AT40">
        <f t="shared" si="34"/>
        <v>15.583894268989384</v>
      </c>
      <c r="AU40">
        <f t="shared" si="30"/>
        <v>15.565001019253611</v>
      </c>
      <c r="AW40">
        <v>5000</v>
      </c>
      <c r="AX40">
        <f t="shared" si="0"/>
        <v>1.7381304251301664E-4</v>
      </c>
      <c r="AY40">
        <f t="shared" si="1"/>
        <v>6.8333410901889064E-3</v>
      </c>
      <c r="AZ40">
        <f t="shared" si="2"/>
        <v>-6.6595280476758898E-3</v>
      </c>
      <c r="BA40">
        <f t="shared" si="3"/>
        <v>1.1127118297104595</v>
      </c>
      <c r="BB40">
        <f t="shared" si="4"/>
        <v>-0.83913828288465142</v>
      </c>
      <c r="BC40">
        <f t="shared" si="5"/>
        <v>-0.55486711686072865</v>
      </c>
      <c r="BD40">
        <f t="shared" si="6"/>
        <v>-0.28477771457899181</v>
      </c>
      <c r="BE40">
        <f t="shared" si="35"/>
        <v>18.361076230993554</v>
      </c>
      <c r="BF40">
        <f t="shared" si="35"/>
        <v>18.361076375211479</v>
      </c>
      <c r="BG40">
        <f t="shared" si="35"/>
        <v>18.361077606810717</v>
      </c>
      <c r="BH40">
        <f t="shared" si="35"/>
        <v>18.361088124448866</v>
      </c>
      <c r="BI40">
        <f t="shared" si="35"/>
        <v>18.361177940811206</v>
      </c>
      <c r="BJ40">
        <f t="shared" si="35"/>
        <v>18.361944761668916</v>
      </c>
      <c r="BK40">
        <f t="shared" si="35"/>
        <v>18.368479004681788</v>
      </c>
      <c r="BL40">
        <f t="shared" si="8"/>
        <v>18.423306435924697</v>
      </c>
    </row>
    <row r="41" spans="1:70" s="34" customFormat="1">
      <c r="A41" s="34" t="s">
        <v>95</v>
      </c>
      <c r="B41" s="55"/>
      <c r="C41" s="53">
        <v>48225.567199999998</v>
      </c>
      <c r="D41" s="54">
        <v>1E-4</v>
      </c>
      <c r="E41" s="41">
        <f t="shared" si="11"/>
        <v>-16722.035638580801</v>
      </c>
      <c r="F41" s="41">
        <f t="shared" si="12"/>
        <v>-16722</v>
      </c>
      <c r="G41" s="41">
        <f t="shared" si="13"/>
        <v>-9.9936740007251501E-3</v>
      </c>
      <c r="K41" s="44">
        <f t="shared" si="36"/>
        <v>-9.9936740007251501E-3</v>
      </c>
      <c r="P41" s="34">
        <f t="shared" si="14"/>
        <v>-7.3215793979710796E-3</v>
      </c>
      <c r="Q41" s="212">
        <f t="shared" si="15"/>
        <v>33207.067199999998</v>
      </c>
      <c r="R41" s="45"/>
      <c r="S41" s="44">
        <f t="shared" si="16"/>
        <v>7.1400895660674341E-6</v>
      </c>
      <c r="T41" s="34">
        <v>1</v>
      </c>
      <c r="U41" s="34">
        <f t="shared" si="17"/>
        <v>7.1400895660674341E-6</v>
      </c>
      <c r="Z41">
        <f t="shared" si="18"/>
        <v>-16722</v>
      </c>
      <c r="AA41">
        <f t="shared" si="19"/>
        <v>-5.0339314871365977E-3</v>
      </c>
      <c r="AB41">
        <f t="shared" si="20"/>
        <v>-4.9597425135885524E-3</v>
      </c>
      <c r="AC41">
        <f t="shared" si="21"/>
        <v>-2.6720946027540705E-3</v>
      </c>
      <c r="AD41"/>
      <c r="AE41">
        <f t="shared" si="32"/>
        <v>2.4599045801097692E-5</v>
      </c>
      <c r="AF41" s="145">
        <f t="shared" si="22"/>
        <v>33207.067199999998</v>
      </c>
      <c r="AG41" s="146"/>
      <c r="AH41">
        <f t="shared" si="23"/>
        <v>4.4427021446534218E-3</v>
      </c>
      <c r="AI41">
        <f t="shared" si="24"/>
        <v>0.86813975915704333</v>
      </c>
      <c r="AJ41">
        <f t="shared" si="25"/>
        <v>0.52011788432613315</v>
      </c>
      <c r="AK41">
        <f t="shared" si="26"/>
        <v>1.4050985350246797E-2</v>
      </c>
      <c r="AL41">
        <f t="shared" si="27"/>
        <v>3.0354335728727584</v>
      </c>
      <c r="AM41">
        <f t="shared" si="28"/>
        <v>18.821954201890932</v>
      </c>
      <c r="AN41">
        <f t="shared" ref="AN41:AT50" si="37">$AU41+$AB$7*SIN(AO41)</f>
        <v>15.586690269368361</v>
      </c>
      <c r="AO41">
        <f t="shared" si="37"/>
        <v>15.586690175014192</v>
      </c>
      <c r="AP41">
        <f t="shared" si="37"/>
        <v>15.586690891812351</v>
      </c>
      <c r="AQ41">
        <f t="shared" si="37"/>
        <v>15.586685446374624</v>
      </c>
      <c r="AR41">
        <f t="shared" si="37"/>
        <v>15.586726814682809</v>
      </c>
      <c r="AS41">
        <f t="shared" si="37"/>
        <v>15.586412539598543</v>
      </c>
      <c r="AT41">
        <f t="shared" si="37"/>
        <v>15.588799787755629</v>
      </c>
      <c r="AU41">
        <f t="shared" si="30"/>
        <v>15.57064802742806</v>
      </c>
      <c r="AV41"/>
      <c r="AW41">
        <v>6000</v>
      </c>
      <c r="AX41">
        <f t="shared" si="0"/>
        <v>4.370785883044152E-4</v>
      </c>
      <c r="AY41">
        <f t="shared" si="1"/>
        <v>6.2870730875511545E-3</v>
      </c>
      <c r="AZ41">
        <f t="shared" si="2"/>
        <v>-5.8499944992467393E-3</v>
      </c>
      <c r="BA41">
        <f t="shared" si="3"/>
        <v>1.1228358752130085</v>
      </c>
      <c r="BB41">
        <f t="shared" si="4"/>
        <v>-0.73597805595355392</v>
      </c>
      <c r="BC41">
        <f t="shared" si="5"/>
        <v>-0.3862803417614345</v>
      </c>
      <c r="BD41">
        <f t="shared" si="6"/>
        <v>-0.19557813213469652</v>
      </c>
      <c r="BE41">
        <f t="shared" si="35"/>
        <v>18.510531575671074</v>
      </c>
      <c r="BF41">
        <f t="shared" si="35"/>
        <v>18.510531724543931</v>
      </c>
      <c r="BG41">
        <f t="shared" si="35"/>
        <v>18.510532914967175</v>
      </c>
      <c r="BH41">
        <f t="shared" si="35"/>
        <v>18.510542433860273</v>
      </c>
      <c r="BI41">
        <f t="shared" si="35"/>
        <v>18.510618547930225</v>
      </c>
      <c r="BJ41">
        <f t="shared" si="35"/>
        <v>18.511227090629426</v>
      </c>
      <c r="BK41">
        <f t="shared" si="35"/>
        <v>18.5160878164859</v>
      </c>
      <c r="BL41">
        <f t="shared" si="8"/>
        <v>18.554632207423481</v>
      </c>
      <c r="BM41"/>
      <c r="BN41"/>
      <c r="BO41"/>
      <c r="BP41"/>
      <c r="BQ41"/>
      <c r="BR41"/>
    </row>
    <row r="42" spans="1:70" s="34" customFormat="1">
      <c r="A42" s="60" t="s">
        <v>97</v>
      </c>
      <c r="B42" s="61" t="s">
        <v>65</v>
      </c>
      <c r="C42" s="60">
        <v>48225.568099999997</v>
      </c>
      <c r="D42" s="60">
        <v>6.9700000000000003E-4</v>
      </c>
      <c r="E42" s="41">
        <f t="shared" si="11"/>
        <v>-16722.032429078201</v>
      </c>
      <c r="F42" s="41">
        <f t="shared" si="12"/>
        <v>-16722</v>
      </c>
      <c r="G42" s="41">
        <f t="shared" si="13"/>
        <v>-9.0936740016331896E-3</v>
      </c>
      <c r="K42" s="44">
        <f t="shared" si="36"/>
        <v>-9.0936740016331896E-3</v>
      </c>
      <c r="O42" s="34">
        <f ca="1">+C$11+C$12*F42</f>
        <v>9.858993320554565E-5</v>
      </c>
      <c r="P42" s="34">
        <f t="shared" si="14"/>
        <v>-7.3215793979710796E-3</v>
      </c>
      <c r="Q42" s="212">
        <f t="shared" si="15"/>
        <v>33207.068099999997</v>
      </c>
      <c r="R42" s="45"/>
      <c r="S42" s="44">
        <f t="shared" si="16"/>
        <v>3.1403192843283708E-6</v>
      </c>
      <c r="T42" s="1">
        <v>1</v>
      </c>
      <c r="U42" s="34">
        <f t="shared" si="17"/>
        <v>3.1403192843283708E-6</v>
      </c>
      <c r="Z42">
        <f t="shared" si="18"/>
        <v>-16722</v>
      </c>
      <c r="AA42">
        <f t="shared" si="19"/>
        <v>-5.0339314871365977E-3</v>
      </c>
      <c r="AB42">
        <f t="shared" si="20"/>
        <v>-4.0597425144965919E-3</v>
      </c>
      <c r="AC42">
        <f t="shared" si="21"/>
        <v>-1.77209460366211E-3</v>
      </c>
      <c r="AD42"/>
      <c r="AE42">
        <f t="shared" si="32"/>
        <v>1.6481509284011112E-5</v>
      </c>
      <c r="AF42" s="145">
        <f t="shared" si="22"/>
        <v>33207.068099999997</v>
      </c>
      <c r="AG42" s="146"/>
      <c r="AH42">
        <f t="shared" si="23"/>
        <v>4.4427021446534218E-3</v>
      </c>
      <c r="AI42">
        <f t="shared" si="24"/>
        <v>0.86813975915704333</v>
      </c>
      <c r="AJ42">
        <f t="shared" si="25"/>
        <v>0.52011788432613315</v>
      </c>
      <c r="AK42">
        <f t="shared" si="26"/>
        <v>1.4050985350246797E-2</v>
      </c>
      <c r="AL42">
        <f t="shared" si="27"/>
        <v>3.0354335728727584</v>
      </c>
      <c r="AM42">
        <f t="shared" si="28"/>
        <v>18.821954201890932</v>
      </c>
      <c r="AN42">
        <f t="shared" si="37"/>
        <v>15.586690269368361</v>
      </c>
      <c r="AO42">
        <f t="shared" si="37"/>
        <v>15.586690175014192</v>
      </c>
      <c r="AP42">
        <f t="shared" si="37"/>
        <v>15.586690891812351</v>
      </c>
      <c r="AQ42">
        <f t="shared" si="37"/>
        <v>15.586685446374624</v>
      </c>
      <c r="AR42">
        <f t="shared" si="37"/>
        <v>15.586726814682809</v>
      </c>
      <c r="AS42">
        <f t="shared" si="37"/>
        <v>15.586412539598543</v>
      </c>
      <c r="AT42">
        <f t="shared" si="37"/>
        <v>15.588799787755629</v>
      </c>
      <c r="AU42">
        <f t="shared" si="30"/>
        <v>15.57064802742806</v>
      </c>
      <c r="AV42"/>
      <c r="AW42">
        <v>7000</v>
      </c>
      <c r="AX42">
        <f t="shared" si="0"/>
        <v>7.2415395612207556E-4</v>
      </c>
      <c r="AY42">
        <f t="shared" si="1"/>
        <v>5.6266321679123788E-3</v>
      </c>
      <c r="AZ42">
        <f t="shared" si="2"/>
        <v>-4.9024782117903032E-3</v>
      </c>
      <c r="BA42">
        <f t="shared" si="3"/>
        <v>1.1295498778186519</v>
      </c>
      <c r="BB42">
        <f t="shared" si="4"/>
        <v>-0.60992353887654016</v>
      </c>
      <c r="BC42">
        <f t="shared" si="5"/>
        <v>-0.21513421483012179</v>
      </c>
      <c r="BD42">
        <f t="shared" si="6"/>
        <v>-0.10798391155739512</v>
      </c>
      <c r="BE42">
        <f t="shared" ref="BE42:BK48" si="38">$BL42+$AB$7*SIN(BF42)</f>
        <v>18.661117391935381</v>
      </c>
      <c r="BF42">
        <f t="shared" si="38"/>
        <v>18.661117497749043</v>
      </c>
      <c r="BG42">
        <f t="shared" si="38"/>
        <v>18.661118310079615</v>
      </c>
      <c r="BH42">
        <f t="shared" si="38"/>
        <v>18.661124546330257</v>
      </c>
      <c r="BI42">
        <f t="shared" si="38"/>
        <v>18.661172421693859</v>
      </c>
      <c r="BJ42">
        <f t="shared" si="38"/>
        <v>18.661539943762509</v>
      </c>
      <c r="BK42">
        <f t="shared" si="38"/>
        <v>18.664360427680528</v>
      </c>
      <c r="BL42">
        <f t="shared" si="8"/>
        <v>18.685957978922268</v>
      </c>
      <c r="BM42"/>
      <c r="BN42"/>
      <c r="BO42"/>
      <c r="BP42"/>
      <c r="BQ42"/>
      <c r="BR42"/>
    </row>
    <row r="43" spans="1:70">
      <c r="A43" s="34" t="s">
        <v>99</v>
      </c>
      <c r="B43" s="55"/>
      <c r="C43" s="53">
        <v>50316.360699999997</v>
      </c>
      <c r="D43" s="54">
        <v>6.9999999999999999E-4</v>
      </c>
      <c r="E43" s="41">
        <f t="shared" si="11"/>
        <v>-9266.0276577888344</v>
      </c>
      <c r="F43" s="41">
        <f t="shared" si="12"/>
        <v>-9266</v>
      </c>
      <c r="G43" s="41">
        <f t="shared" si="13"/>
        <v>-7.7557219992741011E-3</v>
      </c>
      <c r="H43" s="34"/>
      <c r="I43" s="34"/>
      <c r="J43" s="34"/>
      <c r="K43" s="44">
        <f t="shared" si="36"/>
        <v>-7.7557219992741011E-3</v>
      </c>
      <c r="L43" s="34"/>
      <c r="M43" s="34"/>
      <c r="N43" s="34"/>
      <c r="O43" s="34"/>
      <c r="P43" s="34">
        <f t="shared" si="14"/>
        <v>-2.1113806920893662E-3</v>
      </c>
      <c r="Q43" s="212">
        <f t="shared" si="15"/>
        <v>35297.860699999997</v>
      </c>
      <c r="R43" s="45"/>
      <c r="S43" s="44">
        <f t="shared" si="16"/>
        <v>3.185858879199188E-5</v>
      </c>
      <c r="T43" s="34">
        <v>1</v>
      </c>
      <c r="U43" s="34">
        <f t="shared" si="17"/>
        <v>3.185858879199188E-5</v>
      </c>
      <c r="V43" s="34"/>
      <c r="W43" s="34"/>
      <c r="X43" s="34"/>
      <c r="Y43" s="34"/>
      <c r="Z43">
        <f t="shared" si="18"/>
        <v>-9266</v>
      </c>
      <c r="AA43">
        <f t="shared" si="19"/>
        <v>-3.1213897045254992E-4</v>
      </c>
      <c r="AB43">
        <f t="shared" si="20"/>
        <v>-7.4435830288215512E-3</v>
      </c>
      <c r="AC43">
        <f t="shared" si="21"/>
        <v>-5.6443413071847349E-3</v>
      </c>
      <c r="AE43">
        <f t="shared" si="32"/>
        <v>5.5406928306960217E-5</v>
      </c>
      <c r="AF43" s="145">
        <f t="shared" si="22"/>
        <v>35297.860699999997</v>
      </c>
      <c r="AG43" s="146"/>
      <c r="AH43">
        <f t="shared" si="23"/>
        <v>-2.5059789508336044E-3</v>
      </c>
      <c r="AI43">
        <f t="shared" si="24"/>
        <v>0.89562367425922529</v>
      </c>
      <c r="AJ43">
        <f t="shared" si="25"/>
        <v>-0.2219893660343869</v>
      </c>
      <c r="AK43">
        <f t="shared" si="26"/>
        <v>-8.1793251123372532E-2</v>
      </c>
      <c r="AL43">
        <f t="shared" si="27"/>
        <v>-2.4769084958578116</v>
      </c>
      <c r="AM43">
        <f t="shared" si="28"/>
        <v>-2.8973428051435626</v>
      </c>
      <c r="AN43">
        <f t="shared" si="37"/>
        <v>16.45929402424294</v>
      </c>
      <c r="AO43">
        <f t="shared" si="37"/>
        <v>16.459294103165874</v>
      </c>
      <c r="AP43">
        <f t="shared" si="37"/>
        <v>16.459293288742739</v>
      </c>
      <c r="AQ43">
        <f t="shared" si="37"/>
        <v>16.459301692984084</v>
      </c>
      <c r="AR43">
        <f t="shared" si="37"/>
        <v>16.459214970632775</v>
      </c>
      <c r="AS43">
        <f t="shared" si="37"/>
        <v>16.460110186213427</v>
      </c>
      <c r="AT43">
        <f t="shared" si="37"/>
        <v>16.450904717677496</v>
      </c>
      <c r="AU43">
        <f t="shared" si="30"/>
        <v>16.549812979723011</v>
      </c>
      <c r="AW43">
        <v>8000</v>
      </c>
      <c r="AX43">
        <f t="shared" si="0"/>
        <v>1.0127770506505058E-3</v>
      </c>
      <c r="AY43">
        <f t="shared" si="1"/>
        <v>4.8520183312725802E-3</v>
      </c>
      <c r="AZ43">
        <f t="shared" si="2"/>
        <v>-3.8392412806220744E-3</v>
      </c>
      <c r="BA43">
        <f t="shared" si="3"/>
        <v>1.1324869510077056</v>
      </c>
      <c r="BB43">
        <f t="shared" si="4"/>
        <v>-0.46474095808500954</v>
      </c>
      <c r="BC43">
        <f t="shared" si="5"/>
        <v>-4.2512146921670463E-2</v>
      </c>
      <c r="BD43">
        <f t="shared" si="6"/>
        <v>-2.1259275350547859E-2</v>
      </c>
      <c r="BE43">
        <f t="shared" si="38"/>
        <v>18.812351308285063</v>
      </c>
      <c r="BF43">
        <f t="shared" si="38"/>
        <v>18.812351331456799</v>
      </c>
      <c r="BG43">
        <f t="shared" si="38"/>
        <v>18.812351506318056</v>
      </c>
      <c r="BH43">
        <f t="shared" si="38"/>
        <v>18.81235282587626</v>
      </c>
      <c r="BI43">
        <f t="shared" si="38"/>
        <v>18.812362783676654</v>
      </c>
      <c r="BJ43">
        <f t="shared" si="38"/>
        <v>18.812437928245156</v>
      </c>
      <c r="BK43">
        <f t="shared" si="38"/>
        <v>18.813004985116933</v>
      </c>
      <c r="BL43">
        <f t="shared" si="8"/>
        <v>18.817283750421055</v>
      </c>
    </row>
    <row r="44" spans="1:70">
      <c r="A44" s="34" t="s">
        <v>99</v>
      </c>
      <c r="B44" s="55"/>
      <c r="C44" s="53">
        <v>50316.5003</v>
      </c>
      <c r="D44" s="54">
        <v>2.8E-3</v>
      </c>
      <c r="E44" s="41">
        <f t="shared" si="11"/>
        <v>-9265.529828273804</v>
      </c>
      <c r="F44" s="41">
        <f t="shared" si="12"/>
        <v>-9265.5</v>
      </c>
      <c r="G44" s="41">
        <f t="shared" si="13"/>
        <v>-8.3643634934560396E-3</v>
      </c>
      <c r="H44" s="34"/>
      <c r="I44" s="34"/>
      <c r="J44" s="34"/>
      <c r="K44" s="44">
        <f t="shared" si="36"/>
        <v>-8.3643634934560396E-3</v>
      </c>
      <c r="L44" s="34"/>
      <c r="M44" s="34"/>
      <c r="N44" s="34"/>
      <c r="O44" s="34"/>
      <c r="P44" s="34">
        <f t="shared" si="14"/>
        <v>-2.1111099326368375E-3</v>
      </c>
      <c r="Q44" s="212">
        <f t="shared" si="15"/>
        <v>35298.0003</v>
      </c>
      <c r="R44" s="45"/>
      <c r="S44" s="44">
        <f t="shared" si="16"/>
        <v>3.9103180095898028E-5</v>
      </c>
      <c r="T44" s="34">
        <v>1</v>
      </c>
      <c r="U44" s="34">
        <f t="shared" si="17"/>
        <v>3.9103180095898028E-5</v>
      </c>
      <c r="V44" s="34"/>
      <c r="W44" s="34"/>
      <c r="X44" s="34"/>
      <c r="Y44" s="34"/>
      <c r="Z44">
        <f t="shared" si="18"/>
        <v>-9265.5</v>
      </c>
      <c r="AA44">
        <f t="shared" si="19"/>
        <v>-3.1204225670777679E-4</v>
      </c>
      <c r="AB44">
        <f t="shared" si="20"/>
        <v>-8.0523212367482628E-3</v>
      </c>
      <c r="AC44">
        <f t="shared" si="21"/>
        <v>-6.2532535608192021E-3</v>
      </c>
      <c r="AE44">
        <f t="shared" si="32"/>
        <v>6.4839877299787077E-5</v>
      </c>
      <c r="AF44" s="145">
        <f t="shared" si="22"/>
        <v>35298.0003</v>
      </c>
      <c r="AG44" s="146"/>
      <c r="AH44">
        <f t="shared" si="23"/>
        <v>-2.5064520274621169E-3</v>
      </c>
      <c r="AI44">
        <f t="shared" si="24"/>
        <v>0.89562809874642868</v>
      </c>
      <c r="AJ44">
        <f t="shared" si="25"/>
        <v>-0.22204210775446945</v>
      </c>
      <c r="AK44">
        <f t="shared" si="26"/>
        <v>-8.179889689470235E-2</v>
      </c>
      <c r="AL44">
        <f t="shared" si="27"/>
        <v>-2.4768544041760787</v>
      </c>
      <c r="AM44">
        <f t="shared" si="28"/>
        <v>-2.8970887403219798</v>
      </c>
      <c r="AN44">
        <f t="shared" si="37"/>
        <v>16.459353886272577</v>
      </c>
      <c r="AO44">
        <f t="shared" si="37"/>
        <v>16.459353965173083</v>
      </c>
      <c r="AP44">
        <f t="shared" si="37"/>
        <v>16.459353150935879</v>
      </c>
      <c r="AQ44">
        <f t="shared" si="37"/>
        <v>16.459361553728424</v>
      </c>
      <c r="AR44">
        <f t="shared" si="37"/>
        <v>16.459274841478369</v>
      </c>
      <c r="AS44">
        <f t="shared" si="37"/>
        <v>16.460170002863389</v>
      </c>
      <c r="AT44">
        <f t="shared" si="37"/>
        <v>16.450964580952157</v>
      </c>
      <c r="AU44">
        <f t="shared" si="30"/>
        <v>16.549878642608761</v>
      </c>
      <c r="AW44">
        <v>9000</v>
      </c>
      <c r="AX44">
        <f t="shared" si="0"/>
        <v>1.2758870360290403E-3</v>
      </c>
      <c r="AY44">
        <f t="shared" si="1"/>
        <v>3.9632315776317586E-3</v>
      </c>
      <c r="AZ44">
        <f t="shared" si="2"/>
        <v>-2.6873445416027183E-3</v>
      </c>
      <c r="BA44">
        <f t="shared" si="3"/>
        <v>1.1314808216901249</v>
      </c>
      <c r="BB44">
        <f t="shared" si="4"/>
        <v>-0.30546228260786856</v>
      </c>
      <c r="BC44">
        <f t="shared" si="5"/>
        <v>0.13040600841202923</v>
      </c>
      <c r="BD44">
        <f t="shared" si="6"/>
        <v>6.5295563654194561E-2</v>
      </c>
      <c r="BE44">
        <f t="shared" si="38"/>
        <v>18.963714906681556</v>
      </c>
      <c r="BF44">
        <f t="shared" si="38"/>
        <v>18.963714838042108</v>
      </c>
      <c r="BG44">
        <f t="shared" si="38"/>
        <v>18.963714317034352</v>
      </c>
      <c r="BH44">
        <f t="shared" si="38"/>
        <v>18.963710362325827</v>
      </c>
      <c r="BI44">
        <f t="shared" si="38"/>
        <v>18.963680344175593</v>
      </c>
      <c r="BJ44">
        <f t="shared" si="38"/>
        <v>18.963452495263713</v>
      </c>
      <c r="BK44">
        <f t="shared" si="38"/>
        <v>18.961723230105065</v>
      </c>
      <c r="BL44">
        <f t="shared" si="8"/>
        <v>18.948609521919842</v>
      </c>
    </row>
    <row r="45" spans="1:70">
      <c r="A45" s="34" t="s">
        <v>99</v>
      </c>
      <c r="B45" s="55"/>
      <c r="C45" s="53">
        <v>50707.550199999998</v>
      </c>
      <c r="D45" s="54">
        <v>2.8E-3</v>
      </c>
      <c r="E45" s="41">
        <f t="shared" si="11"/>
        <v>-7871.0013034396261</v>
      </c>
      <c r="F45" s="41">
        <f t="shared" si="12"/>
        <v>-7871</v>
      </c>
      <c r="G45" s="41">
        <f t="shared" si="13"/>
        <v>-3.6550699587678537E-4</v>
      </c>
      <c r="H45" s="34"/>
      <c r="I45" s="34"/>
      <c r="J45" s="34"/>
      <c r="K45" s="44">
        <f t="shared" si="36"/>
        <v>-3.6550699587678537E-4</v>
      </c>
      <c r="L45" s="34"/>
      <c r="M45" s="34"/>
      <c r="N45" s="34"/>
      <c r="O45" s="34"/>
      <c r="P45" s="34">
        <f t="shared" si="14"/>
        <v>-1.3969930172351183E-3</v>
      </c>
      <c r="Q45" s="212">
        <f t="shared" si="15"/>
        <v>35689.050199999998</v>
      </c>
      <c r="R45" s="45"/>
      <c r="S45" s="44">
        <f t="shared" si="16"/>
        <v>1.0639634122576432E-6</v>
      </c>
      <c r="T45" s="34">
        <v>1</v>
      </c>
      <c r="U45" s="34">
        <f t="shared" si="17"/>
        <v>1.0639634122576432E-6</v>
      </c>
      <c r="V45" s="34"/>
      <c r="W45" s="34"/>
      <c r="X45" s="34"/>
      <c r="Y45" s="34"/>
      <c r="Z45">
        <f t="shared" si="18"/>
        <v>-7871</v>
      </c>
      <c r="AA45">
        <f t="shared" si="19"/>
        <v>-1.2148056176773583E-4</v>
      </c>
      <c r="AB45">
        <f t="shared" si="20"/>
        <v>-2.4402643410904954E-4</v>
      </c>
      <c r="AC45">
        <f t="shared" si="21"/>
        <v>1.0314860213583329E-3</v>
      </c>
      <c r="AE45">
        <f t="shared" si="32"/>
        <v>5.9548900543978297E-8</v>
      </c>
      <c r="AF45" s="145">
        <f t="shared" si="22"/>
        <v>35689.050199999998</v>
      </c>
      <c r="AG45" s="146"/>
      <c r="AH45">
        <f t="shared" si="23"/>
        <v>-3.7939838260154313E-3</v>
      </c>
      <c r="AI45">
        <f t="shared" si="24"/>
        <v>0.90932391810067936</v>
      </c>
      <c r="AJ45">
        <f t="shared" si="25"/>
        <v>-0.36814485262435936</v>
      </c>
      <c r="AK45">
        <f t="shared" si="26"/>
        <v>-9.6759503284499518E-2</v>
      </c>
      <c r="AL45">
        <f t="shared" si="27"/>
        <v>-2.3237498151635414</v>
      </c>
      <c r="AM45">
        <f t="shared" si="28"/>
        <v>-2.3076063459486478</v>
      </c>
      <c r="AN45">
        <f t="shared" si="37"/>
        <v>16.627543968133992</v>
      </c>
      <c r="AO45">
        <f t="shared" si="37"/>
        <v>16.62754399682062</v>
      </c>
      <c r="AP45">
        <f t="shared" si="37"/>
        <v>16.62754363993341</v>
      </c>
      <c r="AQ45">
        <f t="shared" si="37"/>
        <v>16.627548079940166</v>
      </c>
      <c r="AR45">
        <f t="shared" si="37"/>
        <v>16.627492843992897</v>
      </c>
      <c r="AS45">
        <f t="shared" si="37"/>
        <v>16.628180292499515</v>
      </c>
      <c r="AT45">
        <f t="shared" si="37"/>
        <v>16.619668165888996</v>
      </c>
      <c r="AU45">
        <f t="shared" si="30"/>
        <v>16.733012430963818</v>
      </c>
      <c r="AW45">
        <v>10000</v>
      </c>
      <c r="AX45">
        <f t="shared" si="0"/>
        <v>1.4830447126402775E-3</v>
      </c>
      <c r="AY45">
        <f t="shared" si="1"/>
        <v>2.9602719069899133E-3</v>
      </c>
      <c r="AZ45">
        <f t="shared" si="2"/>
        <v>-1.4772271943496358E-3</v>
      </c>
      <c r="BA45">
        <f t="shared" si="3"/>
        <v>1.1265888495243643</v>
      </c>
      <c r="BB45">
        <f t="shared" si="4"/>
        <v>-0.13796780492631563</v>
      </c>
      <c r="BC45">
        <f t="shared" si="5"/>
        <v>0.30242058398734872</v>
      </c>
      <c r="BD45">
        <f t="shared" si="6"/>
        <v>0.15237338245194804</v>
      </c>
      <c r="BE45">
        <f t="shared" si="38"/>
        <v>19.114682402771823</v>
      </c>
      <c r="BF45">
        <f t="shared" si="38"/>
        <v>19.114682268981721</v>
      </c>
      <c r="BG45">
        <f t="shared" si="38"/>
        <v>19.114681223529455</v>
      </c>
      <c r="BH45">
        <f t="shared" si="38"/>
        <v>19.114673054247469</v>
      </c>
      <c r="BI45">
        <f t="shared" si="38"/>
        <v>19.1146092191801</v>
      </c>
      <c r="BJ45">
        <f t="shared" si="38"/>
        <v>19.114110447700128</v>
      </c>
      <c r="BK45">
        <f t="shared" si="38"/>
        <v>19.110215634931013</v>
      </c>
      <c r="BL45">
        <f t="shared" si="8"/>
        <v>19.079935293418629</v>
      </c>
    </row>
    <row r="46" spans="1:70" s="34" customFormat="1">
      <c r="A46" s="34" t="s">
        <v>99</v>
      </c>
      <c r="B46" s="55"/>
      <c r="C46" s="53">
        <v>50713.294600000001</v>
      </c>
      <c r="D46" s="54">
        <v>2.8E-3</v>
      </c>
      <c r="E46" s="41">
        <f t="shared" si="11"/>
        <v>-7850.5161181523727</v>
      </c>
      <c r="F46" s="41">
        <f t="shared" si="12"/>
        <v>-7850.5</v>
      </c>
      <c r="G46" s="41">
        <f t="shared" si="13"/>
        <v>-4.5198084917501546E-3</v>
      </c>
      <c r="K46" s="34">
        <f t="shared" si="36"/>
        <v>-4.5198084917501546E-3</v>
      </c>
      <c r="P46" s="34">
        <f t="shared" si="14"/>
        <v>-1.3871068947077256E-3</v>
      </c>
      <c r="Q46" s="212">
        <f t="shared" si="15"/>
        <v>35694.794600000001</v>
      </c>
      <c r="R46" s="45"/>
      <c r="S46" s="44">
        <f t="shared" si="16"/>
        <v>9.8138192961121875E-6</v>
      </c>
      <c r="T46" s="34">
        <v>1</v>
      </c>
      <c r="U46" s="34">
        <f t="shared" si="17"/>
        <v>9.8138192961121875E-6</v>
      </c>
      <c r="Z46">
        <f t="shared" si="18"/>
        <v>-7850.5</v>
      </c>
      <c r="AA46">
        <f t="shared" si="19"/>
        <v>-1.1976725521745503E-4</v>
      </c>
      <c r="AB46">
        <f t="shared" si="20"/>
        <v>-4.4000412365327E-3</v>
      </c>
      <c r="AC46">
        <f t="shared" si="21"/>
        <v>-3.1327015970424293E-3</v>
      </c>
      <c r="AD46"/>
      <c r="AE46">
        <f t="shared" si="32"/>
        <v>1.9360362883188211E-5</v>
      </c>
      <c r="AF46" s="145">
        <f t="shared" si="22"/>
        <v>35694.794600000001</v>
      </c>
      <c r="AG46" s="146"/>
      <c r="AH46">
        <f t="shared" si="23"/>
        <v>-3.8123434593279157E-3</v>
      </c>
      <c r="AI46">
        <f t="shared" si="24"/>
        <v>0.90954541229636632</v>
      </c>
      <c r="AJ46">
        <f t="shared" si="25"/>
        <v>-0.37026996447756766</v>
      </c>
      <c r="AK46">
        <f t="shared" si="26"/>
        <v>-9.6966596660092358E-2</v>
      </c>
      <c r="AL46">
        <f t="shared" si="27"/>
        <v>-2.3214631423895926</v>
      </c>
      <c r="AM46">
        <f t="shared" si="28"/>
        <v>-2.3003937159554488</v>
      </c>
      <c r="AN46">
        <f t="shared" si="37"/>
        <v>16.630036152278954</v>
      </c>
      <c r="AO46">
        <f t="shared" si="37"/>
        <v>16.630036180438669</v>
      </c>
      <c r="AP46">
        <f t="shared" si="37"/>
        <v>16.630035828956288</v>
      </c>
      <c r="AQ46">
        <f t="shared" si="37"/>
        <v>16.630040216081657</v>
      </c>
      <c r="AR46">
        <f t="shared" si="37"/>
        <v>16.629985458771788</v>
      </c>
      <c r="AS46">
        <f t="shared" si="37"/>
        <v>16.630669188336828</v>
      </c>
      <c r="AT46">
        <f t="shared" si="37"/>
        <v>16.622175451332385</v>
      </c>
      <c r="AU46">
        <f t="shared" si="30"/>
        <v>16.735704609279541</v>
      </c>
      <c r="AV46"/>
      <c r="AW46">
        <v>11000</v>
      </c>
      <c r="AX46">
        <f t="shared" si="0"/>
        <v>1.6021785379301378E-3</v>
      </c>
      <c r="AY46">
        <f t="shared" si="1"/>
        <v>1.8431393193470459E-3</v>
      </c>
      <c r="AZ46">
        <f t="shared" si="2"/>
        <v>-2.4096078141690804E-4</v>
      </c>
      <c r="BA46">
        <f t="shared" si="3"/>
        <v>1.1180839988911839</v>
      </c>
      <c r="BB46">
        <f t="shared" si="4"/>
        <v>3.1556762335613935E-2</v>
      </c>
      <c r="BC46">
        <f t="shared" si="5"/>
        <v>0.47239188897020162</v>
      </c>
      <c r="BD46">
        <f t="shared" si="6"/>
        <v>0.2406885669500306</v>
      </c>
      <c r="BE46">
        <f t="shared" si="38"/>
        <v>19.264750350665587</v>
      </c>
      <c r="BF46">
        <f t="shared" si="38"/>
        <v>19.264750198711599</v>
      </c>
      <c r="BG46">
        <f t="shared" si="38"/>
        <v>19.264748946415001</v>
      </c>
      <c r="BH46">
        <f t="shared" si="38"/>
        <v>19.264738625904371</v>
      </c>
      <c r="BI46">
        <f t="shared" si="38"/>
        <v>19.264653573608335</v>
      </c>
      <c r="BJ46">
        <f t="shared" si="38"/>
        <v>19.263952770960287</v>
      </c>
      <c r="BK46">
        <f t="shared" si="38"/>
        <v>19.25818656122917</v>
      </c>
      <c r="BL46">
        <f t="shared" si="8"/>
        <v>19.211261064917412</v>
      </c>
      <c r="BM46"/>
      <c r="BN46"/>
      <c r="BO46"/>
      <c r="BP46"/>
      <c r="BQ46"/>
      <c r="BR46"/>
    </row>
    <row r="47" spans="1:70" s="34" customFormat="1">
      <c r="A47" s="148" t="s">
        <v>102</v>
      </c>
      <c r="B47" s="55"/>
      <c r="C47" s="53">
        <v>51761.91545</v>
      </c>
      <c r="D47" s="149">
        <v>1.6000000000000001E-4</v>
      </c>
      <c r="E47" s="41">
        <f t="shared" si="11"/>
        <v>-4111.014619594599</v>
      </c>
      <c r="F47" s="41">
        <f t="shared" si="12"/>
        <v>-4111</v>
      </c>
      <c r="G47" s="41">
        <f t="shared" si="13"/>
        <v>-4.0995869931066409E-3</v>
      </c>
      <c r="K47" s="44">
        <f t="shared" si="36"/>
        <v>-4.0995869931066409E-3</v>
      </c>
      <c r="O47" s="34">
        <f t="shared" ref="O47:O79" ca="1" si="39">+C$11+C$12*F47</f>
        <v>1.7691411701846783E-4</v>
      </c>
      <c r="P47" s="34">
        <f t="shared" si="14"/>
        <v>1.1969951115916759E-4</v>
      </c>
      <c r="Q47" s="212">
        <f t="shared" si="15"/>
        <v>36743.41545</v>
      </c>
      <c r="R47" s="45"/>
      <c r="S47" s="44">
        <f t="shared" si="16"/>
        <v>1.7802378605079589E-5</v>
      </c>
      <c r="T47" s="34">
        <v>1</v>
      </c>
      <c r="U47" s="34">
        <f t="shared" si="17"/>
        <v>1.7802378605079589E-5</v>
      </c>
      <c r="Z47">
        <f t="shared" si="18"/>
        <v>-4111</v>
      </c>
      <c r="AA47">
        <f t="shared" si="19"/>
        <v>-1.6398469992488091E-4</v>
      </c>
      <c r="AB47">
        <f t="shared" si="20"/>
        <v>-3.93560229318176E-3</v>
      </c>
      <c r="AC47">
        <f t="shared" si="21"/>
        <v>-4.2192865042658088E-3</v>
      </c>
      <c r="AD47"/>
      <c r="AE47">
        <f t="shared" si="32"/>
        <v>1.5488965410097528E-5</v>
      </c>
      <c r="AF47" s="145">
        <f t="shared" si="22"/>
        <v>36743.41545</v>
      </c>
      <c r="AG47" s="146"/>
      <c r="AH47">
        <f t="shared" si="23"/>
        <v>-6.7154935938675483E-3</v>
      </c>
      <c r="AI47">
        <f t="shared" si="24"/>
        <v>0.9593435601153244</v>
      </c>
      <c r="AJ47">
        <f t="shared" si="25"/>
        <v>-0.7300217618400564</v>
      </c>
      <c r="AK47">
        <f t="shared" si="26"/>
        <v>-0.12622047060750147</v>
      </c>
      <c r="AL47">
        <f t="shared" si="27"/>
        <v>-1.8824089743631758</v>
      </c>
      <c r="AM47">
        <f t="shared" si="28"/>
        <v>-1.3727028663542924</v>
      </c>
      <c r="AN47">
        <f t="shared" si="37"/>
        <v>17.096389635892784</v>
      </c>
      <c r="AO47">
        <f t="shared" si="37"/>
        <v>17.096389635909517</v>
      </c>
      <c r="AP47">
        <f t="shared" si="37"/>
        <v>17.096389635213786</v>
      </c>
      <c r="AQ47">
        <f t="shared" si="37"/>
        <v>17.096389664142727</v>
      </c>
      <c r="AR47">
        <f t="shared" si="37"/>
        <v>17.096388461262951</v>
      </c>
      <c r="AS47">
        <f t="shared" si="37"/>
        <v>17.096438484226542</v>
      </c>
      <c r="AT47">
        <f t="shared" si="37"/>
        <v>17.094369553829168</v>
      </c>
      <c r="AU47">
        <f t="shared" si="30"/>
        <v>17.226797331799254</v>
      </c>
      <c r="AV47"/>
      <c r="AW47">
        <v>12000</v>
      </c>
      <c r="AX47">
        <f t="shared" si="0"/>
        <v>1.6014112113103992E-3</v>
      </c>
      <c r="AY47">
        <f t="shared" si="1"/>
        <v>6.1183381470315649E-4</v>
      </c>
      <c r="AZ47">
        <f t="shared" si="2"/>
        <v>9.8957739660724266E-4</v>
      </c>
      <c r="BA47">
        <f t="shared" si="3"/>
        <v>1.1064178954430486</v>
      </c>
      <c r="BB47">
        <f t="shared" si="4"/>
        <v>0.19718004467702094</v>
      </c>
      <c r="BC47">
        <f t="shared" si="5"/>
        <v>0.63931054366786455</v>
      </c>
      <c r="BD47">
        <f t="shared" si="6"/>
        <v>0.33100686306328758</v>
      </c>
      <c r="BE47">
        <f t="shared" si="38"/>
        <v>19.413464275054533</v>
      </c>
      <c r="BF47">
        <f t="shared" si="38"/>
        <v>19.413464147273693</v>
      </c>
      <c r="BG47">
        <f t="shared" si="38"/>
        <v>19.41346300714341</v>
      </c>
      <c r="BH47">
        <f t="shared" si="38"/>
        <v>19.413452834316232</v>
      </c>
      <c r="BI47">
        <f t="shared" si="38"/>
        <v>19.413362070031162</v>
      </c>
      <c r="BJ47">
        <f t="shared" si="38"/>
        <v>19.412552480724653</v>
      </c>
      <c r="BK47">
        <f t="shared" si="38"/>
        <v>19.405349351373314</v>
      </c>
      <c r="BL47">
        <f t="shared" si="8"/>
        <v>19.342586836416199</v>
      </c>
      <c r="BM47"/>
      <c r="BN47"/>
      <c r="BO47"/>
      <c r="BP47"/>
      <c r="BQ47"/>
      <c r="BR47"/>
    </row>
    <row r="48" spans="1:70" s="34" customFormat="1">
      <c r="A48" s="148" t="s">
        <v>103</v>
      </c>
      <c r="B48" s="55"/>
      <c r="C48" s="150">
        <v>52015.974999999999</v>
      </c>
      <c r="D48" s="54">
        <v>1E-4</v>
      </c>
      <c r="E48" s="41">
        <f t="shared" si="11"/>
        <v>-3205.0093003718243</v>
      </c>
      <c r="F48" s="41">
        <f t="shared" si="12"/>
        <v>-3205</v>
      </c>
      <c r="G48" s="41">
        <f t="shared" si="13"/>
        <v>-2.6079849994857796E-3</v>
      </c>
      <c r="K48" s="34">
        <f t="shared" si="36"/>
        <v>-2.6079849994857796E-3</v>
      </c>
      <c r="O48" s="34">
        <f t="shared" ca="1" si="39"/>
        <v>1.8254108637335699E-4</v>
      </c>
      <c r="P48" s="34">
        <f t="shared" si="14"/>
        <v>3.9599287322380068E-4</v>
      </c>
      <c r="Q48" s="212">
        <f t="shared" si="15"/>
        <v>36997.474999999999</v>
      </c>
      <c r="R48" s="45"/>
      <c r="S48" s="44">
        <f t="shared" si="16"/>
        <v>9.0238830597287742E-6</v>
      </c>
      <c r="T48" s="34">
        <v>1</v>
      </c>
      <c r="U48" s="34">
        <f t="shared" si="17"/>
        <v>9.0238830597287742E-6</v>
      </c>
      <c r="Z48">
        <f t="shared" si="18"/>
        <v>-3205</v>
      </c>
      <c r="AA48">
        <f t="shared" si="19"/>
        <v>-2.334794131789112E-4</v>
      </c>
      <c r="AB48">
        <f t="shared" si="20"/>
        <v>-2.3745055863068684E-3</v>
      </c>
      <c r="AC48">
        <f t="shared" si="21"/>
        <v>-3.0039778727095801E-3</v>
      </c>
      <c r="AD48"/>
      <c r="AE48">
        <f t="shared" si="32"/>
        <v>5.6382767794025249E-6</v>
      </c>
      <c r="AF48" s="145">
        <f t="shared" si="22"/>
        <v>36997.474999999999</v>
      </c>
      <c r="AG48" s="146"/>
      <c r="AH48">
        <f t="shared" si="23"/>
        <v>-7.2373790866809796E-3</v>
      </c>
      <c r="AI48">
        <f t="shared" si="24"/>
        <v>0.97398680061209642</v>
      </c>
      <c r="AJ48">
        <f t="shared" si="25"/>
        <v>-0.80312275458697269</v>
      </c>
      <c r="AK48">
        <f t="shared" si="26"/>
        <v>-0.13003025325700385</v>
      </c>
      <c r="AL48">
        <f t="shared" si="27"/>
        <v>-1.7682447490536959</v>
      </c>
      <c r="AM48">
        <f t="shared" si="28"/>
        <v>-1.219869663602221</v>
      </c>
      <c r="AN48">
        <f t="shared" si="37"/>
        <v>17.213454387065262</v>
      </c>
      <c r="AO48">
        <f t="shared" si="37"/>
        <v>17.213454387065262</v>
      </c>
      <c r="AP48">
        <f t="shared" si="37"/>
        <v>17.213454387065347</v>
      </c>
      <c r="AQ48">
        <f t="shared" si="37"/>
        <v>17.213454387055528</v>
      </c>
      <c r="AR48">
        <f t="shared" si="37"/>
        <v>17.213454388190247</v>
      </c>
      <c r="AS48">
        <f t="shared" si="37"/>
        <v>17.21345425706572</v>
      </c>
      <c r="AT48">
        <f t="shared" si="37"/>
        <v>17.213469411113408</v>
      </c>
      <c r="AU48">
        <f t="shared" si="30"/>
        <v>17.345778480777152</v>
      </c>
      <c r="AV48"/>
      <c r="AW48">
        <v>13000</v>
      </c>
      <c r="AX48">
        <f t="shared" si="0"/>
        <v>1.4507190554666452E-3</v>
      </c>
      <c r="AY48">
        <f t="shared" si="1"/>
        <v>-7.3364460694175758E-4</v>
      </c>
      <c r="AZ48">
        <f t="shared" si="2"/>
        <v>2.1843636624084028E-3</v>
      </c>
      <c r="BA48">
        <f t="shared" si="3"/>
        <v>1.0921643663245415</v>
      </c>
      <c r="BB48">
        <f t="shared" si="4"/>
        <v>0.35369505049784855</v>
      </c>
      <c r="BC48">
        <f t="shared" si="5"/>
        <v>0.80234845581146619</v>
      </c>
      <c r="BD48">
        <f t="shared" si="6"/>
        <v>0.42417803283837746</v>
      </c>
      <c r="BE48">
        <f t="shared" si="38"/>
        <v>19.560438930325059</v>
      </c>
      <c r="BF48">
        <f t="shared" si="38"/>
        <v>19.560438846948305</v>
      </c>
      <c r="BG48">
        <f t="shared" si="38"/>
        <v>19.560438017226414</v>
      </c>
      <c r="BH48">
        <f t="shared" si="38"/>
        <v>19.560429760300021</v>
      </c>
      <c r="BI48">
        <f t="shared" si="38"/>
        <v>19.560347595203268</v>
      </c>
      <c r="BJ48">
        <f t="shared" si="38"/>
        <v>19.55953028249461</v>
      </c>
      <c r="BK48">
        <f t="shared" si="38"/>
        <v>19.551431265204144</v>
      </c>
      <c r="BL48">
        <f t="shared" si="8"/>
        <v>19.473912607914986</v>
      </c>
      <c r="BM48"/>
      <c r="BN48"/>
      <c r="BO48"/>
      <c r="BP48"/>
      <c r="BQ48"/>
      <c r="BR48"/>
    </row>
    <row r="49" spans="1:70" s="34" customFormat="1">
      <c r="A49" s="60" t="s">
        <v>105</v>
      </c>
      <c r="B49" s="151"/>
      <c r="C49" s="60">
        <v>52137.3969</v>
      </c>
      <c r="D49" s="60">
        <v>2.0999999999999999E-3</v>
      </c>
      <c r="E49" s="41">
        <f t="shared" si="11"/>
        <v>-2772.0049623332125</v>
      </c>
      <c r="F49" s="41">
        <f t="shared" si="12"/>
        <v>-2772</v>
      </c>
      <c r="G49" s="41">
        <f t="shared" si="13"/>
        <v>-1.3915239978814498E-3</v>
      </c>
      <c r="K49" s="44">
        <f t="shared" si="36"/>
        <v>-1.3915239978814498E-3</v>
      </c>
      <c r="O49" s="34">
        <f t="shared" ca="1" si="39"/>
        <v>1.8523035539175326E-4</v>
      </c>
      <c r="P49" s="34">
        <f t="shared" si="14"/>
        <v>5.1581139130130128E-4</v>
      </c>
      <c r="Q49" s="212">
        <f t="shared" si="15"/>
        <v>37118.8969</v>
      </c>
      <c r="R49" s="45"/>
      <c r="S49" s="44">
        <f t="shared" si="16"/>
        <v>3.6379282868289169E-6</v>
      </c>
      <c r="T49" s="34">
        <v>1</v>
      </c>
      <c r="U49" s="34">
        <f t="shared" si="17"/>
        <v>3.6379282868289169E-6</v>
      </c>
      <c r="Z49">
        <f t="shared" si="18"/>
        <v>-2772</v>
      </c>
      <c r="AA49">
        <f t="shared" si="19"/>
        <v>-2.6750845325481266E-4</v>
      </c>
      <c r="AB49">
        <f t="shared" si="20"/>
        <v>-1.1240155446266371E-3</v>
      </c>
      <c r="AC49">
        <f t="shared" si="21"/>
        <v>-1.9073353891827512E-3</v>
      </c>
      <c r="AD49"/>
      <c r="AE49">
        <f t="shared" si="32"/>
        <v>1.2634109445623157E-6</v>
      </c>
      <c r="AF49" s="145">
        <f t="shared" si="22"/>
        <v>37118.8969</v>
      </c>
      <c r="AG49" s="146"/>
      <c r="AH49">
        <f t="shared" si="23"/>
        <v>-7.4545189785967933E-3</v>
      </c>
      <c r="AI49">
        <f t="shared" si="24"/>
        <v>0.98128093472652578</v>
      </c>
      <c r="AJ49">
        <f t="shared" si="25"/>
        <v>-0.83510913090557137</v>
      </c>
      <c r="AK49">
        <f t="shared" si="26"/>
        <v>-0.13127890119803257</v>
      </c>
      <c r="AL49">
        <f t="shared" si="27"/>
        <v>-1.7124316220183204</v>
      </c>
      <c r="AM49">
        <f t="shared" si="28"/>
        <v>-1.152704858155619</v>
      </c>
      <c r="AN49">
        <f t="shared" si="37"/>
        <v>17.270040818081892</v>
      </c>
      <c r="AO49">
        <f t="shared" si="37"/>
        <v>17.270040818081892</v>
      </c>
      <c r="AP49">
        <f t="shared" si="37"/>
        <v>17.270040818081892</v>
      </c>
      <c r="AQ49">
        <f t="shared" si="37"/>
        <v>17.270040818080417</v>
      </c>
      <c r="AR49">
        <f t="shared" si="37"/>
        <v>17.270040819355273</v>
      </c>
      <c r="AS49">
        <f t="shared" si="37"/>
        <v>17.270039716756955</v>
      </c>
      <c r="AT49">
        <f t="shared" si="37"/>
        <v>17.271052034153971</v>
      </c>
      <c r="AU49">
        <f t="shared" si="30"/>
        <v>17.40264253983613</v>
      </c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</row>
    <row r="50" spans="1:70" s="34" customFormat="1">
      <c r="A50" s="60" t="s">
        <v>105</v>
      </c>
      <c r="B50" s="61" t="s">
        <v>62</v>
      </c>
      <c r="C50" s="60">
        <v>52137.536500000002</v>
      </c>
      <c r="D50" s="60">
        <v>2.7000000000000001E-3</v>
      </c>
      <c r="E50" s="41">
        <f t="shared" si="11"/>
        <v>-2771.5071328181812</v>
      </c>
      <c r="F50" s="41">
        <f t="shared" si="12"/>
        <v>-2771.5</v>
      </c>
      <c r="G50" s="41">
        <f t="shared" si="13"/>
        <v>-2.0001654920633882E-3</v>
      </c>
      <c r="K50" s="34">
        <f t="shared" si="36"/>
        <v>-2.0001654920633882E-3</v>
      </c>
      <c r="O50" s="34">
        <f t="shared" ca="1" si="39"/>
        <v>1.8523346078322948E-4</v>
      </c>
      <c r="P50" s="34">
        <f t="shared" si="14"/>
        <v>5.1594517813720537E-4</v>
      </c>
      <c r="Q50" s="212">
        <f t="shared" si="15"/>
        <v>37119.036500000002</v>
      </c>
      <c r="R50" s="45"/>
      <c r="S50" s="44">
        <f t="shared" si="16"/>
        <v>6.3308129046972799E-6</v>
      </c>
      <c r="T50" s="34">
        <v>1</v>
      </c>
      <c r="U50" s="34">
        <f t="shared" si="17"/>
        <v>6.3308129046972799E-6</v>
      </c>
      <c r="Z50">
        <f t="shared" si="18"/>
        <v>-2771.5</v>
      </c>
      <c r="AA50">
        <f t="shared" si="19"/>
        <v>-2.6754734301431566E-4</v>
      </c>
      <c r="AB50">
        <f t="shared" si="20"/>
        <v>-1.7326181490490726E-3</v>
      </c>
      <c r="AC50">
        <f t="shared" si="21"/>
        <v>-2.5161106702005936E-3</v>
      </c>
      <c r="AD50"/>
      <c r="AE50">
        <f t="shared" si="32"/>
        <v>3.0019656504142342E-6</v>
      </c>
      <c r="AF50" s="145">
        <f t="shared" si="22"/>
        <v>37119.036500000002</v>
      </c>
      <c r="AG50" s="146"/>
      <c r="AH50">
        <f t="shared" si="23"/>
        <v>-7.454756939268079E-3</v>
      </c>
      <c r="AI50">
        <f t="shared" si="24"/>
        <v>0.98128945914240984</v>
      </c>
      <c r="AJ50">
        <f t="shared" si="25"/>
        <v>-0.83514484795140997</v>
      </c>
      <c r="AK50">
        <f t="shared" si="26"/>
        <v>-0.13128011641254678</v>
      </c>
      <c r="AL50">
        <f t="shared" si="27"/>
        <v>-1.7123666886866935</v>
      </c>
      <c r="AM50">
        <f t="shared" si="28"/>
        <v>-1.1526292549353481</v>
      </c>
      <c r="AN50">
        <f t="shared" si="37"/>
        <v>17.270106405423771</v>
      </c>
      <c r="AO50">
        <f t="shared" si="37"/>
        <v>17.270106405423771</v>
      </c>
      <c r="AP50">
        <f t="shared" si="37"/>
        <v>17.270106405423775</v>
      </c>
      <c r="AQ50">
        <f t="shared" si="37"/>
        <v>17.270106405422332</v>
      </c>
      <c r="AR50">
        <f t="shared" si="37"/>
        <v>17.270106406678821</v>
      </c>
      <c r="AS50">
        <f t="shared" si="37"/>
        <v>17.270105311726347</v>
      </c>
      <c r="AT50">
        <f t="shared" si="37"/>
        <v>17.271118773257662</v>
      </c>
      <c r="AU50">
        <f t="shared" si="30"/>
        <v>17.402708202721879</v>
      </c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</row>
    <row r="51" spans="1:70">
      <c r="A51" s="158" t="s">
        <v>106</v>
      </c>
      <c r="B51" s="151" t="s">
        <v>62</v>
      </c>
      <c r="C51" s="158">
        <v>52145.528899999998</v>
      </c>
      <c r="D51" s="158">
        <v>4.1999999999999997E-3</v>
      </c>
      <c r="E51" s="41">
        <f t="shared" si="11"/>
        <v>-2743.0053232489204</v>
      </c>
      <c r="F51" s="41">
        <f t="shared" si="12"/>
        <v>-2743</v>
      </c>
      <c r="G51" s="41">
        <f t="shared" si="13"/>
        <v>-1.4927309966878965E-3</v>
      </c>
      <c r="H51" s="34"/>
      <c r="I51" s="34"/>
      <c r="J51" s="34"/>
      <c r="K51" s="44">
        <f t="shared" si="36"/>
        <v>-1.4927309966878965E-3</v>
      </c>
      <c r="L51" s="34"/>
      <c r="M51" s="34"/>
      <c r="N51" s="34"/>
      <c r="O51" s="34">
        <f t="shared" ca="1" si="39"/>
        <v>1.8541046809737334E-4</v>
      </c>
      <c r="P51" s="34">
        <f t="shared" si="14"/>
        <v>5.2355359509701383E-4</v>
      </c>
      <c r="Q51" s="212">
        <f t="shared" si="15"/>
        <v>37127.028899999998</v>
      </c>
      <c r="R51" s="45"/>
      <c r="S51" s="44">
        <f t="shared" si="16"/>
        <v>4.0654035550692419E-6</v>
      </c>
      <c r="T51" s="34">
        <v>1</v>
      </c>
      <c r="U51" s="34">
        <f t="shared" si="17"/>
        <v>4.0654035550692419E-6</v>
      </c>
      <c r="V51" s="34"/>
      <c r="W51" s="34"/>
      <c r="X51" s="34"/>
      <c r="Y51" s="34"/>
      <c r="Z51">
        <f t="shared" si="18"/>
        <v>-2743</v>
      </c>
      <c r="AA51">
        <f t="shared" si="19"/>
        <v>-2.69761593375566E-4</v>
      </c>
      <c r="AB51">
        <f t="shared" si="20"/>
        <v>-1.2229694033123305E-3</v>
      </c>
      <c r="AC51">
        <f t="shared" si="21"/>
        <v>-2.0162845917849103E-3</v>
      </c>
      <c r="AE51">
        <f t="shared" si="32"/>
        <v>1.4956541614381178E-6</v>
      </c>
      <c r="AF51" s="145">
        <f t="shared" si="22"/>
        <v>37127.028899999998</v>
      </c>
      <c r="AG51" s="146"/>
      <c r="AH51">
        <f t="shared" si="23"/>
        <v>-7.468271049642994E-3</v>
      </c>
      <c r="AI51">
        <f t="shared" si="24"/>
        <v>0.98177572525236656</v>
      </c>
      <c r="AJ51">
        <f t="shared" si="25"/>
        <v>-0.83717591492493437</v>
      </c>
      <c r="AK51">
        <f t="shared" si="26"/>
        <v>-0.1313485025205775</v>
      </c>
      <c r="AL51">
        <f t="shared" si="27"/>
        <v>-1.708663622689822</v>
      </c>
      <c r="AM51">
        <f t="shared" si="28"/>
        <v>-1.1483270365783811</v>
      </c>
      <c r="AN51">
        <f t="shared" ref="AN51:AT60" si="40">$AU51+$AB$7*SIN(AO51)</f>
        <v>17.27384582619872</v>
      </c>
      <c r="AO51">
        <f t="shared" si="40"/>
        <v>17.27384582619872</v>
      </c>
      <c r="AP51">
        <f t="shared" si="40"/>
        <v>17.27384582619872</v>
      </c>
      <c r="AQ51">
        <f t="shared" si="40"/>
        <v>17.273845826198453</v>
      </c>
      <c r="AR51">
        <f t="shared" si="40"/>
        <v>17.273845826606237</v>
      </c>
      <c r="AS51">
        <f t="shared" si="40"/>
        <v>17.273845200820233</v>
      </c>
      <c r="AT51">
        <f t="shared" si="40"/>
        <v>17.274923839874656</v>
      </c>
      <c r="AU51">
        <f t="shared" si="30"/>
        <v>17.406450987209592</v>
      </c>
    </row>
    <row r="52" spans="1:70">
      <c r="A52" s="34" t="s">
        <v>109</v>
      </c>
      <c r="B52" s="52" t="s">
        <v>62</v>
      </c>
      <c r="C52" s="53">
        <v>52505.445299999999</v>
      </c>
      <c r="D52" s="54">
        <v>2.0999999999999999E-3</v>
      </c>
      <c r="E52" s="41">
        <f t="shared" si="11"/>
        <v>-1459.5024087727043</v>
      </c>
      <c r="F52" s="41">
        <f t="shared" si="12"/>
        <v>-1459.5</v>
      </c>
      <c r="G52" s="41">
        <f t="shared" si="13"/>
        <v>-6.7546149512054399E-4</v>
      </c>
      <c r="H52" s="34"/>
      <c r="I52" s="34"/>
      <c r="J52" s="34"/>
      <c r="K52" s="44">
        <f t="shared" si="36"/>
        <v>-6.7546149512054399E-4</v>
      </c>
      <c r="L52" s="34"/>
      <c r="M52" s="34"/>
      <c r="N52" s="34"/>
      <c r="O52" s="34">
        <f t="shared" ca="1" si="39"/>
        <v>1.9338200801679968E-4</v>
      </c>
      <c r="P52" s="34">
        <f t="shared" si="14"/>
        <v>8.3068110166829271E-4</v>
      </c>
      <c r="Q52" s="212">
        <f t="shared" si="15"/>
        <v>37486.945299999999</v>
      </c>
      <c r="R52" s="45"/>
      <c r="S52" s="44">
        <f t="shared" si="16"/>
        <v>2.2684655218618202E-6</v>
      </c>
      <c r="T52" s="34">
        <v>1</v>
      </c>
      <c r="U52" s="34">
        <f t="shared" si="17"/>
        <v>2.2684655218618202E-6</v>
      </c>
      <c r="V52" s="34"/>
      <c r="W52" s="34"/>
      <c r="X52" s="34"/>
      <c r="Y52" s="34"/>
      <c r="Z52">
        <f t="shared" si="18"/>
        <v>-1459.5</v>
      </c>
      <c r="AA52">
        <f t="shared" si="19"/>
        <v>-3.5923779471310792E-4</v>
      </c>
      <c r="AB52">
        <f t="shared" si="20"/>
        <v>-3.1622370040743607E-4</v>
      </c>
      <c r="AC52">
        <f t="shared" si="21"/>
        <v>-1.5061425967888367E-3</v>
      </c>
      <c r="AE52">
        <f t="shared" si="32"/>
        <v>9.9997428699371887E-8</v>
      </c>
      <c r="AF52" s="145">
        <f t="shared" si="22"/>
        <v>37486.945299999999</v>
      </c>
      <c r="AG52" s="146"/>
      <c r="AH52">
        <f t="shared" si="23"/>
        <v>-7.9705065819468731E-3</v>
      </c>
      <c r="AI52">
        <f t="shared" si="24"/>
        <v>1.0043505734062006</v>
      </c>
      <c r="AJ52">
        <f t="shared" si="25"/>
        <v>-0.91790989106815246</v>
      </c>
      <c r="AK52">
        <f t="shared" si="26"/>
        <v>-0.13253537571347754</v>
      </c>
      <c r="AL52">
        <f t="shared" si="27"/>
        <v>-1.5379823571825753</v>
      </c>
      <c r="AM52">
        <f t="shared" si="28"/>
        <v>-0.96771286770937548</v>
      </c>
      <c r="AN52">
        <f t="shared" si="40"/>
        <v>17.444211732301152</v>
      </c>
      <c r="AO52">
        <f t="shared" si="40"/>
        <v>17.44421173232066</v>
      </c>
      <c r="AP52">
        <f t="shared" si="40"/>
        <v>17.44421173321394</v>
      </c>
      <c r="AQ52">
        <f t="shared" si="40"/>
        <v>17.444211774114784</v>
      </c>
      <c r="AR52">
        <f t="shared" si="40"/>
        <v>17.444213646843664</v>
      </c>
      <c r="AS52">
        <f t="shared" si="40"/>
        <v>17.444299371084853</v>
      </c>
      <c r="AT52">
        <f t="shared" si="40"/>
        <v>17.448177396100935</v>
      </c>
      <c r="AU52">
        <f t="shared" si="30"/>
        <v>17.575007614928285</v>
      </c>
    </row>
    <row r="53" spans="1:70" s="34" customFormat="1">
      <c r="A53" s="34" t="s">
        <v>109</v>
      </c>
      <c r="B53" s="52"/>
      <c r="C53" s="53">
        <v>52505.585899999998</v>
      </c>
      <c r="D53" s="54">
        <v>8.9999999999999998E-4</v>
      </c>
      <c r="E53" s="41">
        <f t="shared" ref="E53:E84" si="41">+(C53-C$7)/C$8</f>
        <v>-1459.0010131436809</v>
      </c>
      <c r="F53" s="41">
        <f t="shared" ref="F53:F84" si="42">ROUND(2*E53,0)/2</f>
        <v>-1459</v>
      </c>
      <c r="G53" s="41">
        <f t="shared" ref="G53:G84" si="43">+C53-(C$7+F53*C$8)</f>
        <v>-2.8410300001269206E-4</v>
      </c>
      <c r="K53" s="44">
        <f t="shared" si="36"/>
        <v>-2.8410300001269206E-4</v>
      </c>
      <c r="O53" s="34">
        <f t="shared" ca="1" si="39"/>
        <v>1.933851134082759E-4</v>
      </c>
      <c r="P53" s="34">
        <f t="shared" ref="P53:P84" si="44">E$11*F$11+E$12*F$12*F53+E$13*F$13*F53^2</f>
        <v>8.3078720501800673E-4</v>
      </c>
      <c r="Q53" s="212">
        <f t="shared" ref="Q53:Q84" si="45">C53-15018.5</f>
        <v>37487.085899999998</v>
      </c>
      <c r="R53" s="45"/>
      <c r="S53" s="44">
        <f t="shared" ref="S53:S84" si="46">(P53-G53)^2</f>
        <v>1.2429801692733938E-6</v>
      </c>
      <c r="T53" s="34">
        <v>1</v>
      </c>
      <c r="U53" s="34">
        <f t="shared" ref="U53:U84" si="47">S53*T53</f>
        <v>1.2429801692733938E-6</v>
      </c>
      <c r="Z53">
        <f t="shared" si="18"/>
        <v>-1459</v>
      </c>
      <c r="AA53">
        <f t="shared" si="19"/>
        <v>-3.5926680020502855E-4</v>
      </c>
      <c r="AB53">
        <f t="shared" si="20"/>
        <v>7.516380019233649E-5</v>
      </c>
      <c r="AC53">
        <f t="shared" si="21"/>
        <v>-1.1148902050306989E-3</v>
      </c>
      <c r="AD53"/>
      <c r="AE53">
        <f t="shared" si="32"/>
        <v>5.6495968593534828E-9</v>
      </c>
      <c r="AF53" s="145">
        <f t="shared" si="22"/>
        <v>37487.085899999998</v>
      </c>
      <c r="AG53" s="146"/>
      <c r="AH53">
        <f t="shared" si="23"/>
        <v>-7.970659732373795E-3</v>
      </c>
      <c r="AI53">
        <f t="shared" si="24"/>
        <v>1.0043595887663765</v>
      </c>
      <c r="AJ53">
        <f t="shared" si="25"/>
        <v>-0.91793687946560687</v>
      </c>
      <c r="AK53">
        <f t="shared" si="26"/>
        <v>-0.13253507947054421</v>
      </c>
      <c r="AL53">
        <f t="shared" si="27"/>
        <v>-1.5379143348134565</v>
      </c>
      <c r="AM53">
        <f t="shared" si="28"/>
        <v>-0.9676470082998343</v>
      </c>
      <c r="AN53">
        <f t="shared" si="40"/>
        <v>17.444278861592696</v>
      </c>
      <c r="AO53">
        <f t="shared" si="40"/>
        <v>17.444278861612251</v>
      </c>
      <c r="AP53">
        <f t="shared" si="40"/>
        <v>17.444278862507201</v>
      </c>
      <c r="AQ53">
        <f t="shared" si="40"/>
        <v>17.444278903468071</v>
      </c>
      <c r="AR53">
        <f t="shared" si="40"/>
        <v>17.44428077819164</v>
      </c>
      <c r="AS53">
        <f t="shared" si="40"/>
        <v>17.444366559247747</v>
      </c>
      <c r="AT53">
        <f t="shared" si="40"/>
        <v>17.448245601227139</v>
      </c>
      <c r="AU53">
        <f t="shared" si="30"/>
        <v>17.575073277814035</v>
      </c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</row>
    <row r="54" spans="1:70" s="34" customFormat="1">
      <c r="A54" s="60" t="s">
        <v>109</v>
      </c>
      <c r="B54" s="61" t="s">
        <v>62</v>
      </c>
      <c r="C54" s="60">
        <v>52510.492299999998</v>
      </c>
      <c r="D54" s="60">
        <v>8.0000000000000004E-4</v>
      </c>
      <c r="E54" s="41">
        <f t="shared" si="41"/>
        <v>-1441.5042313921799</v>
      </c>
      <c r="F54" s="41">
        <f t="shared" si="42"/>
        <v>-1441.5</v>
      </c>
      <c r="G54" s="41">
        <f t="shared" si="43"/>
        <v>-1.1865554988617077E-3</v>
      </c>
      <c r="K54" s="34">
        <f t="shared" si="36"/>
        <v>-1.1865554988617077E-3</v>
      </c>
      <c r="O54" s="34">
        <f t="shared" ca="1" si="39"/>
        <v>1.9349380210994318E-4</v>
      </c>
      <c r="P54" s="34">
        <f t="shared" si="44"/>
        <v>8.344941782213104E-4</v>
      </c>
      <c r="Q54" s="212">
        <f t="shared" si="45"/>
        <v>37491.992299999998</v>
      </c>
      <c r="R54" s="45"/>
      <c r="S54" s="44">
        <f t="shared" si="46"/>
        <v>4.0846417972373722E-6</v>
      </c>
      <c r="T54" s="34">
        <v>1</v>
      </c>
      <c r="U54" s="34">
        <f t="shared" si="47"/>
        <v>4.0846417972373722E-6</v>
      </c>
      <c r="Z54">
        <f t="shared" si="18"/>
        <v>-1441.5</v>
      </c>
      <c r="AA54">
        <f t="shared" si="19"/>
        <v>-3.6027820009302929E-4</v>
      </c>
      <c r="AB54">
        <f t="shared" si="20"/>
        <v>-8.2627729876867846E-4</v>
      </c>
      <c r="AC54">
        <f t="shared" si="21"/>
        <v>-2.0210496770830181E-3</v>
      </c>
      <c r="AD54"/>
      <c r="AE54">
        <f t="shared" si="32"/>
        <v>6.8273417446046397E-7</v>
      </c>
      <c r="AF54" s="145">
        <f t="shared" si="22"/>
        <v>37491.992299999998</v>
      </c>
      <c r="AG54" s="146"/>
      <c r="AH54">
        <f t="shared" si="23"/>
        <v>-7.9759982227523962E-3</v>
      </c>
      <c r="AI54">
        <f t="shared" si="24"/>
        <v>1.0046752153523146</v>
      </c>
      <c r="AJ54">
        <f t="shared" si="25"/>
        <v>-0.91887910028985653</v>
      </c>
      <c r="AK54">
        <f t="shared" si="26"/>
        <v>-0.13252432103536643</v>
      </c>
      <c r="AL54">
        <f t="shared" si="27"/>
        <v>-1.5355327823300879</v>
      </c>
      <c r="AM54">
        <f t="shared" si="28"/>
        <v>-0.96534391241569828</v>
      </c>
      <c r="AN54">
        <f t="shared" si="40"/>
        <v>17.446628766486693</v>
      </c>
      <c r="AO54">
        <f t="shared" si="40"/>
        <v>17.446628766507853</v>
      </c>
      <c r="AP54">
        <f t="shared" si="40"/>
        <v>17.446628767462844</v>
      </c>
      <c r="AQ54">
        <f t="shared" si="40"/>
        <v>17.446628810565571</v>
      </c>
      <c r="AR54">
        <f t="shared" si="40"/>
        <v>17.446630755957852</v>
      </c>
      <c r="AS54">
        <f t="shared" si="40"/>
        <v>17.446718535774551</v>
      </c>
      <c r="AT54">
        <f t="shared" si="40"/>
        <v>17.450633125070084</v>
      </c>
      <c r="AU54">
        <f t="shared" si="30"/>
        <v>17.577371478815262</v>
      </c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</row>
    <row r="55" spans="1:70" s="34" customFormat="1">
      <c r="A55" s="158" t="s">
        <v>106</v>
      </c>
      <c r="B55" s="151" t="s">
        <v>65</v>
      </c>
      <c r="C55" s="158">
        <v>52521.428800000002</v>
      </c>
      <c r="D55" s="158">
        <v>1.4E-3</v>
      </c>
      <c r="E55" s="41">
        <f t="shared" si="41"/>
        <v>-1402.5034255823489</v>
      </c>
      <c r="F55" s="41">
        <f t="shared" si="42"/>
        <v>-1402.5</v>
      </c>
      <c r="G55" s="41">
        <f t="shared" si="43"/>
        <v>-9.6059249335667118E-4</v>
      </c>
      <c r="K55" s="44">
        <f t="shared" si="36"/>
        <v>-9.6059249335667118E-4</v>
      </c>
      <c r="O55" s="34">
        <f t="shared" ca="1" si="39"/>
        <v>1.9373602264508743E-4</v>
      </c>
      <c r="P55" s="34">
        <f t="shared" si="44"/>
        <v>8.4270895617014345E-4</v>
      </c>
      <c r="Q55" s="212">
        <f t="shared" si="45"/>
        <v>37502.928800000002</v>
      </c>
      <c r="R55" s="45"/>
      <c r="S55" s="44">
        <f t="shared" si="46"/>
        <v>3.2518961178655109E-6</v>
      </c>
      <c r="T55" s="34">
        <v>1</v>
      </c>
      <c r="U55" s="34">
        <f t="shared" si="47"/>
        <v>3.2518961178655109E-6</v>
      </c>
      <c r="Z55">
        <f t="shared" si="18"/>
        <v>-1402.5</v>
      </c>
      <c r="AA55">
        <f t="shared" si="19"/>
        <v>-3.6250537536537154E-4</v>
      </c>
      <c r="AB55">
        <f t="shared" si="20"/>
        <v>-5.9808711799129964E-4</v>
      </c>
      <c r="AC55">
        <f t="shared" si="21"/>
        <v>-1.8033014495268146E-3</v>
      </c>
      <c r="AD55"/>
      <c r="AE55">
        <f t="shared" si="32"/>
        <v>3.5770820070713876E-7</v>
      </c>
      <c r="AF55" s="145">
        <f t="shared" si="22"/>
        <v>37502.928800000002</v>
      </c>
      <c r="AG55" s="146"/>
      <c r="AH55">
        <f t="shared" si="23"/>
        <v>-7.9877428382496285E-3</v>
      </c>
      <c r="AI55">
        <f t="shared" si="24"/>
        <v>1.0053792276485274</v>
      </c>
      <c r="AJ55">
        <f t="shared" si="25"/>
        <v>-0.9209622491302295</v>
      </c>
      <c r="AK55">
        <f t="shared" si="26"/>
        <v>-0.13249761210822142</v>
      </c>
      <c r="AL55">
        <f t="shared" si="27"/>
        <v>-1.5302199342055109</v>
      </c>
      <c r="AM55">
        <f t="shared" si="28"/>
        <v>-0.96022511076188299</v>
      </c>
      <c r="AN55">
        <f t="shared" si="40"/>
        <v>17.451868354984015</v>
      </c>
      <c r="AO55">
        <f t="shared" si="40"/>
        <v>17.451868355009143</v>
      </c>
      <c r="AP55">
        <f t="shared" si="40"/>
        <v>17.45186835610939</v>
      </c>
      <c r="AQ55">
        <f t="shared" si="40"/>
        <v>17.451868404279399</v>
      </c>
      <c r="AR55">
        <f t="shared" si="40"/>
        <v>17.451870513201136</v>
      </c>
      <c r="AS55">
        <f t="shared" si="40"/>
        <v>17.451962818578902</v>
      </c>
      <c r="AT55">
        <f t="shared" si="40"/>
        <v>17.455956299981501</v>
      </c>
      <c r="AU55">
        <f t="shared" si="30"/>
        <v>17.582493183903715</v>
      </c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</row>
    <row r="56" spans="1:70" s="34" customFormat="1">
      <c r="A56" s="158" t="s">
        <v>106</v>
      </c>
      <c r="B56" s="151" t="s">
        <v>62</v>
      </c>
      <c r="C56" s="158">
        <v>52521.5697</v>
      </c>
      <c r="D56" s="158">
        <v>1.6999999999999999E-3</v>
      </c>
      <c r="E56" s="41">
        <f t="shared" si="41"/>
        <v>-1402.0009601191252</v>
      </c>
      <c r="F56" s="41">
        <f t="shared" si="42"/>
        <v>-1402</v>
      </c>
      <c r="G56" s="41">
        <f t="shared" si="43"/>
        <v>-2.692339985514991E-4</v>
      </c>
      <c r="K56" s="44">
        <f t="shared" si="36"/>
        <v>-2.692339985514991E-4</v>
      </c>
      <c r="O56" s="34">
        <f t="shared" ca="1" si="39"/>
        <v>1.9373912803656362E-4</v>
      </c>
      <c r="P56" s="34">
        <f t="shared" si="44"/>
        <v>8.4281385726560007E-4</v>
      </c>
      <c r="Q56" s="212">
        <f t="shared" si="45"/>
        <v>37503.0697</v>
      </c>
      <c r="R56" s="45"/>
      <c r="S56" s="44">
        <f t="shared" si="46"/>
        <v>1.2366504336274077E-6</v>
      </c>
      <c r="T56" s="34">
        <v>1</v>
      </c>
      <c r="U56" s="34">
        <f t="shared" si="47"/>
        <v>1.2366504336274077E-6</v>
      </c>
      <c r="Z56">
        <f t="shared" si="18"/>
        <v>-1402</v>
      </c>
      <c r="AA56">
        <f t="shared" si="19"/>
        <v>-3.6253368622489544E-4</v>
      </c>
      <c r="AB56">
        <f t="shared" si="20"/>
        <v>9.3299687673396338E-5</v>
      </c>
      <c r="AC56">
        <f t="shared" si="21"/>
        <v>-1.1120478558170992E-3</v>
      </c>
      <c r="AD56"/>
      <c r="AE56">
        <f t="shared" si="32"/>
        <v>8.7048317199533038E-9</v>
      </c>
      <c r="AF56" s="145">
        <f t="shared" si="22"/>
        <v>37503.0697</v>
      </c>
      <c r="AG56" s="146"/>
      <c r="AH56">
        <f t="shared" si="23"/>
        <v>-7.9878920401160181E-3</v>
      </c>
      <c r="AI56">
        <f t="shared" si="24"/>
        <v>1.0053882589088106</v>
      </c>
      <c r="AJ56">
        <f t="shared" si="25"/>
        <v>-0.92098880635109692</v>
      </c>
      <c r="AK56">
        <f t="shared" si="26"/>
        <v>-0.13249724514270858</v>
      </c>
      <c r="AL56">
        <f t="shared" si="27"/>
        <v>-1.5301517724277816</v>
      </c>
      <c r="AM56">
        <f t="shared" si="28"/>
        <v>-0.96015960833748459</v>
      </c>
      <c r="AN56">
        <f t="shared" si="40"/>
        <v>17.451935553029497</v>
      </c>
      <c r="AO56">
        <f t="shared" si="40"/>
        <v>17.451935553054682</v>
      </c>
      <c r="AP56">
        <f t="shared" si="40"/>
        <v>17.451935554156897</v>
      </c>
      <c r="AQ56">
        <f t="shared" si="40"/>
        <v>17.45193560239457</v>
      </c>
      <c r="AR56">
        <f t="shared" si="40"/>
        <v>17.451937713467505</v>
      </c>
      <c r="AS56">
        <f t="shared" si="40"/>
        <v>17.452030077499298</v>
      </c>
      <c r="AT56">
        <f t="shared" si="40"/>
        <v>17.45602456737538</v>
      </c>
      <c r="AU56">
        <f t="shared" si="30"/>
        <v>17.582558846789464</v>
      </c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</row>
    <row r="57" spans="1:70">
      <c r="A57" s="148" t="s">
        <v>110</v>
      </c>
      <c r="B57" s="52"/>
      <c r="C57" s="53">
        <v>52546.667029999997</v>
      </c>
      <c r="D57" s="149">
        <v>5.0000000000000002E-5</v>
      </c>
      <c r="E57" s="41">
        <f t="shared" si="41"/>
        <v>-1312.501020131486</v>
      </c>
      <c r="F57" s="41">
        <f t="shared" si="42"/>
        <v>-1312.5</v>
      </c>
      <c r="G57" s="41">
        <f t="shared" si="43"/>
        <v>-2.8606250270968303E-4</v>
      </c>
      <c r="H57" s="34"/>
      <c r="I57" s="34"/>
      <c r="J57" s="34"/>
      <c r="K57" s="44">
        <f t="shared" si="36"/>
        <v>-2.8606250270968303E-4</v>
      </c>
      <c r="L57" s="34"/>
      <c r="M57" s="34"/>
      <c r="N57" s="34"/>
      <c r="O57" s="34">
        <f t="shared" ca="1" si="39"/>
        <v>1.9429499311080488E-4</v>
      </c>
      <c r="P57" s="34">
        <f t="shared" si="44"/>
        <v>8.6142125584279445E-4</v>
      </c>
      <c r="Q57" s="212">
        <f t="shared" si="45"/>
        <v>37528.167029999997</v>
      </c>
      <c r="R57" s="45"/>
      <c r="S57" s="44">
        <f t="shared" si="46"/>
        <v>1.3167189761417205E-6</v>
      </c>
      <c r="T57" s="34">
        <v>1</v>
      </c>
      <c r="U57" s="34">
        <f t="shared" si="47"/>
        <v>1.3167189761417205E-6</v>
      </c>
      <c r="V57" s="34"/>
      <c r="W57" s="34"/>
      <c r="X57" s="34"/>
      <c r="Y57" s="34"/>
      <c r="Z57">
        <f t="shared" si="18"/>
        <v>-1312.5</v>
      </c>
      <c r="AA57">
        <f t="shared" si="19"/>
        <v>-3.675001090873509E-4</v>
      </c>
      <c r="AB57">
        <f t="shared" si="20"/>
        <v>8.1437606377667872E-5</v>
      </c>
      <c r="AC57">
        <f t="shared" si="21"/>
        <v>-1.1474837585524775E-3</v>
      </c>
      <c r="AE57">
        <f t="shared" si="32"/>
        <v>6.6320837325239712E-9</v>
      </c>
      <c r="AF57" s="145">
        <f t="shared" si="22"/>
        <v>37528.167029999997</v>
      </c>
      <c r="AG57" s="146"/>
      <c r="AH57">
        <f t="shared" si="23"/>
        <v>-8.0140381217843164E-3</v>
      </c>
      <c r="AI57">
        <f t="shared" si="24"/>
        <v>1.00700702726334</v>
      </c>
      <c r="AJ57">
        <f t="shared" si="25"/>
        <v>-0.92568097218764667</v>
      </c>
      <c r="AK57">
        <f t="shared" si="26"/>
        <v>-0.13242150457311003</v>
      </c>
      <c r="AL57">
        <f t="shared" si="27"/>
        <v>-1.5179310578890595</v>
      </c>
      <c r="AM57">
        <f t="shared" si="28"/>
        <v>-0.94848442518749387</v>
      </c>
      <c r="AN57">
        <f t="shared" si="40"/>
        <v>17.463973736429864</v>
      </c>
      <c r="AO57">
        <f t="shared" si="40"/>
        <v>17.463973736466549</v>
      </c>
      <c r="AP57">
        <f t="shared" si="40"/>
        <v>17.463973737968736</v>
      </c>
      <c r="AQ57">
        <f t="shared" si="40"/>
        <v>17.463973799482261</v>
      </c>
      <c r="AR57">
        <f t="shared" si="40"/>
        <v>17.46397631839783</v>
      </c>
      <c r="AS57">
        <f t="shared" si="40"/>
        <v>17.464079436329108</v>
      </c>
      <c r="AT57">
        <f t="shared" si="40"/>
        <v>17.468253209128726</v>
      </c>
      <c r="AU57">
        <f t="shared" si="30"/>
        <v>17.594312503338607</v>
      </c>
    </row>
    <row r="58" spans="1:70" s="34" customFormat="1">
      <c r="A58" s="60" t="s">
        <v>111</v>
      </c>
      <c r="B58" s="151" t="s">
        <v>65</v>
      </c>
      <c r="C58" s="158">
        <v>52815.446859999996</v>
      </c>
      <c r="D58" s="158">
        <v>1.8000000000000001E-4</v>
      </c>
      <c r="E58" s="41">
        <f t="shared" si="41"/>
        <v>-354.00150425107756</v>
      </c>
      <c r="F58" s="41">
        <f t="shared" si="42"/>
        <v>-354</v>
      </c>
      <c r="G58" s="41">
        <f t="shared" si="43"/>
        <v>-4.2181799653917551E-4</v>
      </c>
      <c r="K58" s="44">
        <f t="shared" si="36"/>
        <v>-4.2181799653917551E-4</v>
      </c>
      <c r="O58" s="34">
        <f t="shared" ca="1" si="39"/>
        <v>2.0024802857069592E-4</v>
      </c>
      <c r="P58" s="34">
        <f t="shared" si="44"/>
        <v>1.0395098754275814E-3</v>
      </c>
      <c r="Q58" s="212">
        <f t="shared" si="45"/>
        <v>37796.946859999996</v>
      </c>
      <c r="R58" s="45"/>
      <c r="S58" s="44">
        <f t="shared" si="46"/>
        <v>2.1354791493868905E-6</v>
      </c>
      <c r="T58" s="34">
        <v>1</v>
      </c>
      <c r="U58" s="34">
        <f t="shared" si="47"/>
        <v>2.1354791493868905E-6</v>
      </c>
      <c r="Z58">
        <f t="shared" si="18"/>
        <v>-354</v>
      </c>
      <c r="AA58">
        <f t="shared" si="19"/>
        <v>-4.0586394219255945E-4</v>
      </c>
      <c r="AB58">
        <f t="shared" si="20"/>
        <v>-1.5954054346616064E-5</v>
      </c>
      <c r="AC58">
        <f t="shared" si="21"/>
        <v>-1.4613278719667569E-3</v>
      </c>
      <c r="AD58"/>
      <c r="AE58">
        <f t="shared" si="32"/>
        <v>2.5453185009477894E-10</v>
      </c>
      <c r="AF58" s="145">
        <f t="shared" si="22"/>
        <v>37796.946859999996</v>
      </c>
      <c r="AG58" s="146"/>
      <c r="AH58">
        <f t="shared" si="23"/>
        <v>-8.2218816474542034E-3</v>
      </c>
      <c r="AI58">
        <f t="shared" si="24"/>
        <v>1.024554699006583</v>
      </c>
      <c r="AJ58">
        <f t="shared" si="25"/>
        <v>-0.96776770144824775</v>
      </c>
      <c r="AK58">
        <f t="shared" si="26"/>
        <v>-0.13031354519454796</v>
      </c>
      <c r="AL58">
        <f t="shared" si="27"/>
        <v>-1.3845522054033435</v>
      </c>
      <c r="AM58">
        <f t="shared" si="28"/>
        <v>-0.82916985139904698</v>
      </c>
      <c r="AN58">
        <f t="shared" si="40"/>
        <v>17.594121085960445</v>
      </c>
      <c r="AO58">
        <f t="shared" si="40"/>
        <v>17.594121086663829</v>
      </c>
      <c r="AP58">
        <f t="shared" si="40"/>
        <v>17.594121103765641</v>
      </c>
      <c r="AQ58">
        <f t="shared" si="40"/>
        <v>17.59412151957099</v>
      </c>
      <c r="AR58">
        <f t="shared" si="40"/>
        <v>17.594131629103948</v>
      </c>
      <c r="AS58">
        <f t="shared" si="40"/>
        <v>17.594377327255682</v>
      </c>
      <c r="AT58">
        <f t="shared" si="40"/>
        <v>17.600292883593838</v>
      </c>
      <c r="AU58">
        <f t="shared" si="30"/>
        <v>17.720188255320195</v>
      </c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</row>
    <row r="59" spans="1:70" s="34" customFormat="1">
      <c r="A59" s="60" t="s">
        <v>111</v>
      </c>
      <c r="B59" s="151" t="s">
        <v>65</v>
      </c>
      <c r="C59" s="158">
        <v>52815.449970000001</v>
      </c>
      <c r="D59" s="158">
        <v>2.0000000000000001E-4</v>
      </c>
      <c r="E59" s="41">
        <f t="shared" si="41"/>
        <v>-353.99041363650548</v>
      </c>
      <c r="F59" s="41">
        <f t="shared" si="42"/>
        <v>-354</v>
      </c>
      <c r="G59" s="41">
        <f t="shared" si="43"/>
        <v>2.6881820085691288E-3</v>
      </c>
      <c r="K59" s="44">
        <f t="shared" si="36"/>
        <v>2.6881820085691288E-3</v>
      </c>
      <c r="O59" s="34">
        <f t="shared" ca="1" si="39"/>
        <v>2.0024802857069592E-4</v>
      </c>
      <c r="P59" s="34">
        <f t="shared" si="44"/>
        <v>1.0395098754275814E-3</v>
      </c>
      <c r="Q59" s="212">
        <f t="shared" si="45"/>
        <v>37796.949970000001</v>
      </c>
      <c r="R59" s="45"/>
      <c r="S59" s="44">
        <f t="shared" si="46"/>
        <v>2.7181198025975003E-6</v>
      </c>
      <c r="T59" s="34">
        <v>1</v>
      </c>
      <c r="U59" s="34">
        <f t="shared" si="47"/>
        <v>2.7181198025975003E-6</v>
      </c>
      <c r="Z59">
        <f t="shared" si="18"/>
        <v>-354</v>
      </c>
      <c r="AA59">
        <f t="shared" si="19"/>
        <v>-4.0586394219255945E-4</v>
      </c>
      <c r="AB59">
        <f t="shared" si="20"/>
        <v>3.0940459507616883E-3</v>
      </c>
      <c r="AC59">
        <f t="shared" si="21"/>
        <v>1.6486721331415474E-3</v>
      </c>
      <c r="AD59"/>
      <c r="AE59">
        <f t="shared" si="32"/>
        <v>9.5731203454247992E-6</v>
      </c>
      <c r="AF59" s="145">
        <f t="shared" si="22"/>
        <v>37796.949970000001</v>
      </c>
      <c r="AG59" s="146"/>
      <c r="AH59">
        <f t="shared" si="23"/>
        <v>-8.2218816474542034E-3</v>
      </c>
      <c r="AI59">
        <f t="shared" si="24"/>
        <v>1.024554699006583</v>
      </c>
      <c r="AJ59">
        <f t="shared" si="25"/>
        <v>-0.96776770144824775</v>
      </c>
      <c r="AK59">
        <f t="shared" si="26"/>
        <v>-0.13031354519454796</v>
      </c>
      <c r="AL59">
        <f t="shared" si="27"/>
        <v>-1.3845522054033435</v>
      </c>
      <c r="AM59">
        <f t="shared" si="28"/>
        <v>-0.82916985139904698</v>
      </c>
      <c r="AN59">
        <f t="shared" si="40"/>
        <v>17.594121085960445</v>
      </c>
      <c r="AO59">
        <f t="shared" si="40"/>
        <v>17.594121086663829</v>
      </c>
      <c r="AP59">
        <f t="shared" si="40"/>
        <v>17.594121103765641</v>
      </c>
      <c r="AQ59">
        <f t="shared" si="40"/>
        <v>17.59412151957099</v>
      </c>
      <c r="AR59">
        <f t="shared" si="40"/>
        <v>17.594131629103948</v>
      </c>
      <c r="AS59">
        <f t="shared" si="40"/>
        <v>17.594377327255682</v>
      </c>
      <c r="AT59">
        <f t="shared" si="40"/>
        <v>17.600292883593838</v>
      </c>
      <c r="AU59">
        <f t="shared" si="30"/>
        <v>17.720188255320195</v>
      </c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</row>
    <row r="60" spans="1:70" s="34" customFormat="1">
      <c r="A60" s="91" t="s">
        <v>112</v>
      </c>
      <c r="B60" s="55" t="s">
        <v>62</v>
      </c>
      <c r="C60" s="62">
        <v>52878.4018</v>
      </c>
      <c r="D60" s="62">
        <v>1.6000000000000001E-3</v>
      </c>
      <c r="E60" s="41">
        <f t="shared" si="41"/>
        <v>-129.49701106688516</v>
      </c>
      <c r="F60" s="41">
        <f t="shared" si="42"/>
        <v>-129.5</v>
      </c>
      <c r="G60" s="41">
        <f t="shared" si="43"/>
        <v>8.3814850222552195E-4</v>
      </c>
      <c r="K60" s="44">
        <f t="shared" si="36"/>
        <v>8.3814850222552195E-4</v>
      </c>
      <c r="O60" s="34">
        <f t="shared" ca="1" si="39"/>
        <v>2.0164234934351338E-4</v>
      </c>
      <c r="P60" s="34">
        <f t="shared" si="44"/>
        <v>1.0756200810857004E-3</v>
      </c>
      <c r="Q60" s="212">
        <f t="shared" si="45"/>
        <v>37859.9018</v>
      </c>
      <c r="R60" s="45"/>
      <c r="S60" s="44">
        <f t="shared" si="46"/>
        <v>5.6392750766345972E-8</v>
      </c>
      <c r="T60" s="34">
        <v>1</v>
      </c>
      <c r="U60" s="34">
        <f t="shared" si="47"/>
        <v>5.6392750766345972E-8</v>
      </c>
      <c r="Z60">
        <f t="shared" si="18"/>
        <v>-129.5</v>
      </c>
      <c r="AA60">
        <f t="shared" si="19"/>
        <v>-4.1025672911278697E-4</v>
      </c>
      <c r="AB60">
        <f t="shared" si="20"/>
        <v>1.2484052313383089E-3</v>
      </c>
      <c r="AC60">
        <f t="shared" si="21"/>
        <v>-2.3747157886017849E-4</v>
      </c>
      <c r="AD60"/>
      <c r="AE60">
        <f t="shared" si="32"/>
        <v>1.5585156216328566E-6</v>
      </c>
      <c r="AF60" s="145">
        <f t="shared" si="22"/>
        <v>37859.9018</v>
      </c>
      <c r="AG60" s="146"/>
      <c r="AH60">
        <f t="shared" si="23"/>
        <v>-8.2508087695020507E-3</v>
      </c>
      <c r="AI60">
        <f t="shared" si="24"/>
        <v>1.0287000126167876</v>
      </c>
      <c r="AJ60">
        <f t="shared" si="25"/>
        <v>-0.97531039086050464</v>
      </c>
      <c r="AK60">
        <f t="shared" si="26"/>
        <v>-0.129463750062601</v>
      </c>
      <c r="AL60">
        <f t="shared" si="27"/>
        <v>-1.3526405495586771</v>
      </c>
      <c r="AM60">
        <f t="shared" si="28"/>
        <v>-0.8025933842005859</v>
      </c>
      <c r="AN60">
        <f t="shared" si="40"/>
        <v>17.624930520845655</v>
      </c>
      <c r="AO60">
        <f t="shared" si="40"/>
        <v>17.624930522013116</v>
      </c>
      <c r="AP60">
        <f t="shared" si="40"/>
        <v>17.624930547960563</v>
      </c>
      <c r="AQ60">
        <f t="shared" si="40"/>
        <v>17.624931124656353</v>
      </c>
      <c r="AR60">
        <f t="shared" si="40"/>
        <v>17.624943941789262</v>
      </c>
      <c r="AS60">
        <f t="shared" si="40"/>
        <v>17.625228686655255</v>
      </c>
      <c r="AT60">
        <f t="shared" si="40"/>
        <v>17.631497684998244</v>
      </c>
      <c r="AU60">
        <f t="shared" si="30"/>
        <v>17.749670891021673</v>
      </c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</row>
    <row r="61" spans="1:70" s="34" customFormat="1">
      <c r="A61" s="91" t="s">
        <v>112</v>
      </c>
      <c r="B61" s="90"/>
      <c r="C61" s="62">
        <v>52878.542500000003</v>
      </c>
      <c r="D61" s="62">
        <v>5.1999999999999998E-3</v>
      </c>
      <c r="E61" s="41">
        <f t="shared" si="41"/>
        <v>-128.9952588264444</v>
      </c>
      <c r="F61" s="41">
        <f t="shared" si="42"/>
        <v>-129</v>
      </c>
      <c r="G61" s="41">
        <f t="shared" si="43"/>
        <v>1.3295070093590766E-3</v>
      </c>
      <c r="K61" s="44">
        <f t="shared" si="36"/>
        <v>1.3295070093590766E-3</v>
      </c>
      <c r="O61" s="34">
        <f t="shared" ca="1" si="39"/>
        <v>2.016454547349896E-4</v>
      </c>
      <c r="P61" s="34">
        <f t="shared" si="44"/>
        <v>1.075698131836075E-3</v>
      </c>
      <c r="Q61" s="212">
        <f t="shared" si="45"/>
        <v>37860.042500000003</v>
      </c>
      <c r="R61" s="45"/>
      <c r="S61" s="44">
        <f t="shared" si="46"/>
        <v>6.4418946309486045E-8</v>
      </c>
      <c r="T61" s="34">
        <v>1</v>
      </c>
      <c r="U61" s="34">
        <f t="shared" si="47"/>
        <v>6.4418946309486045E-8</v>
      </c>
      <c r="Z61">
        <f t="shared" si="18"/>
        <v>-129</v>
      </c>
      <c r="AA61">
        <f t="shared" si="19"/>
        <v>-4.1026431616075082E-4</v>
      </c>
      <c r="AB61">
        <f t="shared" si="20"/>
        <v>1.7397713255198274E-3</v>
      </c>
      <c r="AC61">
        <f t="shared" si="21"/>
        <v>2.5380887752300164E-4</v>
      </c>
      <c r="AD61"/>
      <c r="AE61">
        <f t="shared" si="32"/>
        <v>3.0268042651010172E-6</v>
      </c>
      <c r="AF61" s="145">
        <f t="shared" si="22"/>
        <v>37860.042500000003</v>
      </c>
      <c r="AG61" s="146"/>
      <c r="AH61">
        <f t="shared" si="23"/>
        <v>-8.2508645764952111E-3</v>
      </c>
      <c r="AI61">
        <f t="shared" si="24"/>
        <v>1.0287092511564975</v>
      </c>
      <c r="AJ61">
        <f t="shared" si="25"/>
        <v>-0.97532614754804869</v>
      </c>
      <c r="AK61">
        <f t="shared" si="26"/>
        <v>-0.12946170168242244</v>
      </c>
      <c r="AL61">
        <f t="shared" si="27"/>
        <v>-1.3525691889439238</v>
      </c>
      <c r="AM61">
        <f t="shared" si="28"/>
        <v>-0.80253472188399744</v>
      </c>
      <c r="AN61">
        <f t="shared" ref="AN61:AT70" si="48">$AU61+$AB$7*SIN(AO61)</f>
        <v>17.624999277617558</v>
      </c>
      <c r="AO61">
        <f t="shared" si="48"/>
        <v>17.624999278786273</v>
      </c>
      <c r="AP61">
        <f t="shared" si="48"/>
        <v>17.624999304756646</v>
      </c>
      <c r="AQ61">
        <f t="shared" si="48"/>
        <v>17.624999881851981</v>
      </c>
      <c r="AR61">
        <f t="shared" si="48"/>
        <v>17.625012705420311</v>
      </c>
      <c r="AS61">
        <f t="shared" si="48"/>
        <v>17.625297538946366</v>
      </c>
      <c r="AT61">
        <f t="shared" si="48"/>
        <v>17.631567298647749</v>
      </c>
      <c r="AU61">
        <f t="shared" si="30"/>
        <v>17.749736553907422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</row>
    <row r="62" spans="1:70" s="34" customFormat="1">
      <c r="A62" s="60" t="s">
        <v>113</v>
      </c>
      <c r="B62" s="55" t="s">
        <v>65</v>
      </c>
      <c r="C62" s="53">
        <v>52886.393499999998</v>
      </c>
      <c r="D62" s="54">
        <v>5.1999999999999997E-5</v>
      </c>
      <c r="E62" s="41">
        <f t="shared" si="41"/>
        <v>-100.99769777741622</v>
      </c>
      <c r="F62" s="41">
        <f t="shared" si="42"/>
        <v>-101</v>
      </c>
      <c r="G62" s="41">
        <f t="shared" si="43"/>
        <v>6.4558300073258579E-4</v>
      </c>
      <c r="K62" s="44">
        <f t="shared" si="36"/>
        <v>6.4558300073258579E-4</v>
      </c>
      <c r="O62" s="34">
        <f t="shared" ca="1" si="39"/>
        <v>2.0181935665765724E-4</v>
      </c>
      <c r="P62" s="34">
        <f t="shared" si="44"/>
        <v>1.0800521422974455E-3</v>
      </c>
      <c r="Q62" s="212">
        <f t="shared" si="45"/>
        <v>37867.893499999998</v>
      </c>
      <c r="R62" s="45"/>
      <c r="S62" s="44">
        <f t="shared" si="46"/>
        <v>1.8876343497210609E-7</v>
      </c>
      <c r="T62" s="34">
        <v>1</v>
      </c>
      <c r="U62" s="34">
        <f t="shared" si="47"/>
        <v>1.8876343497210609E-7</v>
      </c>
      <c r="Z62">
        <f t="shared" si="18"/>
        <v>-101</v>
      </c>
      <c r="AA62">
        <f t="shared" si="19"/>
        <v>-4.1067325309589002E-4</v>
      </c>
      <c r="AB62">
        <f t="shared" si="20"/>
        <v>1.0562562538284758E-3</v>
      </c>
      <c r="AC62">
        <f t="shared" si="21"/>
        <v>-4.3446914156485971E-4</v>
      </c>
      <c r="AD62"/>
      <c r="AE62">
        <f t="shared" si="32"/>
        <v>1.1156772737517655E-6</v>
      </c>
      <c r="AF62" s="145">
        <f t="shared" si="22"/>
        <v>37867.893499999998</v>
      </c>
      <c r="AG62" s="146"/>
      <c r="AH62">
        <f t="shared" si="23"/>
        <v>-8.2539282753673927E-3</v>
      </c>
      <c r="AI62">
        <f t="shared" si="24"/>
        <v>1.0292266393264629</v>
      </c>
      <c r="AJ62">
        <f t="shared" si="25"/>
        <v>-0.97620103660887081</v>
      </c>
      <c r="AK62">
        <f t="shared" si="26"/>
        <v>-0.12934588071583972</v>
      </c>
      <c r="AL62">
        <f t="shared" si="27"/>
        <v>-1.3485709484292776</v>
      </c>
      <c r="AM62">
        <f t="shared" si="28"/>
        <v>-0.7992533044904806</v>
      </c>
      <c r="AN62">
        <f t="shared" si="48"/>
        <v>17.628850642392319</v>
      </c>
      <c r="AO62">
        <f t="shared" si="48"/>
        <v>17.628850643633015</v>
      </c>
      <c r="AP62">
        <f t="shared" si="48"/>
        <v>17.628850670911874</v>
      </c>
      <c r="AQ62">
        <f t="shared" si="48"/>
        <v>17.628851270685182</v>
      </c>
      <c r="AR62">
        <f t="shared" si="48"/>
        <v>17.62886445749848</v>
      </c>
      <c r="AS62">
        <f t="shared" si="48"/>
        <v>17.629154266875695</v>
      </c>
      <c r="AT62">
        <f t="shared" si="48"/>
        <v>17.635466475683121</v>
      </c>
      <c r="AU62">
        <f t="shared" si="30"/>
        <v>17.753413675509385</v>
      </c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</row>
    <row r="63" spans="1:70" s="34" customFormat="1">
      <c r="A63" s="91" t="s">
        <v>114</v>
      </c>
      <c r="B63" s="55" t="s">
        <v>62</v>
      </c>
      <c r="C63" s="62">
        <v>52887.375599999999</v>
      </c>
      <c r="D63" s="62">
        <v>3.0999999999999999E-3</v>
      </c>
      <c r="E63" s="41">
        <f t="shared" si="41"/>
        <v>-97.495417213628414</v>
      </c>
      <c r="F63" s="41">
        <f t="shared" si="42"/>
        <v>-97.5</v>
      </c>
      <c r="G63" s="41">
        <f t="shared" si="43"/>
        <v>1.2850925049860962E-3</v>
      </c>
      <c r="K63" s="44">
        <f t="shared" si="36"/>
        <v>1.2850925049860962E-3</v>
      </c>
      <c r="O63" s="34">
        <f t="shared" ca="1" si="39"/>
        <v>2.0184109439799072E-4</v>
      </c>
      <c r="P63" s="34">
        <f t="shared" si="44"/>
        <v>1.080594068192277E-3</v>
      </c>
      <c r="Q63" s="212">
        <f t="shared" si="45"/>
        <v>37868.875599999999</v>
      </c>
      <c r="R63" s="45"/>
      <c r="S63" s="44">
        <f t="shared" si="46"/>
        <v>4.1819610651115677E-8</v>
      </c>
      <c r="T63" s="34">
        <v>1</v>
      </c>
      <c r="U63" s="34">
        <f t="shared" si="47"/>
        <v>4.1819610651115677E-8</v>
      </c>
      <c r="Z63">
        <f t="shared" si="18"/>
        <v>-97.5</v>
      </c>
      <c r="AA63">
        <f t="shared" si="19"/>
        <v>-4.1072216212912488E-4</v>
      </c>
      <c r="AB63">
        <f t="shared" si="20"/>
        <v>1.6958146671152211E-3</v>
      </c>
      <c r="AC63">
        <f t="shared" si="21"/>
        <v>2.0449843679381922E-4</v>
      </c>
      <c r="AD63"/>
      <c r="AE63">
        <f t="shared" si="32"/>
        <v>2.8757873852031078E-6</v>
      </c>
      <c r="AF63" s="145">
        <f t="shared" si="22"/>
        <v>37868.875599999999</v>
      </c>
      <c r="AG63" s="146"/>
      <c r="AH63">
        <f t="shared" si="23"/>
        <v>-8.254302735860709E-3</v>
      </c>
      <c r="AI63">
        <f t="shared" si="24"/>
        <v>1.0292913167345612</v>
      </c>
      <c r="AJ63">
        <f t="shared" si="25"/>
        <v>-0.97630936194796858</v>
      </c>
      <c r="AK63">
        <f t="shared" si="26"/>
        <v>-0.12933124938865703</v>
      </c>
      <c r="AL63">
        <f t="shared" si="27"/>
        <v>-1.3480708856156502</v>
      </c>
      <c r="AM63">
        <f t="shared" si="28"/>
        <v>-0.79884363341911202</v>
      </c>
      <c r="AN63">
        <f t="shared" si="48"/>
        <v>17.629332199156149</v>
      </c>
      <c r="AO63">
        <f t="shared" si="48"/>
        <v>17.629332200406086</v>
      </c>
      <c r="AP63">
        <f t="shared" si="48"/>
        <v>17.629332227851936</v>
      </c>
      <c r="AQ63">
        <f t="shared" si="48"/>
        <v>17.629332830502104</v>
      </c>
      <c r="AR63">
        <f t="shared" si="48"/>
        <v>17.629346063115996</v>
      </c>
      <c r="AS63">
        <f t="shared" si="48"/>
        <v>17.629636495958543</v>
      </c>
      <c r="AT63">
        <f t="shared" si="48"/>
        <v>17.635953985007927</v>
      </c>
      <c r="AU63">
        <f t="shared" si="30"/>
        <v>17.753873315709633</v>
      </c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</row>
    <row r="64" spans="1:70" s="34" customFormat="1">
      <c r="A64" s="91" t="s">
        <v>114</v>
      </c>
      <c r="B64" s="154"/>
      <c r="C64" s="62">
        <v>52887.514900000002</v>
      </c>
      <c r="D64" s="62">
        <v>5.0000000000000001E-4</v>
      </c>
      <c r="E64" s="41">
        <f t="shared" si="41"/>
        <v>-96.998657532797509</v>
      </c>
      <c r="F64" s="41">
        <f t="shared" si="42"/>
        <v>-97</v>
      </c>
      <c r="G64" s="41">
        <f t="shared" si="43"/>
        <v>3.7645100383087993E-4</v>
      </c>
      <c r="K64" s="44">
        <f t="shared" si="36"/>
        <v>3.7645100383087993E-4</v>
      </c>
      <c r="O64" s="34">
        <f t="shared" ca="1" si="39"/>
        <v>2.0184419978946691E-4</v>
      </c>
      <c r="P64" s="34">
        <f t="shared" si="44"/>
        <v>1.0806714439928929E-3</v>
      </c>
      <c r="Q64" s="212">
        <f t="shared" si="45"/>
        <v>37869.014900000002</v>
      </c>
      <c r="R64" s="45"/>
      <c r="S64" s="44">
        <f t="shared" si="46"/>
        <v>4.9592642834197921E-7</v>
      </c>
      <c r="T64" s="34">
        <v>1</v>
      </c>
      <c r="U64" s="34">
        <f t="shared" si="47"/>
        <v>4.9592642834197921E-7</v>
      </c>
      <c r="Z64">
        <f t="shared" si="18"/>
        <v>-97</v>
      </c>
      <c r="AA64">
        <f t="shared" si="19"/>
        <v>-4.1072910896644901E-4</v>
      </c>
      <c r="AB64">
        <f t="shared" si="20"/>
        <v>7.8718011279732894E-4</v>
      </c>
      <c r="AC64">
        <f t="shared" si="21"/>
        <v>-7.0422044016201293E-4</v>
      </c>
      <c r="AD64"/>
      <c r="AE64">
        <f t="shared" si="32"/>
        <v>6.1965252998361556E-7</v>
      </c>
      <c r="AF64" s="145">
        <f t="shared" si="22"/>
        <v>37869.014900000002</v>
      </c>
      <c r="AG64" s="146"/>
      <c r="AH64">
        <f t="shared" si="23"/>
        <v>-8.2543560758765559E-3</v>
      </c>
      <c r="AI64">
        <f t="shared" si="24"/>
        <v>1.0293005564302486</v>
      </c>
      <c r="AJ64">
        <f t="shared" si="25"/>
        <v>-0.97632481817711614</v>
      </c>
      <c r="AK64">
        <f t="shared" si="26"/>
        <v>-0.12932915640857326</v>
      </c>
      <c r="AL64">
        <f t="shared" si="27"/>
        <v>-1.3479994429404185</v>
      </c>
      <c r="AM64">
        <f t="shared" si="28"/>
        <v>-0.79878511813854702</v>
      </c>
      <c r="AN64">
        <f t="shared" si="48"/>
        <v>17.629400995449803</v>
      </c>
      <c r="AO64">
        <f t="shared" si="48"/>
        <v>17.629400996701062</v>
      </c>
      <c r="AP64">
        <f t="shared" si="48"/>
        <v>17.629401024170832</v>
      </c>
      <c r="AQ64">
        <f t="shared" si="48"/>
        <v>17.629401627232745</v>
      </c>
      <c r="AR64">
        <f t="shared" si="48"/>
        <v>17.629414866396736</v>
      </c>
      <c r="AS64">
        <f t="shared" si="48"/>
        <v>17.629705388332312</v>
      </c>
      <c r="AT64">
        <f t="shared" si="48"/>
        <v>17.636023631231012</v>
      </c>
      <c r="AU64">
        <f t="shared" si="30"/>
        <v>17.753938978595382</v>
      </c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</row>
    <row r="65" spans="1:70" s="34" customFormat="1">
      <c r="A65" s="91" t="s">
        <v>114</v>
      </c>
      <c r="B65" s="154"/>
      <c r="C65" s="62">
        <v>52902.375800000002</v>
      </c>
      <c r="D65" s="62">
        <v>5.9999999999999995E-4</v>
      </c>
      <c r="E65" s="41">
        <f t="shared" si="41"/>
        <v>-44.002993923861993</v>
      </c>
      <c r="F65" s="41">
        <f t="shared" si="42"/>
        <v>-44</v>
      </c>
      <c r="G65" s="41">
        <f t="shared" si="43"/>
        <v>-8.3954799629282206E-4</v>
      </c>
      <c r="K65" s="44">
        <f t="shared" si="36"/>
        <v>-8.3954799629282206E-4</v>
      </c>
      <c r="O65" s="34">
        <f t="shared" ca="1" si="39"/>
        <v>2.0217337128594499E-4</v>
      </c>
      <c r="P65" s="34">
        <f t="shared" si="44"/>
        <v>1.0888134719819278E-3</v>
      </c>
      <c r="Q65" s="212">
        <f t="shared" si="45"/>
        <v>37883.875800000002</v>
      </c>
      <c r="R65" s="45"/>
      <c r="S65" s="44">
        <f t="shared" si="46"/>
        <v>3.7185779523267492E-6</v>
      </c>
      <c r="T65" s="34">
        <v>1</v>
      </c>
      <c r="U65" s="34">
        <f t="shared" si="47"/>
        <v>3.7185779523267492E-6</v>
      </c>
      <c r="Z65">
        <f t="shared" si="18"/>
        <v>-44</v>
      </c>
      <c r="AA65">
        <f t="shared" si="19"/>
        <v>-4.114082462523018E-4</v>
      </c>
      <c r="AB65">
        <f t="shared" si="20"/>
        <v>-4.2813975004052027E-4</v>
      </c>
      <c r="AC65">
        <f t="shared" si="21"/>
        <v>-1.9283614682747499E-3</v>
      </c>
      <c r="AD65"/>
      <c r="AE65">
        <f t="shared" si="32"/>
        <v>1.8330364556475919E-7</v>
      </c>
      <c r="AF65" s="145">
        <f t="shared" si="22"/>
        <v>37883.875800000002</v>
      </c>
      <c r="AG65" s="146"/>
      <c r="AH65">
        <f t="shared" si="23"/>
        <v>-8.2597910214327799E-3</v>
      </c>
      <c r="AI65">
        <f t="shared" si="24"/>
        <v>1.030280046142358</v>
      </c>
      <c r="AJ65">
        <f t="shared" si="25"/>
        <v>-0.97793642325059971</v>
      </c>
      <c r="AK65">
        <f t="shared" si="26"/>
        <v>-0.12910333888049549</v>
      </c>
      <c r="AL65">
        <f t="shared" si="27"/>
        <v>-1.3404192427730037</v>
      </c>
      <c r="AM65">
        <f t="shared" si="28"/>
        <v>-0.79259542515155357</v>
      </c>
      <c r="AN65">
        <f t="shared" si="48"/>
        <v>17.636696904987584</v>
      </c>
      <c r="AO65">
        <f t="shared" si="48"/>
        <v>17.636696906385758</v>
      </c>
      <c r="AP65">
        <f t="shared" si="48"/>
        <v>17.636696936481336</v>
      </c>
      <c r="AQ65">
        <f t="shared" si="48"/>
        <v>17.636697584284601</v>
      </c>
      <c r="AR65">
        <f t="shared" si="48"/>
        <v>17.636711527890832</v>
      </c>
      <c r="AS65">
        <f t="shared" si="48"/>
        <v>17.637011530395455</v>
      </c>
      <c r="AT65">
        <f t="shared" si="48"/>
        <v>17.643409010625259</v>
      </c>
      <c r="AU65">
        <f t="shared" si="30"/>
        <v>17.760899244484818</v>
      </c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</row>
    <row r="66" spans="1:70" s="34" customFormat="1">
      <c r="A66" s="60" t="s">
        <v>115</v>
      </c>
      <c r="B66" s="151" t="s">
        <v>65</v>
      </c>
      <c r="C66" s="158">
        <v>52914.714999999997</v>
      </c>
      <c r="D66" s="158">
        <v>1E-3</v>
      </c>
      <c r="E66" s="41">
        <f t="shared" si="41"/>
        <v>0</v>
      </c>
      <c r="F66" s="41">
        <f t="shared" si="42"/>
        <v>0</v>
      </c>
      <c r="G66" s="41">
        <f t="shared" si="43"/>
        <v>0</v>
      </c>
      <c r="K66" s="44">
        <f t="shared" si="36"/>
        <v>0</v>
      </c>
      <c r="O66" s="34">
        <f t="shared" ca="1" si="39"/>
        <v>2.024466457358513E-4</v>
      </c>
      <c r="P66" s="34">
        <f t="shared" si="44"/>
        <v>1.0954828700204772E-3</v>
      </c>
      <c r="Q66" s="212">
        <f t="shared" si="45"/>
        <v>37896.214999999997</v>
      </c>
      <c r="R66" s="45"/>
      <c r="S66" s="44">
        <f t="shared" si="46"/>
        <v>1.2000827185083017E-6</v>
      </c>
      <c r="T66" s="34">
        <v>1</v>
      </c>
      <c r="U66" s="34">
        <f t="shared" si="47"/>
        <v>1.2000827185083017E-6</v>
      </c>
      <c r="Z66">
        <f t="shared" si="18"/>
        <v>0</v>
      </c>
      <c r="AA66">
        <f t="shared" si="19"/>
        <v>-4.1188520269271056E-4</v>
      </c>
      <c r="AB66">
        <f t="shared" si="20"/>
        <v>4.1188520269271056E-4</v>
      </c>
      <c r="AC66">
        <f t="shared" si="21"/>
        <v>-1.0954828700204772E-3</v>
      </c>
      <c r="AD66"/>
      <c r="AE66">
        <f t="shared" si="32"/>
        <v>1.6964942019721526E-7</v>
      </c>
      <c r="AF66" s="145">
        <f t="shared" si="22"/>
        <v>37896.214999999997</v>
      </c>
      <c r="AG66" s="146"/>
      <c r="AH66">
        <f t="shared" si="23"/>
        <v>-8.2639725510550328E-3</v>
      </c>
      <c r="AI66">
        <f t="shared" si="24"/>
        <v>1.0310933009167582</v>
      </c>
      <c r="AJ66">
        <f t="shared" si="25"/>
        <v>-0.97923389679471484</v>
      </c>
      <c r="AK66">
        <f t="shared" si="26"/>
        <v>-0.12890989078645326</v>
      </c>
      <c r="AL66">
        <f t="shared" si="27"/>
        <v>-1.3341152863268282</v>
      </c>
      <c r="AM66">
        <f t="shared" si="28"/>
        <v>-0.78747612285417345</v>
      </c>
      <c r="AN66">
        <f t="shared" si="48"/>
        <v>17.642759158782621</v>
      </c>
      <c r="AO66">
        <f t="shared" si="48"/>
        <v>17.642759160312941</v>
      </c>
      <c r="AP66">
        <f t="shared" si="48"/>
        <v>17.642759192728175</v>
      </c>
      <c r="AQ66">
        <f t="shared" si="48"/>
        <v>17.642759879346283</v>
      </c>
      <c r="AR66">
        <f t="shared" si="48"/>
        <v>17.642774422971751</v>
      </c>
      <c r="AS66">
        <f t="shared" si="48"/>
        <v>17.643082348972268</v>
      </c>
      <c r="AT66">
        <f t="shared" si="48"/>
        <v>17.649544593970585</v>
      </c>
      <c r="AU66">
        <f t="shared" si="30"/>
        <v>17.766677578430762</v>
      </c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</row>
    <row r="67" spans="1:70" s="34" customFormat="1">
      <c r="A67" s="60" t="s">
        <v>115</v>
      </c>
      <c r="B67" s="151" t="s">
        <v>62</v>
      </c>
      <c r="C67" s="158">
        <v>52914.856399999997</v>
      </c>
      <c r="D67" s="158">
        <v>2.9999999999999997E-4</v>
      </c>
      <c r="E67" s="41">
        <f t="shared" si="41"/>
        <v>0.50424852023272304</v>
      </c>
      <c r="F67" s="41">
        <f t="shared" si="42"/>
        <v>0.5</v>
      </c>
      <c r="G67" s="41">
        <f t="shared" si="43"/>
        <v>1.1913585040019825E-3</v>
      </c>
      <c r="K67" s="44">
        <f t="shared" si="36"/>
        <v>1.1913585040019825E-3</v>
      </c>
      <c r="O67" s="34">
        <f t="shared" ca="1" si="39"/>
        <v>2.0244975112732752E-4</v>
      </c>
      <c r="P67" s="34">
        <f t="shared" si="44"/>
        <v>1.0955581893335475E-3</v>
      </c>
      <c r="Q67" s="212">
        <f t="shared" si="45"/>
        <v>37896.356399999997</v>
      </c>
      <c r="R67" s="45"/>
      <c r="S67" s="44">
        <f t="shared" si="46"/>
        <v>9.1777002905711667E-9</v>
      </c>
      <c r="T67" s="34">
        <v>1</v>
      </c>
      <c r="U67" s="34">
        <f t="shared" si="47"/>
        <v>9.1777002905711667E-9</v>
      </c>
      <c r="Z67">
        <f t="shared" si="18"/>
        <v>0.5</v>
      </c>
      <c r="AA67">
        <f t="shared" si="19"/>
        <v>-4.1189016614115795E-4</v>
      </c>
      <c r="AB67">
        <f t="shared" si="20"/>
        <v>1.6032486701431405E-3</v>
      </c>
      <c r="AC67">
        <f t="shared" si="21"/>
        <v>9.5800314668435024E-5</v>
      </c>
      <c r="AD67"/>
      <c r="AE67">
        <f t="shared" si="32"/>
        <v>2.5704062983157482E-6</v>
      </c>
      <c r="AF67" s="145">
        <f t="shared" si="22"/>
        <v>37896.356399999997</v>
      </c>
      <c r="AG67" s="146"/>
      <c r="AH67">
        <f t="shared" si="23"/>
        <v>-8.2640183417522998E-3</v>
      </c>
      <c r="AI67">
        <f t="shared" si="24"/>
        <v>1.0311025427792071</v>
      </c>
      <c r="AJ67">
        <f t="shared" si="25"/>
        <v>-0.97924842887796426</v>
      </c>
      <c r="AK67">
        <f t="shared" si="26"/>
        <v>-0.12890766128179887</v>
      </c>
      <c r="AL67">
        <f t="shared" si="27"/>
        <v>-1.3340435932836607</v>
      </c>
      <c r="AM67">
        <f t="shared" si="28"/>
        <v>-0.78741804887553457</v>
      </c>
      <c r="AN67">
        <f t="shared" si="48"/>
        <v>17.642828075517755</v>
      </c>
      <c r="AO67">
        <f t="shared" si="48"/>
        <v>17.642828077049632</v>
      </c>
      <c r="AP67">
        <f t="shared" si="48"/>
        <v>17.642828109491973</v>
      </c>
      <c r="AQ67">
        <f t="shared" si="48"/>
        <v>17.642828796559979</v>
      </c>
      <c r="AR67">
        <f t="shared" si="48"/>
        <v>17.642843347082792</v>
      </c>
      <c r="AS67">
        <f t="shared" si="48"/>
        <v>17.643151363385808</v>
      </c>
      <c r="AT67">
        <f t="shared" si="48"/>
        <v>17.64961433900519</v>
      </c>
      <c r="AU67">
        <f t="shared" si="30"/>
        <v>17.766743241316515</v>
      </c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</row>
    <row r="68" spans="1:70" s="34" customFormat="1">
      <c r="A68" s="91" t="s">
        <v>114</v>
      </c>
      <c r="B68" s="55" t="s">
        <v>62</v>
      </c>
      <c r="C68" s="62">
        <v>52929.436699999998</v>
      </c>
      <c r="D68" s="62">
        <v>4.7000000000000002E-3</v>
      </c>
      <c r="E68" s="41">
        <f t="shared" si="41"/>
        <v>52.499260539521998</v>
      </c>
      <c r="F68" s="41">
        <f t="shared" si="42"/>
        <v>52.5</v>
      </c>
      <c r="G68" s="41">
        <f t="shared" si="43"/>
        <v>-2.0735750149469823E-4</v>
      </c>
      <c r="K68" s="44">
        <f t="shared" si="36"/>
        <v>-2.0735750149469823E-4</v>
      </c>
      <c r="O68" s="34">
        <f t="shared" ca="1" si="39"/>
        <v>2.0277271184085315E-4</v>
      </c>
      <c r="P68" s="34">
        <f t="shared" si="44"/>
        <v>1.1033338162415975E-3</v>
      </c>
      <c r="Q68" s="212">
        <f t="shared" si="45"/>
        <v>37910.936699999998</v>
      </c>
      <c r="R68" s="45"/>
      <c r="S68" s="44">
        <f t="shared" si="46"/>
        <v>1.7179117303893072E-6</v>
      </c>
      <c r="T68" s="34">
        <v>1</v>
      </c>
      <c r="U68" s="34">
        <f t="shared" si="47"/>
        <v>1.7179117303893072E-6</v>
      </c>
      <c r="Z68">
        <f t="shared" si="18"/>
        <v>52.5</v>
      </c>
      <c r="AA68">
        <f t="shared" si="19"/>
        <v>-4.1234990561272652E-4</v>
      </c>
      <c r="AB68">
        <f t="shared" si="20"/>
        <v>2.049924041180283E-4</v>
      </c>
      <c r="AC68">
        <f t="shared" si="21"/>
        <v>-1.3106913177362957E-3</v>
      </c>
      <c r="AD68"/>
      <c r="AE68">
        <f t="shared" si="32"/>
        <v>4.2021885746089024E-8</v>
      </c>
      <c r="AF68" s="145">
        <f t="shared" si="22"/>
        <v>37910.936699999998</v>
      </c>
      <c r="AG68" s="146"/>
      <c r="AH68">
        <f t="shared" si="23"/>
        <v>-8.2685682690693697E-3</v>
      </c>
      <c r="AI68">
        <f t="shared" si="24"/>
        <v>1.0320637179222327</v>
      </c>
      <c r="AJ68">
        <f t="shared" si="25"/>
        <v>-0.98073364148656406</v>
      </c>
      <c r="AK68">
        <f t="shared" si="26"/>
        <v>-0.12867195225642172</v>
      </c>
      <c r="AL68">
        <f t="shared" si="27"/>
        <v>-1.3265804973612767</v>
      </c>
      <c r="AM68">
        <f t="shared" si="28"/>
        <v>-0.78139052237453455</v>
      </c>
      <c r="AN68">
        <f t="shared" si="48"/>
        <v>17.649998788721717</v>
      </c>
      <c r="AO68">
        <f t="shared" si="48"/>
        <v>17.649998790422522</v>
      </c>
      <c r="AP68">
        <f t="shared" si="48"/>
        <v>17.649998825778034</v>
      </c>
      <c r="AQ68">
        <f t="shared" si="48"/>
        <v>17.649999560730215</v>
      </c>
      <c r="AR68">
        <f t="shared" si="48"/>
        <v>17.650014838222695</v>
      </c>
      <c r="AS68">
        <f t="shared" si="48"/>
        <v>17.650332276678199</v>
      </c>
      <c r="AT68">
        <f t="shared" si="48"/>
        <v>17.656870576673729</v>
      </c>
      <c r="AU68">
        <f t="shared" si="30"/>
        <v>17.773572181434449</v>
      </c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</row>
    <row r="69" spans="1:70" s="34" customFormat="1">
      <c r="A69" s="91" t="s">
        <v>114</v>
      </c>
      <c r="B69" s="154"/>
      <c r="C69" s="62">
        <v>52929.579299999998</v>
      </c>
      <c r="D69" s="62">
        <v>5.9999999999999995E-4</v>
      </c>
      <c r="E69" s="41">
        <f t="shared" si="41"/>
        <v>53.00778839655576</v>
      </c>
      <c r="F69" s="41">
        <f t="shared" si="42"/>
        <v>53</v>
      </c>
      <c r="G69" s="41">
        <f t="shared" si="43"/>
        <v>2.1840010012965649E-3</v>
      </c>
      <c r="K69" s="44">
        <f t="shared" si="36"/>
        <v>2.1840010012965649E-3</v>
      </c>
      <c r="O69" s="34">
        <f t="shared" ca="1" si="39"/>
        <v>2.0277581723232937E-4</v>
      </c>
      <c r="P69" s="34">
        <f t="shared" si="44"/>
        <v>1.1034080282152203E-3</v>
      </c>
      <c r="Q69" s="212">
        <f t="shared" si="45"/>
        <v>37911.079299999998</v>
      </c>
      <c r="R69" s="45"/>
      <c r="S69" s="44">
        <f t="shared" si="46"/>
        <v>1.1676811734727798E-6</v>
      </c>
      <c r="T69" s="34">
        <v>1</v>
      </c>
      <c r="U69" s="34">
        <f t="shared" si="47"/>
        <v>1.1676811734727798E-6</v>
      </c>
      <c r="Z69">
        <f t="shared" si="18"/>
        <v>53</v>
      </c>
      <c r="AA69">
        <f t="shared" si="19"/>
        <v>-4.1235378096308485E-4</v>
      </c>
      <c r="AB69">
        <f t="shared" si="20"/>
        <v>2.5963547822596498E-3</v>
      </c>
      <c r="AC69">
        <f t="shared" si="21"/>
        <v>1.0805929730813447E-3</v>
      </c>
      <c r="AD69"/>
      <c r="AE69">
        <f t="shared" si="32"/>
        <v>6.7410581553625535E-6</v>
      </c>
      <c r="AF69" s="145">
        <f t="shared" si="22"/>
        <v>37911.079299999998</v>
      </c>
      <c r="AG69" s="146"/>
      <c r="AH69">
        <f t="shared" si="23"/>
        <v>-8.2686099746294775E-3</v>
      </c>
      <c r="AI69">
        <f t="shared" si="24"/>
        <v>1.0320729600954985</v>
      </c>
      <c r="AJ69">
        <f t="shared" si="25"/>
        <v>-0.98074767054901946</v>
      </c>
      <c r="AK69">
        <f t="shared" si="26"/>
        <v>-0.12866964885002194</v>
      </c>
      <c r="AL69">
        <f t="shared" si="27"/>
        <v>-1.3265086693068782</v>
      </c>
      <c r="AM69">
        <f t="shared" si="28"/>
        <v>-0.78133268190164795</v>
      </c>
      <c r="AN69">
        <f t="shared" si="48"/>
        <v>17.650067770317797</v>
      </c>
      <c r="AO69">
        <f t="shared" si="48"/>
        <v>17.650067772020297</v>
      </c>
      <c r="AP69">
        <f t="shared" si="48"/>
        <v>17.650067807404739</v>
      </c>
      <c r="AQ69">
        <f t="shared" si="48"/>
        <v>17.650068542827935</v>
      </c>
      <c r="AR69">
        <f t="shared" si="48"/>
        <v>17.650083827403027</v>
      </c>
      <c r="AS69">
        <f t="shared" si="48"/>
        <v>17.650401356743053</v>
      </c>
      <c r="AT69">
        <f t="shared" si="48"/>
        <v>17.656940374638353</v>
      </c>
      <c r="AU69">
        <f t="shared" si="30"/>
        <v>17.773637844320199</v>
      </c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</row>
    <row r="70" spans="1:70">
      <c r="A70" s="89" t="s">
        <v>116</v>
      </c>
      <c r="B70" s="90" t="s">
        <v>65</v>
      </c>
      <c r="C70" s="89">
        <v>53208.453000000001</v>
      </c>
      <c r="D70" s="89">
        <v>1E-4</v>
      </c>
      <c r="E70" s="41">
        <f t="shared" si="41"/>
        <v>1047.5031954432168</v>
      </c>
      <c r="F70" s="41">
        <f t="shared" si="42"/>
        <v>1047.5</v>
      </c>
      <c r="G70" s="41">
        <f t="shared" si="43"/>
        <v>8.9605750690679997E-4</v>
      </c>
      <c r="H70" s="34"/>
      <c r="I70" s="34"/>
      <c r="J70" s="34"/>
      <c r="K70" s="44">
        <f t="shared" si="36"/>
        <v>8.9605750690679997E-4</v>
      </c>
      <c r="L70" s="34"/>
      <c r="M70" s="34"/>
      <c r="N70" s="34"/>
      <c r="O70" s="34">
        <f t="shared" ca="1" si="39"/>
        <v>2.0895244087850738E-4</v>
      </c>
      <c r="P70" s="34">
        <f t="shared" si="44"/>
        <v>1.2301443516511299E-3</v>
      </c>
      <c r="Q70" s="212">
        <f t="shared" si="45"/>
        <v>38189.953000000001</v>
      </c>
      <c r="R70" s="45"/>
      <c r="S70" s="44">
        <f t="shared" si="46"/>
        <v>1.1161401983122204E-7</v>
      </c>
      <c r="T70" s="34">
        <v>1</v>
      </c>
      <c r="U70" s="34">
        <f t="shared" si="47"/>
        <v>1.1161401983122204E-7</v>
      </c>
      <c r="V70" s="34"/>
      <c r="W70" s="34"/>
      <c r="X70" s="34"/>
      <c r="Y70" s="34"/>
      <c r="Z70">
        <f t="shared" si="18"/>
        <v>1047.5</v>
      </c>
      <c r="AA70">
        <f t="shared" si="19"/>
        <v>-3.9788939438174624E-4</v>
      </c>
      <c r="AB70">
        <f t="shared" si="20"/>
        <v>1.2939469012885462E-3</v>
      </c>
      <c r="AC70">
        <f t="shared" si="21"/>
        <v>-3.3408684474432997E-4</v>
      </c>
      <c r="AE70">
        <f t="shared" si="32"/>
        <v>1.6742985833542307E-6</v>
      </c>
      <c r="AF70" s="145">
        <f t="shared" si="22"/>
        <v>38189.953000000001</v>
      </c>
      <c r="AG70" s="146"/>
      <c r="AH70">
        <f t="shared" si="23"/>
        <v>-8.2729012546731151E-3</v>
      </c>
      <c r="AI70">
        <f t="shared" si="24"/>
        <v>1.0503799168545647</v>
      </c>
      <c r="AJ70">
        <f t="shared" si="25"/>
        <v>-0.99869363502849773</v>
      </c>
      <c r="AK70">
        <f t="shared" si="26"/>
        <v>-0.12266383852710032</v>
      </c>
      <c r="AL70">
        <f t="shared" si="27"/>
        <v>-1.1810868763029576</v>
      </c>
      <c r="AM70">
        <f t="shared" si="28"/>
        <v>-0.67034299630284444</v>
      </c>
      <c r="AN70">
        <f t="shared" si="48"/>
        <v>17.788492195391076</v>
      </c>
      <c r="AO70">
        <f t="shared" si="48"/>
        <v>17.788492204208662</v>
      </c>
      <c r="AP70">
        <f t="shared" si="48"/>
        <v>17.788492340483018</v>
      </c>
      <c r="AQ70">
        <f t="shared" si="48"/>
        <v>17.788494446576646</v>
      </c>
      <c r="AR70">
        <f t="shared" si="48"/>
        <v>17.788526994835145</v>
      </c>
      <c r="AS70">
        <f t="shared" si="48"/>
        <v>17.789029765548641</v>
      </c>
      <c r="AT70">
        <f t="shared" si="48"/>
        <v>17.796739519590986</v>
      </c>
      <c r="AU70">
        <f t="shared" si="30"/>
        <v>17.904241324075741</v>
      </c>
    </row>
    <row r="71" spans="1:70" s="34" customFormat="1">
      <c r="A71" s="91" t="s">
        <v>112</v>
      </c>
      <c r="B71" s="90"/>
      <c r="C71" s="62">
        <v>53209.433199999999</v>
      </c>
      <c r="D71" s="62">
        <v>1.4E-3</v>
      </c>
      <c r="E71" s="41">
        <f t="shared" si="41"/>
        <v>1050.9987003903855</v>
      </c>
      <c r="F71" s="41">
        <f t="shared" si="42"/>
        <v>1051</v>
      </c>
      <c r="G71" s="41">
        <f t="shared" si="43"/>
        <v>-3.6443299904931337E-4</v>
      </c>
      <c r="K71" s="44">
        <f t="shared" si="36"/>
        <v>-3.6443299904931337E-4</v>
      </c>
      <c r="O71" s="34">
        <f t="shared" ca="1" si="39"/>
        <v>2.0897417861884084E-4</v>
      </c>
      <c r="P71" s="34">
        <f t="shared" si="44"/>
        <v>1.2305167069652176E-3</v>
      </c>
      <c r="Q71" s="212">
        <f t="shared" si="45"/>
        <v>38190.933199999999</v>
      </c>
      <c r="R71" s="45"/>
      <c r="S71" s="44">
        <f t="shared" si="46"/>
        <v>2.5438645647158387E-6</v>
      </c>
      <c r="T71" s="34">
        <v>1</v>
      </c>
      <c r="U71" s="34">
        <f t="shared" si="47"/>
        <v>2.5438645647158387E-6</v>
      </c>
      <c r="Z71">
        <f t="shared" si="18"/>
        <v>1051</v>
      </c>
      <c r="AA71">
        <f t="shared" si="19"/>
        <v>-3.9775522521641286E-4</v>
      </c>
      <c r="AB71">
        <f t="shared" si="20"/>
        <v>3.3322226167099497E-5</v>
      </c>
      <c r="AC71">
        <f t="shared" si="21"/>
        <v>-1.5949497060145309E-3</v>
      </c>
      <c r="AD71"/>
      <c r="AE71">
        <f t="shared" si="32"/>
        <v>1.1103707567313305E-9</v>
      </c>
      <c r="AF71" s="145">
        <f t="shared" si="22"/>
        <v>38190.933199999999</v>
      </c>
      <c r="AG71" s="146"/>
      <c r="AH71">
        <f t="shared" si="23"/>
        <v>-8.2726336903847491E-3</v>
      </c>
      <c r="AI71">
        <f t="shared" si="24"/>
        <v>1.0504437968011577</v>
      </c>
      <c r="AJ71">
        <f t="shared" si="25"/>
        <v>-0.99872011294178442</v>
      </c>
      <c r="AK71">
        <f t="shared" si="26"/>
        <v>-0.12263758261136305</v>
      </c>
      <c r="AL71">
        <f t="shared" si="27"/>
        <v>-1.1805660481328428</v>
      </c>
      <c r="AM71">
        <f t="shared" si="28"/>
        <v>-0.66996562848148311</v>
      </c>
      <c r="AN71">
        <f t="shared" ref="AN71:AT80" si="49">$AU71+$AB$7*SIN(AO71)</f>
        <v>17.788983648901379</v>
      </c>
      <c r="AO71">
        <f t="shared" si="49"/>
        <v>17.788983657761378</v>
      </c>
      <c r="AP71">
        <f t="shared" si="49"/>
        <v>17.788983794570942</v>
      </c>
      <c r="AQ71">
        <f t="shared" si="49"/>
        <v>17.788985907079194</v>
      </c>
      <c r="AR71">
        <f t="shared" si="49"/>
        <v>17.789018525797196</v>
      </c>
      <c r="AS71">
        <f t="shared" si="49"/>
        <v>17.789521942311353</v>
      </c>
      <c r="AT71">
        <f t="shared" si="49"/>
        <v>17.797234857450405</v>
      </c>
      <c r="AU71">
        <f t="shared" si="30"/>
        <v>17.904700964275989</v>
      </c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</row>
    <row r="72" spans="1:70" s="34" customFormat="1">
      <c r="A72" s="89" t="s">
        <v>116</v>
      </c>
      <c r="B72" s="90" t="s">
        <v>62</v>
      </c>
      <c r="C72" s="89">
        <v>53209.433499999999</v>
      </c>
      <c r="D72" s="89">
        <v>1E-4</v>
      </c>
      <c r="E72" s="41">
        <f t="shared" si="41"/>
        <v>1050.9997702245857</v>
      </c>
      <c r="F72" s="41">
        <f t="shared" si="42"/>
        <v>1051</v>
      </c>
      <c r="G72" s="41">
        <f t="shared" si="43"/>
        <v>-6.4432999351993203E-5</v>
      </c>
      <c r="K72" s="44">
        <f t="shared" si="36"/>
        <v>-6.4432999351993203E-5</v>
      </c>
      <c r="O72" s="34">
        <f t="shared" ca="1" si="39"/>
        <v>2.0897417861884084E-4</v>
      </c>
      <c r="P72" s="34">
        <f t="shared" si="44"/>
        <v>1.2305167069652176E-3</v>
      </c>
      <c r="Q72" s="212">
        <f t="shared" si="45"/>
        <v>38190.933499999999</v>
      </c>
      <c r="R72" s="45"/>
      <c r="S72" s="44">
        <f t="shared" si="46"/>
        <v>1.6768947418910305E-6</v>
      </c>
      <c r="T72" s="34">
        <v>1</v>
      </c>
      <c r="U72" s="34">
        <f t="shared" si="47"/>
        <v>1.6768947418910305E-6</v>
      </c>
      <c r="Z72">
        <f t="shared" si="18"/>
        <v>1051</v>
      </c>
      <c r="AA72">
        <f t="shared" si="19"/>
        <v>-3.9775522521641286E-4</v>
      </c>
      <c r="AB72">
        <f t="shared" si="20"/>
        <v>3.3332222586441966E-4</v>
      </c>
      <c r="AC72">
        <f t="shared" si="21"/>
        <v>-1.2949497063172108E-3</v>
      </c>
      <c r="AD72"/>
      <c r="AE72">
        <f t="shared" si="32"/>
        <v>1.1110370625521119E-7</v>
      </c>
      <c r="AF72" s="145">
        <f t="shared" si="22"/>
        <v>38190.933499999999</v>
      </c>
      <c r="AG72" s="146"/>
      <c r="AH72">
        <f t="shared" si="23"/>
        <v>-8.2726336903847491E-3</v>
      </c>
      <c r="AI72">
        <f t="shared" si="24"/>
        <v>1.0504437968011577</v>
      </c>
      <c r="AJ72">
        <f t="shared" si="25"/>
        <v>-0.99872011294178442</v>
      </c>
      <c r="AK72">
        <f t="shared" si="26"/>
        <v>-0.12263758261136305</v>
      </c>
      <c r="AL72">
        <f t="shared" si="27"/>
        <v>-1.1805660481328428</v>
      </c>
      <c r="AM72">
        <f t="shared" si="28"/>
        <v>-0.66996562848148311</v>
      </c>
      <c r="AN72">
        <f t="shared" si="49"/>
        <v>17.788983648901379</v>
      </c>
      <c r="AO72">
        <f t="shared" si="49"/>
        <v>17.788983657761378</v>
      </c>
      <c r="AP72">
        <f t="shared" si="49"/>
        <v>17.788983794570942</v>
      </c>
      <c r="AQ72">
        <f t="shared" si="49"/>
        <v>17.788985907079194</v>
      </c>
      <c r="AR72">
        <f t="shared" si="49"/>
        <v>17.789018525797196</v>
      </c>
      <c r="AS72">
        <f t="shared" si="49"/>
        <v>17.789521942311353</v>
      </c>
      <c r="AT72">
        <f t="shared" si="49"/>
        <v>17.797234857450405</v>
      </c>
      <c r="AU72">
        <f t="shared" si="30"/>
        <v>17.904700964275989</v>
      </c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</row>
    <row r="73" spans="1:70" s="34" customFormat="1">
      <c r="A73" s="91" t="s">
        <v>112</v>
      </c>
      <c r="B73" s="90"/>
      <c r="C73" s="62">
        <v>53217.426200000002</v>
      </c>
      <c r="D73" s="62">
        <v>2.9999999999999997E-4</v>
      </c>
      <c r="E73" s="41">
        <f t="shared" si="41"/>
        <v>1079.502649628073</v>
      </c>
      <c r="F73" s="41">
        <f t="shared" si="42"/>
        <v>1079.5</v>
      </c>
      <c r="G73" s="41">
        <f t="shared" si="43"/>
        <v>7.4300150299677625E-4</v>
      </c>
      <c r="K73" s="44">
        <f t="shared" si="36"/>
        <v>7.4300150299677625E-4</v>
      </c>
      <c r="O73" s="34">
        <f t="shared" ca="1" si="39"/>
        <v>2.0915118593298472E-4</v>
      </c>
      <c r="P73" s="34">
        <f t="shared" si="44"/>
        <v>1.2335295070260964E-3</v>
      </c>
      <c r="Q73" s="212">
        <f t="shared" si="45"/>
        <v>38198.926200000002</v>
      </c>
      <c r="R73" s="45"/>
      <c r="S73" s="44">
        <f t="shared" si="46"/>
        <v>2.4061772273698869E-7</v>
      </c>
      <c r="T73" s="34">
        <v>1</v>
      </c>
      <c r="U73" s="34">
        <f t="shared" si="47"/>
        <v>2.4061772273698869E-7</v>
      </c>
      <c r="Z73">
        <f t="shared" si="18"/>
        <v>1079.5</v>
      </c>
      <c r="AA73">
        <f t="shared" si="19"/>
        <v>-3.9663975214141931E-4</v>
      </c>
      <c r="AB73">
        <f t="shared" si="20"/>
        <v>1.1396412551381956E-3</v>
      </c>
      <c r="AC73">
        <f t="shared" si="21"/>
        <v>-4.9052800402932012E-4</v>
      </c>
      <c r="AD73"/>
      <c r="AE73">
        <f t="shared" si="32"/>
        <v>1.2987821904129617E-6</v>
      </c>
      <c r="AF73" s="145">
        <f t="shared" si="22"/>
        <v>38198.926200000002</v>
      </c>
      <c r="AG73" s="146"/>
      <c r="AH73">
        <f t="shared" si="23"/>
        <v>-8.2703799370291813E-3</v>
      </c>
      <c r="AI73">
        <f t="shared" si="24"/>
        <v>1.0509637398397498</v>
      </c>
      <c r="AJ73">
        <f t="shared" si="25"/>
        <v>-0.99892574278717683</v>
      </c>
      <c r="AK73">
        <f t="shared" si="26"/>
        <v>-0.12242242656483203</v>
      </c>
      <c r="AL73">
        <f t="shared" si="27"/>
        <v>-1.1763226608894439</v>
      </c>
      <c r="AM73">
        <f t="shared" si="28"/>
        <v>-0.66689596311704702</v>
      </c>
      <c r="AN73">
        <f t="shared" si="49"/>
        <v>17.792986596871209</v>
      </c>
      <c r="AO73">
        <f t="shared" si="49"/>
        <v>17.792986606082234</v>
      </c>
      <c r="AP73">
        <f t="shared" si="49"/>
        <v>17.792986747303157</v>
      </c>
      <c r="AQ73">
        <f t="shared" si="49"/>
        <v>17.792988912459123</v>
      </c>
      <c r="AR73">
        <f t="shared" si="49"/>
        <v>17.793022106928731</v>
      </c>
      <c r="AS73">
        <f t="shared" si="49"/>
        <v>17.793530774530961</v>
      </c>
      <c r="AT73">
        <f t="shared" si="49"/>
        <v>17.801269167362417</v>
      </c>
      <c r="AU73">
        <f t="shared" si="30"/>
        <v>17.908443748763705</v>
      </c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</row>
    <row r="74" spans="1:70" s="34" customFormat="1">
      <c r="A74" s="89" t="s">
        <v>116</v>
      </c>
      <c r="B74" s="90" t="s">
        <v>62</v>
      </c>
      <c r="C74" s="89">
        <v>53220.3701</v>
      </c>
      <c r="D74" s="89">
        <v>1E-4</v>
      </c>
      <c r="E74" s="41">
        <f t="shared" si="41"/>
        <v>1090.0009326458082</v>
      </c>
      <c r="F74" s="41">
        <f t="shared" si="42"/>
        <v>1090</v>
      </c>
      <c r="G74" s="41">
        <f t="shared" si="43"/>
        <v>2.6153000362683088E-4</v>
      </c>
      <c r="K74" s="44">
        <f t="shared" si="36"/>
        <v>2.6153000362683088E-4</v>
      </c>
      <c r="O74" s="34">
        <f t="shared" ca="1" si="39"/>
        <v>2.0921639915398509E-4</v>
      </c>
      <c r="P74" s="34">
        <f t="shared" si="44"/>
        <v>1.2346308487482026E-3</v>
      </c>
      <c r="Q74" s="212">
        <f t="shared" si="45"/>
        <v>38201.8701</v>
      </c>
      <c r="R74" s="45"/>
      <c r="S74" s="44">
        <f t="shared" si="46"/>
        <v>9.4692525477592783E-7</v>
      </c>
      <c r="T74" s="34">
        <v>1</v>
      </c>
      <c r="U74" s="34">
        <f t="shared" si="47"/>
        <v>9.4692525477592783E-7</v>
      </c>
      <c r="Z74">
        <f t="shared" si="18"/>
        <v>1090</v>
      </c>
      <c r="AA74">
        <f t="shared" si="19"/>
        <v>-3.9621846229541055E-4</v>
      </c>
      <c r="AB74">
        <f t="shared" si="20"/>
        <v>6.5774846592224143E-4</v>
      </c>
      <c r="AC74">
        <f t="shared" si="21"/>
        <v>-9.7310084512137172E-4</v>
      </c>
      <c r="AD74"/>
      <c r="AE74">
        <f t="shared" si="32"/>
        <v>4.32633044423062E-7</v>
      </c>
      <c r="AF74" s="145">
        <f t="shared" si="22"/>
        <v>38201.8701</v>
      </c>
      <c r="AG74" s="146"/>
      <c r="AH74">
        <f t="shared" si="23"/>
        <v>-8.2695159038592581E-3</v>
      </c>
      <c r="AI74">
        <f t="shared" si="24"/>
        <v>1.0511551964816077</v>
      </c>
      <c r="AJ74">
        <f t="shared" si="25"/>
        <v>-0.99899701462711032</v>
      </c>
      <c r="AK74">
        <f t="shared" si="26"/>
        <v>-0.12234254851605596</v>
      </c>
      <c r="AL74">
        <f t="shared" si="27"/>
        <v>-1.1747582491287556</v>
      </c>
      <c r="AM74">
        <f t="shared" si="28"/>
        <v>-0.66576645996982975</v>
      </c>
      <c r="AN74">
        <f t="shared" si="49"/>
        <v>17.794461866397128</v>
      </c>
      <c r="AO74">
        <f t="shared" si="49"/>
        <v>17.794461875740048</v>
      </c>
      <c r="AP74">
        <f t="shared" si="49"/>
        <v>17.794462018610187</v>
      </c>
      <c r="AQ74">
        <f t="shared" si="49"/>
        <v>17.794464203348372</v>
      </c>
      <c r="AR74">
        <f t="shared" si="49"/>
        <v>17.794497610827623</v>
      </c>
      <c r="AS74">
        <f t="shared" si="49"/>
        <v>17.795008209528483</v>
      </c>
      <c r="AT74">
        <f t="shared" si="49"/>
        <v>17.802755870739983</v>
      </c>
      <c r="AU74">
        <f t="shared" si="30"/>
        <v>17.909822669364441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</row>
    <row r="75" spans="1:70">
      <c r="A75" s="91" t="s">
        <v>112</v>
      </c>
      <c r="B75" s="90"/>
      <c r="C75" s="62">
        <v>53220.511200000001</v>
      </c>
      <c r="D75" s="62">
        <v>2.9999999999999997E-4</v>
      </c>
      <c r="E75" s="41">
        <f t="shared" si="41"/>
        <v>1090.5041113318407</v>
      </c>
      <c r="F75" s="41">
        <f t="shared" si="42"/>
        <v>1090.5</v>
      </c>
      <c r="G75" s="41">
        <f t="shared" si="43"/>
        <v>1.1528885006555356E-3</v>
      </c>
      <c r="H75" s="34"/>
      <c r="I75" s="34"/>
      <c r="J75" s="34"/>
      <c r="K75" s="44">
        <f t="shared" si="36"/>
        <v>1.1528885006555356E-3</v>
      </c>
      <c r="L75" s="34"/>
      <c r="M75" s="34"/>
      <c r="N75" s="34"/>
      <c r="O75" s="34">
        <f t="shared" ca="1" si="39"/>
        <v>2.0921950454546128E-4</v>
      </c>
      <c r="P75" s="34">
        <f t="shared" si="44"/>
        <v>1.2346831775851225E-3</v>
      </c>
      <c r="Q75" s="212">
        <f t="shared" si="45"/>
        <v>38202.011200000001</v>
      </c>
      <c r="R75" s="45"/>
      <c r="S75" s="44">
        <f t="shared" si="46"/>
        <v>6.690369174015491E-9</v>
      </c>
      <c r="T75" s="34">
        <v>1</v>
      </c>
      <c r="U75" s="34">
        <f t="shared" si="47"/>
        <v>6.690369174015491E-9</v>
      </c>
      <c r="V75" s="34"/>
      <c r="W75" s="34"/>
      <c r="X75" s="34"/>
      <c r="Y75" s="34"/>
      <c r="Z75">
        <f t="shared" si="18"/>
        <v>1090.5</v>
      </c>
      <c r="AA75">
        <f t="shared" si="19"/>
        <v>-3.9619826193611554E-4</v>
      </c>
      <c r="AB75">
        <f t="shared" si="20"/>
        <v>1.5490867625916512E-3</v>
      </c>
      <c r="AC75">
        <f t="shared" si="21"/>
        <v>-8.1794676929586871E-5</v>
      </c>
      <c r="AE75">
        <f t="shared" si="32"/>
        <v>2.3996697980366825E-6</v>
      </c>
      <c r="AF75" s="145">
        <f t="shared" si="22"/>
        <v>38202.011200000001</v>
      </c>
      <c r="AG75" s="146"/>
      <c r="AH75">
        <f t="shared" si="23"/>
        <v>-8.2694743065090167E-3</v>
      </c>
      <c r="AI75">
        <f t="shared" si="24"/>
        <v>1.0511643120845877</v>
      </c>
      <c r="AJ75">
        <f t="shared" si="25"/>
        <v>-0.99900034817646277</v>
      </c>
      <c r="AK75">
        <f t="shared" si="26"/>
        <v>-0.12233873660205213</v>
      </c>
      <c r="AL75">
        <f t="shared" si="27"/>
        <v>-1.1746837391148695</v>
      </c>
      <c r="AM75">
        <f t="shared" si="28"/>
        <v>-0.66571269320166782</v>
      </c>
      <c r="AN75">
        <f t="shared" si="49"/>
        <v>17.794532124029576</v>
      </c>
      <c r="AO75">
        <f t="shared" si="49"/>
        <v>17.794532133378812</v>
      </c>
      <c r="AP75">
        <f t="shared" si="49"/>
        <v>17.794532276327804</v>
      </c>
      <c r="AQ75">
        <f t="shared" si="49"/>
        <v>17.794534462000968</v>
      </c>
      <c r="AR75">
        <f t="shared" si="49"/>
        <v>17.794567879635348</v>
      </c>
      <c r="AS75">
        <f t="shared" si="49"/>
        <v>17.795078570244712</v>
      </c>
      <c r="AT75">
        <f t="shared" si="49"/>
        <v>17.80282667121848</v>
      </c>
      <c r="AU75">
        <f t="shared" si="30"/>
        <v>17.909888332250191</v>
      </c>
    </row>
    <row r="76" spans="1:70">
      <c r="A76" s="91" t="s">
        <v>112</v>
      </c>
      <c r="B76" s="90"/>
      <c r="C76" s="62">
        <v>53221.4928</v>
      </c>
      <c r="D76" s="62">
        <v>1.2999999999999999E-3</v>
      </c>
      <c r="E76" s="41">
        <f t="shared" si="41"/>
        <v>1094.0046088386196</v>
      </c>
      <c r="F76" s="41">
        <f t="shared" si="42"/>
        <v>1094</v>
      </c>
      <c r="G76" s="41">
        <f t="shared" si="43"/>
        <v>1.2923980029881932E-3</v>
      </c>
      <c r="H76" s="34"/>
      <c r="I76" s="34"/>
      <c r="J76" s="34"/>
      <c r="K76" s="44">
        <f t="shared" si="36"/>
        <v>1.2923980029881932E-3</v>
      </c>
      <c r="L76" s="34"/>
      <c r="M76" s="34"/>
      <c r="N76" s="34"/>
      <c r="O76" s="34">
        <f t="shared" ca="1" si="39"/>
        <v>2.0924124228579474E-4</v>
      </c>
      <c r="P76" s="34">
        <f t="shared" si="44"/>
        <v>1.2350491841530437E-3</v>
      </c>
      <c r="Q76" s="212">
        <f t="shared" si="45"/>
        <v>38202.9928</v>
      </c>
      <c r="R76" s="45"/>
      <c r="S76" s="44">
        <f t="shared" si="46"/>
        <v>3.2888870217867934E-9</v>
      </c>
      <c r="T76" s="34">
        <v>1</v>
      </c>
      <c r="U76" s="34">
        <f t="shared" si="47"/>
        <v>3.2888870217867934E-9</v>
      </c>
      <c r="V76" s="34"/>
      <c r="W76" s="34"/>
      <c r="X76" s="34"/>
      <c r="Y76" s="34"/>
      <c r="Z76">
        <f t="shared" si="18"/>
        <v>1094</v>
      </c>
      <c r="AA76">
        <f t="shared" si="19"/>
        <v>-3.9605650552980952E-4</v>
      </c>
      <c r="AB76">
        <f t="shared" si="20"/>
        <v>1.6884545085180027E-3</v>
      </c>
      <c r="AC76">
        <f t="shared" si="21"/>
        <v>5.7348818835149459E-5</v>
      </c>
      <c r="AE76">
        <f t="shared" si="32"/>
        <v>2.85087862733477E-6</v>
      </c>
      <c r="AF76" s="145">
        <f t="shared" si="22"/>
        <v>38202.9928</v>
      </c>
      <c r="AG76" s="146"/>
      <c r="AH76">
        <f t="shared" si="23"/>
        <v>-8.2691819719556674E-3</v>
      </c>
      <c r="AI76">
        <f t="shared" si="24"/>
        <v>1.051228117774895</v>
      </c>
      <c r="AJ76">
        <f t="shared" si="25"/>
        <v>-0.99902352932615812</v>
      </c>
      <c r="AK76">
        <f t="shared" si="26"/>
        <v>-0.12231203233417751</v>
      </c>
      <c r="AL76">
        <f t="shared" si="27"/>
        <v>-1.1741621328339007</v>
      </c>
      <c r="AM76">
        <f t="shared" si="28"/>
        <v>-0.66533637437724846</v>
      </c>
      <c r="AN76">
        <f t="shared" si="49"/>
        <v>17.795023944515698</v>
      </c>
      <c r="AO76">
        <f t="shared" si="49"/>
        <v>17.795023953909229</v>
      </c>
      <c r="AP76">
        <f t="shared" si="49"/>
        <v>17.795024097411048</v>
      </c>
      <c r="AQ76">
        <f t="shared" si="49"/>
        <v>17.795026289635373</v>
      </c>
      <c r="AR76">
        <f t="shared" si="49"/>
        <v>17.795059778385589</v>
      </c>
      <c r="AS76">
        <f t="shared" si="49"/>
        <v>17.795571112229528</v>
      </c>
      <c r="AT76">
        <f t="shared" si="49"/>
        <v>17.803322287491735</v>
      </c>
      <c r="AU76">
        <f t="shared" si="30"/>
        <v>17.910347972450435</v>
      </c>
    </row>
    <row r="77" spans="1:70">
      <c r="A77" s="91" t="s">
        <v>112</v>
      </c>
      <c r="B77" s="90"/>
      <c r="C77" s="62">
        <v>53226.539199999999</v>
      </c>
      <c r="D77" s="62">
        <v>4.0000000000000002E-4</v>
      </c>
      <c r="E77" s="41">
        <f t="shared" si="41"/>
        <v>1112.0006465507431</v>
      </c>
      <c r="F77" s="41">
        <f t="shared" si="42"/>
        <v>1112</v>
      </c>
      <c r="G77" s="41">
        <f t="shared" si="43"/>
        <v>1.813039998523891E-4</v>
      </c>
      <c r="H77" s="34"/>
      <c r="I77" s="34"/>
      <c r="J77" s="34"/>
      <c r="K77" s="44">
        <f t="shared" si="36"/>
        <v>1.813039998523891E-4</v>
      </c>
      <c r="L77" s="34"/>
      <c r="M77" s="34"/>
      <c r="N77" s="34"/>
      <c r="O77" s="34">
        <f t="shared" ca="1" si="39"/>
        <v>2.0935303637893823E-4</v>
      </c>
      <c r="P77" s="34">
        <f t="shared" si="44"/>
        <v>1.236923340971567E-3</v>
      </c>
      <c r="Q77" s="212">
        <f t="shared" si="45"/>
        <v>38208.039199999999</v>
      </c>
      <c r="R77" s="45"/>
      <c r="S77" s="44">
        <f t="shared" si="46"/>
        <v>1.1143321933448873E-6</v>
      </c>
      <c r="T77" s="34">
        <v>1</v>
      </c>
      <c r="U77" s="34">
        <f t="shared" si="47"/>
        <v>1.1143321933448873E-6</v>
      </c>
      <c r="V77" s="34"/>
      <c r="W77" s="34"/>
      <c r="X77" s="34"/>
      <c r="Y77" s="34"/>
      <c r="Z77">
        <f t="shared" si="18"/>
        <v>1112</v>
      </c>
      <c r="AA77">
        <f t="shared" si="19"/>
        <v>-3.9531768038313618E-4</v>
      </c>
      <c r="AB77">
        <f t="shared" si="20"/>
        <v>5.7662168023552528E-4</v>
      </c>
      <c r="AC77">
        <f t="shared" si="21"/>
        <v>-1.0556193411191779E-3</v>
      </c>
      <c r="AE77">
        <f t="shared" si="32"/>
        <v>3.3249256211764034E-7</v>
      </c>
      <c r="AF77" s="145">
        <f t="shared" si="22"/>
        <v>38208.039199999999</v>
      </c>
      <c r="AG77" s="146"/>
      <c r="AH77">
        <f t="shared" si="23"/>
        <v>-8.2676466524504773E-3</v>
      </c>
      <c r="AI77">
        <f t="shared" si="24"/>
        <v>1.0515561629782644</v>
      </c>
      <c r="AJ77">
        <f t="shared" si="25"/>
        <v>-0.99913849459148685</v>
      </c>
      <c r="AK77">
        <f t="shared" si="26"/>
        <v>-0.12217411904095744</v>
      </c>
      <c r="AL77">
        <f t="shared" si="27"/>
        <v>-1.1714785861000003</v>
      </c>
      <c r="AM77">
        <f t="shared" si="28"/>
        <v>-0.6634023602445116</v>
      </c>
      <c r="AN77">
        <f t="shared" si="49"/>
        <v>17.797553778478946</v>
      </c>
      <c r="AO77">
        <f t="shared" si="49"/>
        <v>17.79755378810275</v>
      </c>
      <c r="AP77">
        <f t="shared" si="49"/>
        <v>17.79755393447045</v>
      </c>
      <c r="AQ77">
        <f t="shared" si="49"/>
        <v>17.79755616056131</v>
      </c>
      <c r="AR77">
        <f t="shared" si="49"/>
        <v>17.797590015871531</v>
      </c>
      <c r="AS77">
        <f t="shared" si="49"/>
        <v>17.798104654270446</v>
      </c>
      <c r="AT77">
        <f t="shared" si="49"/>
        <v>17.805871528181804</v>
      </c>
      <c r="AU77">
        <f t="shared" si="30"/>
        <v>17.912711836337415</v>
      </c>
    </row>
    <row r="78" spans="1:70">
      <c r="A78" s="91" t="s">
        <v>112</v>
      </c>
      <c r="B78" s="90"/>
      <c r="C78" s="62">
        <v>53233.409500000002</v>
      </c>
      <c r="D78" s="62">
        <v>4.0000000000000002E-4</v>
      </c>
      <c r="E78" s="41">
        <f t="shared" si="41"/>
        <v>1136.5009195956193</v>
      </c>
      <c r="F78" s="41">
        <f t="shared" si="42"/>
        <v>1136.5</v>
      </c>
      <c r="G78" s="41">
        <f t="shared" si="43"/>
        <v>2.5787050253711641E-4</v>
      </c>
      <c r="H78" s="34"/>
      <c r="I78" s="34"/>
      <c r="J78" s="34"/>
      <c r="K78" s="44">
        <f t="shared" si="36"/>
        <v>2.5787050253711641E-4</v>
      </c>
      <c r="L78" s="34"/>
      <c r="M78" s="34"/>
      <c r="N78" s="34"/>
      <c r="O78" s="34">
        <f t="shared" ca="1" si="39"/>
        <v>2.0950520056127244E-4</v>
      </c>
      <c r="P78" s="34">
        <f t="shared" si="44"/>
        <v>1.2394523144088462E-3</v>
      </c>
      <c r="Q78" s="212">
        <f t="shared" si="45"/>
        <v>38214.909500000002</v>
      </c>
      <c r="R78" s="45"/>
      <c r="S78" s="44">
        <f t="shared" si="46"/>
        <v>9.6350285339738788E-7</v>
      </c>
      <c r="T78" s="34">
        <v>1</v>
      </c>
      <c r="U78" s="34">
        <f t="shared" si="47"/>
        <v>9.6350285339738788E-7</v>
      </c>
      <c r="V78" s="34"/>
      <c r="W78" s="34"/>
      <c r="X78" s="34"/>
      <c r="Y78" s="34"/>
      <c r="Z78">
        <f t="shared" si="18"/>
        <v>1136.5</v>
      </c>
      <c r="AA78">
        <f t="shared" si="19"/>
        <v>-3.9428565681306864E-4</v>
      </c>
      <c r="AB78">
        <f t="shared" si="20"/>
        <v>6.5215615935018505E-4</v>
      </c>
      <c r="AC78">
        <f t="shared" si="21"/>
        <v>-9.8158181187172982E-4</v>
      </c>
      <c r="AE78">
        <f t="shared" si="32"/>
        <v>4.2530765617838393E-7</v>
      </c>
      <c r="AF78" s="145">
        <f t="shared" si="22"/>
        <v>38214.909500000002</v>
      </c>
      <c r="AG78" s="146"/>
      <c r="AH78">
        <f t="shared" si="23"/>
        <v>-8.2654710702841829E-3</v>
      </c>
      <c r="AI78">
        <f t="shared" si="24"/>
        <v>1.052002400101496</v>
      </c>
      <c r="AJ78">
        <f t="shared" si="25"/>
        <v>-0.99928351501840595</v>
      </c>
      <c r="AK78">
        <f t="shared" si="26"/>
        <v>-0.12198485024034469</v>
      </c>
      <c r="AL78">
        <f t="shared" si="27"/>
        <v>-1.1678232903089814</v>
      </c>
      <c r="AM78">
        <f t="shared" si="28"/>
        <v>-0.66077354401403143</v>
      </c>
      <c r="AN78">
        <f t="shared" si="49"/>
        <v>17.800998431551843</v>
      </c>
      <c r="AO78">
        <f t="shared" si="49"/>
        <v>17.80099844149575</v>
      </c>
      <c r="AP78">
        <f t="shared" si="49"/>
        <v>17.800998591825802</v>
      </c>
      <c r="AQ78">
        <f t="shared" si="49"/>
        <v>17.801000864481988</v>
      </c>
      <c r="AR78">
        <f t="shared" si="49"/>
        <v>17.801035220897713</v>
      </c>
      <c r="AS78">
        <f t="shared" si="49"/>
        <v>17.801554347415841</v>
      </c>
      <c r="AT78">
        <f t="shared" si="49"/>
        <v>17.809342287121034</v>
      </c>
      <c r="AU78">
        <f t="shared" si="30"/>
        <v>17.915929317739135</v>
      </c>
    </row>
    <row r="79" spans="1:70">
      <c r="A79" s="91" t="s">
        <v>112</v>
      </c>
      <c r="B79" s="90"/>
      <c r="C79" s="62">
        <v>53233.548799999997</v>
      </c>
      <c r="D79" s="62">
        <v>8.0000000000000004E-4</v>
      </c>
      <c r="E79" s="41">
        <f t="shared" si="41"/>
        <v>1136.9976792764244</v>
      </c>
      <c r="F79" s="41">
        <f t="shared" si="42"/>
        <v>1137</v>
      </c>
      <c r="G79" s="41">
        <f t="shared" si="43"/>
        <v>-6.5077099861809984E-4</v>
      </c>
      <c r="H79" s="34"/>
      <c r="I79" s="34"/>
      <c r="J79" s="34"/>
      <c r="K79" s="44">
        <f t="shared" si="36"/>
        <v>-6.5077099861809984E-4</v>
      </c>
      <c r="L79" s="34"/>
      <c r="M79" s="34"/>
      <c r="N79" s="34"/>
      <c r="O79" s="34">
        <f t="shared" ca="1" si="39"/>
        <v>2.0950830595274864E-4</v>
      </c>
      <c r="P79" s="34">
        <f t="shared" si="44"/>
        <v>1.2395036624593984E-3</v>
      </c>
      <c r="Q79" s="212">
        <f t="shared" si="45"/>
        <v>38215.048799999997</v>
      </c>
      <c r="R79" s="45"/>
      <c r="S79" s="44">
        <f t="shared" si="46"/>
        <v>3.5731382943116509E-6</v>
      </c>
      <c r="T79" s="34">
        <v>1</v>
      </c>
      <c r="U79" s="34">
        <f t="shared" si="47"/>
        <v>3.5731382943116509E-6</v>
      </c>
      <c r="V79" s="34"/>
      <c r="W79" s="34"/>
      <c r="X79" s="34"/>
      <c r="Y79" s="34"/>
      <c r="Z79">
        <f t="shared" si="18"/>
        <v>1137</v>
      </c>
      <c r="AA79">
        <f t="shared" si="19"/>
        <v>-3.9426427757460053E-4</v>
      </c>
      <c r="AB79">
        <f t="shared" si="20"/>
        <v>-2.5650672104349931E-4</v>
      </c>
      <c r="AC79">
        <f t="shared" si="21"/>
        <v>-1.8902746610774982E-3</v>
      </c>
      <c r="AE79">
        <f t="shared" si="32"/>
        <v>6.5795697940487576E-8</v>
      </c>
      <c r="AF79" s="145">
        <f t="shared" si="22"/>
        <v>38215.048799999997</v>
      </c>
      <c r="AG79" s="146"/>
      <c r="AH79">
        <f t="shared" si="23"/>
        <v>-8.2654256395344478E-3</v>
      </c>
      <c r="AI79">
        <f t="shared" si="24"/>
        <v>1.0520115037064384</v>
      </c>
      <c r="AJ79">
        <f t="shared" si="25"/>
        <v>-0.99928633682384815</v>
      </c>
      <c r="AK79">
        <f t="shared" si="26"/>
        <v>-0.12198096895282692</v>
      </c>
      <c r="AL79">
        <f t="shared" si="27"/>
        <v>-1.167748660141785</v>
      </c>
      <c r="AM79">
        <f t="shared" si="28"/>
        <v>-0.6607199376778119</v>
      </c>
      <c r="AN79">
        <f t="shared" si="49"/>
        <v>17.801068745809491</v>
      </c>
      <c r="AO79">
        <f t="shared" si="49"/>
        <v>17.80106875576001</v>
      </c>
      <c r="AP79">
        <f t="shared" si="49"/>
        <v>17.801068906171668</v>
      </c>
      <c r="AQ79">
        <f t="shared" si="49"/>
        <v>17.801071179783786</v>
      </c>
      <c r="AR79">
        <f t="shared" si="49"/>
        <v>17.801105546451904</v>
      </c>
      <c r="AS79">
        <f t="shared" si="49"/>
        <v>17.801624764443844</v>
      </c>
      <c r="AT79">
        <f t="shared" si="49"/>
        <v>17.809413130434102</v>
      </c>
      <c r="AU79">
        <f t="shared" si="30"/>
        <v>17.915994980624884</v>
      </c>
    </row>
    <row r="80" spans="1:70">
      <c r="A80" s="91" t="s">
        <v>112</v>
      </c>
      <c r="B80" s="90"/>
      <c r="C80" s="86">
        <v>53250.3747</v>
      </c>
      <c r="D80" s="89"/>
      <c r="E80" s="41">
        <f t="shared" si="41"/>
        <v>1197.0007569041447</v>
      </c>
      <c r="F80" s="41">
        <f t="shared" si="42"/>
        <v>1197</v>
      </c>
      <c r="G80" s="41">
        <f t="shared" si="43"/>
        <v>2.122490041074343E-4</v>
      </c>
      <c r="H80" s="34"/>
      <c r="I80" s="34"/>
      <c r="J80" s="34">
        <f>G80</f>
        <v>2.122490041074343E-4</v>
      </c>
      <c r="K80" s="44"/>
      <c r="L80" s="34"/>
      <c r="M80" s="34"/>
      <c r="N80" s="34"/>
      <c r="O80" s="34"/>
      <c r="P80" s="34">
        <f t="shared" si="44"/>
        <v>1.2455888639124259E-3</v>
      </c>
      <c r="Q80" s="212">
        <f t="shared" si="45"/>
        <v>38231.8747</v>
      </c>
      <c r="R80" s="45"/>
      <c r="S80" s="44">
        <f t="shared" si="46"/>
        <v>1.0677912658617996E-6</v>
      </c>
      <c r="T80" s="34">
        <v>1</v>
      </c>
      <c r="U80" s="34">
        <f t="shared" si="47"/>
        <v>1.0677912658617996E-6</v>
      </c>
      <c r="V80" s="34"/>
      <c r="W80" s="34"/>
      <c r="X80" s="34"/>
      <c r="Y80" s="34"/>
      <c r="Z80">
        <f t="shared" si="18"/>
        <v>1197</v>
      </c>
      <c r="AA80">
        <f t="shared" si="19"/>
        <v>-3.9160621736256639E-4</v>
      </c>
      <c r="AB80">
        <f t="shared" si="20"/>
        <v>6.0385522147000069E-4</v>
      </c>
      <c r="AC80">
        <f t="shared" si="21"/>
        <v>-1.0333398598049916E-3</v>
      </c>
      <c r="AE80">
        <f t="shared" si="32"/>
        <v>3.6464112849658358E-7</v>
      </c>
      <c r="AF80" s="145">
        <f t="shared" si="22"/>
        <v>38231.8747</v>
      </c>
      <c r="AG80" s="146"/>
      <c r="AH80">
        <f t="shared" si="23"/>
        <v>-8.2596741741260745E-3</v>
      </c>
      <c r="AI80">
        <f t="shared" si="24"/>
        <v>1.0531029577405975</v>
      </c>
      <c r="AJ80">
        <f t="shared" si="25"/>
        <v>-0.99958481250266029</v>
      </c>
      <c r="AK80">
        <f t="shared" si="26"/>
        <v>-0.12150979048486468</v>
      </c>
      <c r="AL80">
        <f t="shared" si="27"/>
        <v>-1.1587836651123802</v>
      </c>
      <c r="AM80">
        <f t="shared" si="28"/>
        <v>-0.65429957415764772</v>
      </c>
      <c r="AN80">
        <f t="shared" si="49"/>
        <v>17.80951087159794</v>
      </c>
      <c r="AO80">
        <f t="shared" si="49"/>
        <v>17.809510882365892</v>
      </c>
      <c r="AP80">
        <f t="shared" si="49"/>
        <v>17.809511042786877</v>
      </c>
      <c r="AQ80">
        <f t="shared" si="49"/>
        <v>17.809513432734107</v>
      </c>
      <c r="AR80">
        <f t="shared" si="49"/>
        <v>17.809549036946848</v>
      </c>
      <c r="AS80">
        <f t="shared" si="49"/>
        <v>17.81007919483557</v>
      </c>
      <c r="AT80">
        <f t="shared" si="49"/>
        <v>17.81791765781162</v>
      </c>
      <c r="AU80">
        <f t="shared" si="30"/>
        <v>17.923874526914812</v>
      </c>
    </row>
    <row r="81" spans="1:70">
      <c r="A81" s="91" t="s">
        <v>118</v>
      </c>
      <c r="B81" s="90" t="s">
        <v>62</v>
      </c>
      <c r="C81" s="159">
        <v>53250.508430000002</v>
      </c>
      <c r="D81" s="62">
        <v>5.0000000000000002E-5</v>
      </c>
      <c r="E81" s="41">
        <f t="shared" si="41"/>
        <v>1197.4776533299666</v>
      </c>
      <c r="F81" s="41">
        <f t="shared" si="42"/>
        <v>1197.5</v>
      </c>
      <c r="G81" s="41">
        <f t="shared" si="43"/>
        <v>-6.2663924982189201E-3</v>
      </c>
      <c r="H81" s="34"/>
      <c r="I81" s="34"/>
      <c r="J81" s="34"/>
      <c r="K81" s="44">
        <f t="shared" ref="K81:K112" si="50">G81</f>
        <v>-6.2663924982189201E-3</v>
      </c>
      <c r="L81" s="34"/>
      <c r="M81" s="34"/>
      <c r="N81" s="34"/>
      <c r="O81" s="34">
        <f t="shared" ref="O81:O112" ca="1" si="51">+C$11+C$12*F81</f>
        <v>2.0988405832136984E-4</v>
      </c>
      <c r="P81" s="34">
        <f t="shared" si="44"/>
        <v>1.2456389358860907E-3</v>
      </c>
      <c r="Q81" s="212">
        <f t="shared" si="45"/>
        <v>38232.008430000002</v>
      </c>
      <c r="R81" s="45"/>
      <c r="S81" s="44">
        <f t="shared" si="46"/>
        <v>5.6430616266981788E-5</v>
      </c>
      <c r="T81" s="34">
        <v>1</v>
      </c>
      <c r="U81" s="34">
        <f t="shared" si="47"/>
        <v>5.6430616266981788E-5</v>
      </c>
      <c r="V81" s="34"/>
      <c r="W81" s="34"/>
      <c r="X81" s="34"/>
      <c r="Y81" s="34"/>
      <c r="Z81">
        <f t="shared" si="18"/>
        <v>1197.5</v>
      </c>
      <c r="AA81">
        <f t="shared" si="19"/>
        <v>-3.9158329358811306E-4</v>
      </c>
      <c r="AB81">
        <f t="shared" si="20"/>
        <v>-5.874809204630807E-3</v>
      </c>
      <c r="AC81">
        <f t="shared" si="21"/>
        <v>-7.5120314341050112E-3</v>
      </c>
      <c r="AE81">
        <f t="shared" si="32"/>
        <v>3.4513383190814853E-5</v>
      </c>
      <c r="AF81" s="145">
        <f t="shared" si="22"/>
        <v>38232.008430000002</v>
      </c>
      <c r="AG81" s="146"/>
      <c r="AH81">
        <f t="shared" si="23"/>
        <v>-8.259623745109617E-3</v>
      </c>
      <c r="AI81">
        <f t="shared" si="24"/>
        <v>1.0531120448714593</v>
      </c>
      <c r="AJ81">
        <f t="shared" si="25"/>
        <v>-0.99958696454546814</v>
      </c>
      <c r="AK81">
        <f t="shared" si="26"/>
        <v>-0.12150581876621169</v>
      </c>
      <c r="AL81">
        <f t="shared" si="27"/>
        <v>-1.1587088787158548</v>
      </c>
      <c r="AM81">
        <f t="shared" si="28"/>
        <v>-0.65424617394106188</v>
      </c>
      <c r="AN81">
        <f t="shared" ref="AN81:AT90" si="52">$AU81+$AB$7*SIN(AO81)</f>
        <v>17.809581259414376</v>
      </c>
      <c r="AO81">
        <f t="shared" si="52"/>
        <v>17.809581270189341</v>
      </c>
      <c r="AP81">
        <f t="shared" si="52"/>
        <v>17.809581430695552</v>
      </c>
      <c r="AQ81">
        <f t="shared" si="52"/>
        <v>17.809583821625715</v>
      </c>
      <c r="AR81">
        <f t="shared" si="52"/>
        <v>17.809619436210465</v>
      </c>
      <c r="AS81">
        <f t="shared" si="52"/>
        <v>17.810149684945173</v>
      </c>
      <c r="AT81">
        <f t="shared" si="52"/>
        <v>17.817988556566267</v>
      </c>
      <c r="AU81">
        <f t="shared" si="30"/>
        <v>17.923940189800561</v>
      </c>
    </row>
    <row r="82" spans="1:70">
      <c r="A82" s="91" t="s">
        <v>112</v>
      </c>
      <c r="B82" s="90"/>
      <c r="C82" s="62">
        <v>53250.514000000003</v>
      </c>
      <c r="D82" s="62">
        <v>4.0000000000000002E-4</v>
      </c>
      <c r="E82" s="41">
        <f t="shared" si="41"/>
        <v>1197.4975165849758</v>
      </c>
      <c r="F82" s="41">
        <f t="shared" si="42"/>
        <v>1197.5</v>
      </c>
      <c r="G82" s="41">
        <f t="shared" si="43"/>
        <v>-6.9639249704778194E-4</v>
      </c>
      <c r="H82" s="34"/>
      <c r="I82" s="34"/>
      <c r="J82" s="34"/>
      <c r="K82" s="44">
        <f t="shared" si="50"/>
        <v>-6.9639249704778194E-4</v>
      </c>
      <c r="L82" s="34"/>
      <c r="M82" s="34"/>
      <c r="N82" s="34"/>
      <c r="O82" s="34">
        <f t="shared" ca="1" si="51"/>
        <v>2.0988405832136984E-4</v>
      </c>
      <c r="P82" s="34">
        <f t="shared" si="44"/>
        <v>1.2456389358860907E-3</v>
      </c>
      <c r="Q82" s="212">
        <f t="shared" si="45"/>
        <v>38232.014000000003</v>
      </c>
      <c r="R82" s="45"/>
      <c r="S82" s="44">
        <f t="shared" si="46"/>
        <v>3.7714860865031909E-6</v>
      </c>
      <c r="T82" s="34">
        <v>1</v>
      </c>
      <c r="U82" s="34">
        <f t="shared" si="47"/>
        <v>3.7714860865031909E-6</v>
      </c>
      <c r="V82" s="34"/>
      <c r="W82" s="34"/>
      <c r="X82" s="34"/>
      <c r="Y82" s="34"/>
      <c r="Z82">
        <f t="shared" si="18"/>
        <v>1197.5</v>
      </c>
      <c r="AA82">
        <f t="shared" si="19"/>
        <v>-3.9158329358811306E-4</v>
      </c>
      <c r="AB82">
        <f t="shared" si="20"/>
        <v>-3.0480920345966889E-4</v>
      </c>
      <c r="AC82">
        <f t="shared" si="21"/>
        <v>-1.9420314329338727E-3</v>
      </c>
      <c r="AE82">
        <f t="shared" si="32"/>
        <v>9.2908650513717822E-8</v>
      </c>
      <c r="AF82" s="145">
        <f t="shared" si="22"/>
        <v>38232.014000000003</v>
      </c>
      <c r="AG82" s="146"/>
      <c r="AH82">
        <f t="shared" si="23"/>
        <v>-8.259623745109617E-3</v>
      </c>
      <c r="AI82">
        <f t="shared" si="24"/>
        <v>1.0531120448714593</v>
      </c>
      <c r="AJ82">
        <f t="shared" si="25"/>
        <v>-0.99958696454546814</v>
      </c>
      <c r="AK82">
        <f t="shared" si="26"/>
        <v>-0.12150581876621169</v>
      </c>
      <c r="AL82">
        <f t="shared" si="27"/>
        <v>-1.1587088787158548</v>
      </c>
      <c r="AM82">
        <f t="shared" si="28"/>
        <v>-0.65424617394106188</v>
      </c>
      <c r="AN82">
        <f t="shared" si="52"/>
        <v>17.809581259414376</v>
      </c>
      <c r="AO82">
        <f t="shared" si="52"/>
        <v>17.809581270189341</v>
      </c>
      <c r="AP82">
        <f t="shared" si="52"/>
        <v>17.809581430695552</v>
      </c>
      <c r="AQ82">
        <f t="shared" si="52"/>
        <v>17.809583821625715</v>
      </c>
      <c r="AR82">
        <f t="shared" si="52"/>
        <v>17.809619436210465</v>
      </c>
      <c r="AS82">
        <f t="shared" si="52"/>
        <v>17.810149684945173</v>
      </c>
      <c r="AT82">
        <f t="shared" si="52"/>
        <v>17.817988556566267</v>
      </c>
      <c r="AU82">
        <f t="shared" si="30"/>
        <v>17.923940189800561</v>
      </c>
    </row>
    <row r="83" spans="1:70" s="34" customFormat="1">
      <c r="A83" s="91" t="s">
        <v>112</v>
      </c>
      <c r="B83" s="90"/>
      <c r="C83" s="62">
        <v>53255.421900000001</v>
      </c>
      <c r="D83" s="62">
        <v>4.0000000000000002E-4</v>
      </c>
      <c r="E83" s="41">
        <f t="shared" si="41"/>
        <v>1214.9996475074779</v>
      </c>
      <c r="F83" s="41">
        <f t="shared" si="42"/>
        <v>1215</v>
      </c>
      <c r="G83" s="41">
        <f t="shared" si="43"/>
        <v>-9.8844997410196811E-5</v>
      </c>
      <c r="K83" s="44">
        <f t="shared" si="50"/>
        <v>-9.8844997410196811E-5</v>
      </c>
      <c r="O83" s="34">
        <f t="shared" ca="1" si="51"/>
        <v>2.0999274702303712E-4</v>
      </c>
      <c r="P83" s="34">
        <f t="shared" si="44"/>
        <v>1.2473848109276779E-3</v>
      </c>
      <c r="Q83" s="212">
        <f t="shared" si="45"/>
        <v>38236.921900000001</v>
      </c>
      <c r="R83" s="45"/>
      <c r="S83" s="44">
        <f t="shared" si="46"/>
        <v>1.812334696857431E-6</v>
      </c>
      <c r="T83" s="34">
        <v>1</v>
      </c>
      <c r="U83" s="34">
        <f t="shared" si="47"/>
        <v>1.812334696857431E-6</v>
      </c>
      <c r="Z83">
        <f t="shared" si="18"/>
        <v>1215</v>
      </c>
      <c r="AA83">
        <f t="shared" si="19"/>
        <v>-3.9077288276183515E-4</v>
      </c>
      <c r="AB83">
        <f t="shared" si="20"/>
        <v>2.9192788535163834E-4</v>
      </c>
      <c r="AC83">
        <f t="shared" si="21"/>
        <v>-1.3462298083378747E-3</v>
      </c>
      <c r="AD83"/>
      <c r="AE83">
        <f t="shared" si="32"/>
        <v>8.5221890245879297E-8</v>
      </c>
      <c r="AF83" s="145">
        <f t="shared" si="22"/>
        <v>38236.921900000001</v>
      </c>
      <c r="AG83" s="146"/>
      <c r="AH83">
        <f t="shared" si="23"/>
        <v>-8.257832668578706E-3</v>
      </c>
      <c r="AI83">
        <f t="shared" si="24"/>
        <v>1.053430005619354</v>
      </c>
      <c r="AJ83">
        <f t="shared" si="25"/>
        <v>-0.99965878505988692</v>
      </c>
      <c r="AK83">
        <f t="shared" si="26"/>
        <v>-0.1213663371944263</v>
      </c>
      <c r="AL83">
        <f t="shared" si="27"/>
        <v>-1.1560905417971268</v>
      </c>
      <c r="AM83">
        <f t="shared" si="28"/>
        <v>-0.65237823042015219</v>
      </c>
      <c r="AN83">
        <f t="shared" si="52"/>
        <v>17.812045215561316</v>
      </c>
      <c r="AO83">
        <f t="shared" si="52"/>
        <v>17.812045226583834</v>
      </c>
      <c r="AP83">
        <f t="shared" si="52"/>
        <v>17.812045390091853</v>
      </c>
      <c r="AQ83">
        <f t="shared" si="52"/>
        <v>17.812047815564178</v>
      </c>
      <c r="AR83">
        <f t="shared" si="52"/>
        <v>17.81208379376719</v>
      </c>
      <c r="AS83">
        <f t="shared" si="52"/>
        <v>17.812617218623632</v>
      </c>
      <c r="AT83">
        <f t="shared" si="52"/>
        <v>17.820470300615757</v>
      </c>
      <c r="AU83">
        <f t="shared" si="30"/>
        <v>17.926238390801789</v>
      </c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</row>
    <row r="84" spans="1:70" s="34" customFormat="1">
      <c r="A84" s="91" t="s">
        <v>112</v>
      </c>
      <c r="B84" s="90"/>
      <c r="C84" s="62">
        <v>53255.5628</v>
      </c>
      <c r="D84" s="62">
        <v>4.0000000000000002E-4</v>
      </c>
      <c r="E84" s="41">
        <f t="shared" si="41"/>
        <v>1215.5021129707015</v>
      </c>
      <c r="F84" s="41">
        <f t="shared" si="42"/>
        <v>1215.5</v>
      </c>
      <c r="G84" s="41">
        <f t="shared" si="43"/>
        <v>5.9251350467093289E-4</v>
      </c>
      <c r="K84" s="44">
        <f t="shared" si="50"/>
        <v>5.9251350467093289E-4</v>
      </c>
      <c r="O84" s="34">
        <f t="shared" ca="1" si="51"/>
        <v>2.0999585241451334E-4</v>
      </c>
      <c r="P84" s="34">
        <f t="shared" si="44"/>
        <v>1.2474345032421038E-3</v>
      </c>
      <c r="Q84" s="212">
        <f t="shared" si="45"/>
        <v>38237.0628</v>
      </c>
      <c r="R84" s="45"/>
      <c r="S84" s="44">
        <f t="shared" si="46"/>
        <v>4.2892151436945962E-7</v>
      </c>
      <c r="T84" s="34">
        <v>1</v>
      </c>
      <c r="U84" s="34">
        <f t="shared" si="47"/>
        <v>4.2892151436945962E-7</v>
      </c>
      <c r="Z84">
        <f t="shared" si="18"/>
        <v>1215.5</v>
      </c>
      <c r="AA84">
        <f t="shared" si="19"/>
        <v>-3.9074949716892335E-4</v>
      </c>
      <c r="AB84">
        <f t="shared" si="20"/>
        <v>9.8326300183985624E-4</v>
      </c>
      <c r="AC84">
        <f t="shared" si="21"/>
        <v>-6.5492099857117087E-4</v>
      </c>
      <c r="AD84"/>
      <c r="AE84">
        <f t="shared" si="32"/>
        <v>9.6680613078712506E-7</v>
      </c>
      <c r="AF84" s="145">
        <f t="shared" si="22"/>
        <v>38237.0628</v>
      </c>
      <c r="AG84" s="146"/>
      <c r="AH84">
        <f t="shared" si="23"/>
        <v>-8.2577807501875364E-3</v>
      </c>
      <c r="AI84">
        <f t="shared" si="24"/>
        <v>1.0534390876591326</v>
      </c>
      <c r="AJ84">
        <f t="shared" si="25"/>
        <v>-0.99966073697959856</v>
      </c>
      <c r="AK84">
        <f t="shared" si="26"/>
        <v>-0.12136233853479807</v>
      </c>
      <c r="AL84">
        <f t="shared" si="27"/>
        <v>-1.1560157089431427</v>
      </c>
      <c r="AM84">
        <f t="shared" si="28"/>
        <v>-0.65232489096275237</v>
      </c>
      <c r="AN84">
        <f t="shared" si="52"/>
        <v>17.812115625236892</v>
      </c>
      <c r="AO84">
        <f t="shared" si="52"/>
        <v>17.812115636266544</v>
      </c>
      <c r="AP84">
        <f t="shared" si="52"/>
        <v>17.812115799860869</v>
      </c>
      <c r="AQ84">
        <f t="shared" si="52"/>
        <v>17.812118226324095</v>
      </c>
      <c r="AR84">
        <f t="shared" si="52"/>
        <v>17.812154214933155</v>
      </c>
      <c r="AS84">
        <f t="shared" si="52"/>
        <v>17.812687730435218</v>
      </c>
      <c r="AT84">
        <f t="shared" si="52"/>
        <v>17.820541215801775</v>
      </c>
      <c r="AU84">
        <f t="shared" si="30"/>
        <v>17.926304053687538</v>
      </c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</row>
    <row r="85" spans="1:70" s="34" customFormat="1">
      <c r="A85" s="91" t="s">
        <v>112</v>
      </c>
      <c r="B85" s="90"/>
      <c r="C85" s="62">
        <v>53257.3845</v>
      </c>
      <c r="D85" s="62">
        <v>1.1000000000000001E-3</v>
      </c>
      <c r="E85" s="41">
        <f t="shared" ref="E85:E116" si="53">+(C85-C$7)/C$8</f>
        <v>1221.9985028526348</v>
      </c>
      <c r="F85" s="41">
        <f t="shared" ref="F85:F116" si="54">ROUND(2*E85,0)/2</f>
        <v>1222</v>
      </c>
      <c r="G85" s="41">
        <f t="shared" ref="G85:G116" si="55">+C85-(C$7+F85*C$8)</f>
        <v>-4.198259994154796E-4</v>
      </c>
      <c r="K85" s="44">
        <f t="shared" si="50"/>
        <v>-4.198259994154796E-4</v>
      </c>
      <c r="O85" s="34">
        <f t="shared" ca="1" si="51"/>
        <v>2.1003622250370403E-4</v>
      </c>
      <c r="P85" s="34">
        <f t="shared" ref="P85:P116" si="56">E$11*F$11+E$12*F$12*F85+E$13*F$13*F85^2</f>
        <v>1.2480795436354507E-3</v>
      </c>
      <c r="Q85" s="212">
        <f t="shared" ref="Q85:Q116" si="57">C85-15018.5</f>
        <v>38238.8845</v>
      </c>
      <c r="R85" s="45"/>
      <c r="S85" s="44">
        <f t="shared" ref="S85:S116" si="58">(P85-G85)^2</f>
        <v>2.7819089005400187E-6</v>
      </c>
      <c r="T85" s="34">
        <v>1</v>
      </c>
      <c r="U85" s="34">
        <f t="shared" ref="U85:U116" si="59">S85*T85</f>
        <v>2.7819089005400187E-6</v>
      </c>
      <c r="Z85">
        <f t="shared" ref="Z85:Z148" si="60">F85</f>
        <v>1222</v>
      </c>
      <c r="AA85">
        <f t="shared" ref="AA85:AA148" si="61">AB$3+AB$4*Z85+AB$5*Z85^2+AH85</f>
        <v>-3.904443154558717E-4</v>
      </c>
      <c r="AB85">
        <f t="shared" ref="AB85:AB148" si="62">+G85-AA85</f>
        <v>-2.9381683959607899E-5</v>
      </c>
      <c r="AC85">
        <f t="shared" ref="AC85:AC148" si="63">+G85-P85</f>
        <v>-1.6679055430509303E-3</v>
      </c>
      <c r="AD85"/>
      <c r="AE85">
        <f t="shared" si="32"/>
        <v>8.6328335230228009E-10</v>
      </c>
      <c r="AF85" s="145">
        <f t="shared" ref="AF85:AF148" si="64">+C85-15018.5</f>
        <v>38238.8845</v>
      </c>
      <c r="AG85" s="146"/>
      <c r="AH85">
        <f t="shared" ref="AH85:AH148" si="65">$AB$6*($AB$11/AI85*AJ85+$AB$12)</f>
        <v>-8.257102044663258E-3</v>
      </c>
      <c r="AI85">
        <f t="shared" ref="AI85:AI148" si="66">1+$AB$7*COS(AL85)</f>
        <v>1.0535571411691151</v>
      </c>
      <c r="AJ85">
        <f t="shared" ref="AJ85:AJ148" si="67">SIN(AL85+$AB$9)</f>
        <v>-0.99968560545285012</v>
      </c>
      <c r="AK85">
        <f t="shared" ref="AK85:AK148" si="68">$AB$7*SIN(AL85)</f>
        <v>-0.12131028783358344</v>
      </c>
      <c r="AL85">
        <f t="shared" ref="AL85:AL148" si="69">2*ATAN(AM85)</f>
        <v>-1.1550427644257775</v>
      </c>
      <c r="AM85">
        <f t="shared" ref="AM85:AM148" si="70">SQRT((1+$AB$7)/(1-$AB$7))*TAN(AN85/2)</f>
        <v>-0.65163163119484602</v>
      </c>
      <c r="AN85">
        <f t="shared" si="52"/>
        <v>17.813031006254963</v>
      </c>
      <c r="AO85">
        <f t="shared" si="52"/>
        <v>17.813031017377661</v>
      </c>
      <c r="AP85">
        <f t="shared" si="52"/>
        <v>17.813031182096747</v>
      </c>
      <c r="AQ85">
        <f t="shared" si="52"/>
        <v>17.813033621461763</v>
      </c>
      <c r="AR85">
        <f t="shared" si="52"/>
        <v>17.813069745434383</v>
      </c>
      <c r="AS85">
        <f t="shared" si="52"/>
        <v>17.813604438813229</v>
      </c>
      <c r="AT85">
        <f t="shared" si="52"/>
        <v>17.821463154708585</v>
      </c>
      <c r="AU85">
        <f t="shared" ref="AU85:AU148" si="71">$AB$9+$AB$18*(F85-AB$15)</f>
        <v>17.927157671202281</v>
      </c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</row>
    <row r="86" spans="1:70" s="34" customFormat="1">
      <c r="A86" s="91" t="s">
        <v>112</v>
      </c>
      <c r="B86" s="55" t="s">
        <v>62</v>
      </c>
      <c r="C86" s="62">
        <v>53257.522599999997</v>
      </c>
      <c r="D86" s="62">
        <v>8.0000000000000004E-4</v>
      </c>
      <c r="E86" s="41">
        <f t="shared" si="53"/>
        <v>1222.4909831966386</v>
      </c>
      <c r="F86" s="41">
        <f t="shared" si="54"/>
        <v>1222.5</v>
      </c>
      <c r="G86" s="41">
        <f t="shared" si="55"/>
        <v>-2.5284674993599765E-3</v>
      </c>
      <c r="K86" s="44">
        <f t="shared" si="50"/>
        <v>-2.5284674993599765E-3</v>
      </c>
      <c r="O86" s="34">
        <f t="shared" ca="1" si="51"/>
        <v>2.1003932789518025E-4</v>
      </c>
      <c r="P86" s="34">
        <f t="shared" si="56"/>
        <v>1.2481290883046166E-3</v>
      </c>
      <c r="Q86" s="212">
        <f t="shared" si="57"/>
        <v>38239.022599999997</v>
      </c>
      <c r="R86" s="45"/>
      <c r="S86" s="44">
        <f t="shared" si="58"/>
        <v>1.426268178595985E-5</v>
      </c>
      <c r="T86" s="34">
        <v>1</v>
      </c>
      <c r="U86" s="34">
        <f t="shared" si="59"/>
        <v>1.426268178595985E-5</v>
      </c>
      <c r="Z86">
        <f t="shared" si="60"/>
        <v>1222.5</v>
      </c>
      <c r="AA86">
        <f t="shared" si="61"/>
        <v>-3.9042074998825449E-4</v>
      </c>
      <c r="AB86">
        <f t="shared" si="62"/>
        <v>-2.138046749371722E-3</v>
      </c>
      <c r="AC86">
        <f t="shared" si="63"/>
        <v>-3.7765965876645933E-3</v>
      </c>
      <c r="AD86"/>
      <c r="AE86">
        <f t="shared" si="32"/>
        <v>4.5712439024989869E-6</v>
      </c>
      <c r="AF86" s="145">
        <f t="shared" si="64"/>
        <v>38239.022599999997</v>
      </c>
      <c r="AG86" s="146"/>
      <c r="AH86">
        <f t="shared" si="65"/>
        <v>-8.257049546792173E-3</v>
      </c>
      <c r="AI86">
        <f t="shared" si="66"/>
        <v>1.0535662212054338</v>
      </c>
      <c r="AJ86">
        <f t="shared" si="67"/>
        <v>-0.99968747944158109</v>
      </c>
      <c r="AK86">
        <f t="shared" si="68"/>
        <v>-0.12130627869259668</v>
      </c>
      <c r="AL86">
        <f t="shared" si="69"/>
        <v>-1.1549679135081807</v>
      </c>
      <c r="AM86">
        <f t="shared" si="70"/>
        <v>-0.65157831529638321</v>
      </c>
      <c r="AN86">
        <f t="shared" si="52"/>
        <v>17.813101424427987</v>
      </c>
      <c r="AO86">
        <f t="shared" si="52"/>
        <v>17.813101435557865</v>
      </c>
      <c r="AP86">
        <f t="shared" si="52"/>
        <v>17.813101600363684</v>
      </c>
      <c r="AQ86">
        <f t="shared" si="52"/>
        <v>17.813104040722692</v>
      </c>
      <c r="AR86">
        <f t="shared" si="52"/>
        <v>17.813140175114402</v>
      </c>
      <c r="AS86">
        <f t="shared" si="52"/>
        <v>17.81367495905927</v>
      </c>
      <c r="AT86">
        <f t="shared" si="52"/>
        <v>17.821534076276663</v>
      </c>
      <c r="AU86">
        <f t="shared" si="71"/>
        <v>17.92722333408803</v>
      </c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</row>
    <row r="87" spans="1:70" s="34" customFormat="1">
      <c r="A87" s="91" t="s">
        <v>112</v>
      </c>
      <c r="B87" s="90"/>
      <c r="C87" s="62">
        <v>53282.341699999997</v>
      </c>
      <c r="D87" s="62">
        <v>7.1999999999999998E-3</v>
      </c>
      <c r="E87" s="41">
        <f t="shared" si="53"/>
        <v>1310.9987232848293</v>
      </c>
      <c r="F87" s="41">
        <f t="shared" si="54"/>
        <v>1311</v>
      </c>
      <c r="G87" s="41">
        <f t="shared" si="55"/>
        <v>-3.5801299964077771E-4</v>
      </c>
      <c r="K87" s="44">
        <f t="shared" si="50"/>
        <v>-3.5801299964077771E-4</v>
      </c>
      <c r="O87" s="34">
        <f t="shared" ca="1" si="51"/>
        <v>2.1058898218646909E-4</v>
      </c>
      <c r="P87" s="34">
        <f t="shared" si="56"/>
        <v>1.2567323621916009E-3</v>
      </c>
      <c r="Q87" s="212">
        <f t="shared" si="57"/>
        <v>38263.841699999997</v>
      </c>
      <c r="R87" s="45"/>
      <c r="S87" s="44">
        <f t="shared" si="58"/>
        <v>2.6074025835591793E-6</v>
      </c>
      <c r="T87" s="34">
        <v>1</v>
      </c>
      <c r="U87" s="34">
        <f t="shared" si="59"/>
        <v>2.6074025835591793E-6</v>
      </c>
      <c r="Z87">
        <f t="shared" si="60"/>
        <v>1311</v>
      </c>
      <c r="AA87">
        <f t="shared" si="61"/>
        <v>-3.8604644955282305E-4</v>
      </c>
      <c r="AB87">
        <f t="shared" si="62"/>
        <v>2.8033449912045344E-5</v>
      </c>
      <c r="AC87">
        <f t="shared" si="63"/>
        <v>-1.6147453618323786E-3</v>
      </c>
      <c r="AD87"/>
      <c r="AE87">
        <f t="shared" si="32"/>
        <v>7.8587431397115512E-10</v>
      </c>
      <c r="AF87" s="145">
        <f t="shared" si="64"/>
        <v>38263.841699999997</v>
      </c>
      <c r="AG87" s="146"/>
      <c r="AH87">
        <f t="shared" si="65"/>
        <v>-8.2471045694524712E-3</v>
      </c>
      <c r="AI87">
        <f t="shared" si="66"/>
        <v>1.0551710627384172</v>
      </c>
      <c r="AJ87">
        <f t="shared" si="67"/>
        <v>-0.99993117447506863</v>
      </c>
      <c r="AK87">
        <f t="shared" si="68"/>
        <v>-0.12058485452489061</v>
      </c>
      <c r="AL87">
        <f t="shared" si="69"/>
        <v>-1.141698985744904</v>
      </c>
      <c r="AM87">
        <f t="shared" si="70"/>
        <v>-0.64216770404137546</v>
      </c>
      <c r="AN87">
        <f t="shared" si="52"/>
        <v>17.8255749923186</v>
      </c>
      <c r="AO87">
        <f t="shared" si="52"/>
        <v>17.825575004773704</v>
      </c>
      <c r="AP87">
        <f t="shared" si="52"/>
        <v>17.825575185409399</v>
      </c>
      <c r="AQ87">
        <f t="shared" si="52"/>
        <v>17.825577805153369</v>
      </c>
      <c r="AR87">
        <f t="shared" si="52"/>
        <v>17.825615797808076</v>
      </c>
      <c r="AS87">
        <f t="shared" si="52"/>
        <v>17.826166517380148</v>
      </c>
      <c r="AT87">
        <f t="shared" si="52"/>
        <v>17.834094351297139</v>
      </c>
      <c r="AU87">
        <f t="shared" si="71"/>
        <v>17.938845664865674</v>
      </c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</row>
    <row r="88" spans="1:70" s="34" customFormat="1">
      <c r="A88" s="91" t="s">
        <v>112</v>
      </c>
      <c r="B88" s="90"/>
      <c r="C88" s="62">
        <v>53282.483399999997</v>
      </c>
      <c r="D88" s="62">
        <v>4.4000000000000003E-3</v>
      </c>
      <c r="E88" s="41">
        <f t="shared" si="53"/>
        <v>1311.5040416392624</v>
      </c>
      <c r="F88" s="41">
        <f t="shared" si="54"/>
        <v>1311.5</v>
      </c>
      <c r="G88" s="41">
        <f t="shared" si="55"/>
        <v>1.133345504058525E-3</v>
      </c>
      <c r="K88" s="44">
        <f t="shared" si="50"/>
        <v>1.133345504058525E-3</v>
      </c>
      <c r="O88" s="34">
        <f t="shared" ca="1" si="51"/>
        <v>2.1059208757794531E-4</v>
      </c>
      <c r="P88" s="34">
        <f t="shared" si="56"/>
        <v>1.2567800296567513E-3</v>
      </c>
      <c r="Q88" s="212">
        <f t="shared" si="57"/>
        <v>38263.983399999997</v>
      </c>
      <c r="R88" s="45"/>
      <c r="S88" s="44">
        <f t="shared" si="58"/>
        <v>1.5236082109659199E-8</v>
      </c>
      <c r="T88" s="34">
        <v>1</v>
      </c>
      <c r="U88" s="34">
        <f t="shared" si="59"/>
        <v>1.5236082109659199E-8</v>
      </c>
      <c r="Z88">
        <f t="shared" si="60"/>
        <v>1311.5</v>
      </c>
      <c r="AA88">
        <f t="shared" si="61"/>
        <v>-3.8602058380647446E-4</v>
      </c>
      <c r="AB88">
        <f t="shared" si="62"/>
        <v>1.5193660878649994E-3</v>
      </c>
      <c r="AC88">
        <f t="shared" si="63"/>
        <v>-1.2343452559822636E-4</v>
      </c>
      <c r="AD88"/>
      <c r="AE88">
        <f t="shared" si="32"/>
        <v>2.3084733089541929E-6</v>
      </c>
      <c r="AF88" s="145">
        <f t="shared" si="64"/>
        <v>38263.983399999997</v>
      </c>
      <c r="AG88" s="146"/>
      <c r="AH88">
        <f t="shared" si="65"/>
        <v>-8.2470446906078472E-3</v>
      </c>
      <c r="AI88">
        <f t="shared" si="66"/>
        <v>1.0551801161438836</v>
      </c>
      <c r="AJ88">
        <f t="shared" si="67"/>
        <v>-0.99993205252092465</v>
      </c>
      <c r="AK88">
        <f t="shared" si="68"/>
        <v>-0.12058071191870991</v>
      </c>
      <c r="AL88">
        <f t="shared" si="69"/>
        <v>-1.1416239053294392</v>
      </c>
      <c r="AM88">
        <f t="shared" si="70"/>
        <v>-0.64211468430492746</v>
      </c>
      <c r="AN88">
        <f t="shared" si="52"/>
        <v>17.825645518362428</v>
      </c>
      <c r="AO88">
        <f t="shared" si="52"/>
        <v>17.825645530825327</v>
      </c>
      <c r="AP88">
        <f t="shared" si="52"/>
        <v>17.825645711553172</v>
      </c>
      <c r="AQ88">
        <f t="shared" si="52"/>
        <v>17.825648332329948</v>
      </c>
      <c r="AR88">
        <f t="shared" si="52"/>
        <v>17.825686335559833</v>
      </c>
      <c r="AS88">
        <f t="shared" si="52"/>
        <v>17.82623714460405</v>
      </c>
      <c r="AT88">
        <f t="shared" si="52"/>
        <v>17.834165353619259</v>
      </c>
      <c r="AU88">
        <f t="shared" si="71"/>
        <v>17.938911327751423</v>
      </c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</row>
    <row r="89" spans="1:70" s="34" customFormat="1">
      <c r="A89" s="48" t="s">
        <v>119</v>
      </c>
      <c r="B89" s="55" t="s">
        <v>65</v>
      </c>
      <c r="C89" s="62">
        <v>53341.228499999997</v>
      </c>
      <c r="D89" s="62">
        <v>4.0000000000000002E-4</v>
      </c>
      <c r="E89" s="41">
        <f t="shared" si="53"/>
        <v>1520.9957654428915</v>
      </c>
      <c r="F89" s="41">
        <f t="shared" si="54"/>
        <v>1521</v>
      </c>
      <c r="G89" s="41">
        <f t="shared" si="55"/>
        <v>-1.187442998343613E-3</v>
      </c>
      <c r="K89" s="44">
        <f t="shared" si="50"/>
        <v>-1.187442998343613E-3</v>
      </c>
      <c r="O89" s="34">
        <f t="shared" ca="1" si="51"/>
        <v>2.118932466064765E-4</v>
      </c>
      <c r="P89" s="34">
        <f t="shared" si="56"/>
        <v>1.275824747097559E-3</v>
      </c>
      <c r="Q89" s="212">
        <f t="shared" si="57"/>
        <v>38322.728499999997</v>
      </c>
      <c r="R89" s="45"/>
      <c r="S89" s="44">
        <f t="shared" si="58"/>
        <v>6.0676879857308356E-6</v>
      </c>
      <c r="T89" s="34">
        <v>1</v>
      </c>
      <c r="U89" s="34">
        <f t="shared" si="59"/>
        <v>6.0676879857308356E-6</v>
      </c>
      <c r="Z89">
        <f t="shared" si="60"/>
        <v>1521</v>
      </c>
      <c r="AA89">
        <f t="shared" si="61"/>
        <v>-3.7403086447238866E-4</v>
      </c>
      <c r="AB89">
        <f t="shared" si="62"/>
        <v>-8.1341213387122434E-4</v>
      </c>
      <c r="AC89">
        <f t="shared" si="63"/>
        <v>-2.4632677454411722E-3</v>
      </c>
      <c r="AD89"/>
      <c r="AE89">
        <f t="shared" si="32"/>
        <v>6.616392995289386E-7</v>
      </c>
      <c r="AF89" s="145">
        <f t="shared" si="64"/>
        <v>38322.728499999997</v>
      </c>
      <c r="AG89" s="146"/>
      <c r="AH89">
        <f t="shared" si="65"/>
        <v>-8.2182919643548659E-3</v>
      </c>
      <c r="AI89">
        <f t="shared" si="66"/>
        <v>1.058958947864032</v>
      </c>
      <c r="AJ89">
        <f t="shared" si="67"/>
        <v>-0.99980171402545337</v>
      </c>
      <c r="AK89">
        <f t="shared" si="68"/>
        <v>-0.11877876818371939</v>
      </c>
      <c r="AL89">
        <f t="shared" si="69"/>
        <v>-1.1100519966425251</v>
      </c>
      <c r="AM89">
        <f t="shared" si="70"/>
        <v>-0.62004190793495761</v>
      </c>
      <c r="AN89">
        <f t="shared" si="52"/>
        <v>17.855249040734922</v>
      </c>
      <c r="AO89">
        <f t="shared" si="52"/>
        <v>17.855249056785407</v>
      </c>
      <c r="AP89">
        <f t="shared" si="52"/>
        <v>17.855249278839583</v>
      </c>
      <c r="AQ89">
        <f t="shared" si="52"/>
        <v>17.855252350891533</v>
      </c>
      <c r="AR89">
        <f t="shared" si="52"/>
        <v>17.855294850306475</v>
      </c>
      <c r="AS89">
        <f t="shared" si="52"/>
        <v>17.855882511443074</v>
      </c>
      <c r="AT89">
        <f t="shared" si="52"/>
        <v>17.86395478026234</v>
      </c>
      <c r="AU89">
        <f t="shared" si="71"/>
        <v>17.966424076880418</v>
      </c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</row>
    <row r="90" spans="1:70">
      <c r="A90" s="48" t="s">
        <v>121</v>
      </c>
      <c r="B90" s="55" t="s">
        <v>62</v>
      </c>
      <c r="C90" s="62">
        <v>53601.456899999997</v>
      </c>
      <c r="D90" s="62">
        <v>5.9999999999999995E-4</v>
      </c>
      <c r="E90" s="41">
        <f t="shared" si="53"/>
        <v>2448.9999070421095</v>
      </c>
      <c r="F90" s="41">
        <f t="shared" si="54"/>
        <v>2449</v>
      </c>
      <c r="G90" s="41">
        <f t="shared" si="55"/>
        <v>-2.6066998543683439E-5</v>
      </c>
      <c r="H90" s="34"/>
      <c r="I90" s="34"/>
      <c r="J90" s="34"/>
      <c r="K90" s="44">
        <f t="shared" si="50"/>
        <v>-2.6066998543683439E-5</v>
      </c>
      <c r="L90" s="34"/>
      <c r="M90" s="34"/>
      <c r="N90" s="34"/>
      <c r="O90" s="34">
        <f t="shared" ca="1" si="51"/>
        <v>2.1765685318631887E-4</v>
      </c>
      <c r="P90" s="34">
        <f t="shared" si="56"/>
        <v>1.3379202132267364E-3</v>
      </c>
      <c r="Q90" s="212">
        <f t="shared" si="57"/>
        <v>38582.956899999997</v>
      </c>
      <c r="R90" s="45"/>
      <c r="S90" s="44">
        <f t="shared" si="58"/>
        <v>1.8604611138732443E-6</v>
      </c>
      <c r="T90" s="34">
        <v>1</v>
      </c>
      <c r="U90" s="34">
        <f t="shared" si="59"/>
        <v>1.8604611138732443E-6</v>
      </c>
      <c r="V90" s="34"/>
      <c r="W90" s="34"/>
      <c r="X90" s="34"/>
      <c r="Y90" s="34"/>
      <c r="Z90">
        <f t="shared" si="60"/>
        <v>2449</v>
      </c>
      <c r="AA90">
        <f t="shared" si="61"/>
        <v>-2.9235365552001107E-4</v>
      </c>
      <c r="AB90">
        <f t="shared" si="62"/>
        <v>2.6628665697632763E-4</v>
      </c>
      <c r="AC90">
        <f t="shared" si="63"/>
        <v>-1.3639872117704199E-3</v>
      </c>
      <c r="AE90">
        <f t="shared" ref="AE90:AE153" si="72">+(G90-AA90)^2*T90</f>
        <v>7.090858368362838E-8</v>
      </c>
      <c r="AF90" s="145">
        <f t="shared" si="64"/>
        <v>38582.956899999997</v>
      </c>
      <c r="AG90" s="146"/>
      <c r="AH90">
        <f t="shared" si="65"/>
        <v>-8.0021009703786315E-3</v>
      </c>
      <c r="AI90">
        <f t="shared" si="66"/>
        <v>1.0752342174324203</v>
      </c>
      <c r="AJ90">
        <f t="shared" si="67"/>
        <v>-0.98683363088196585</v>
      </c>
      <c r="AK90">
        <f t="shared" si="68"/>
        <v>-0.10919874464391376</v>
      </c>
      <c r="AL90">
        <f t="shared" si="69"/>
        <v>-0.96751421195704834</v>
      </c>
      <c r="AM90">
        <f t="shared" si="70"/>
        <v>-0.52539564136469852</v>
      </c>
      <c r="AN90">
        <f t="shared" si="52"/>
        <v>17.987633183133273</v>
      </c>
      <c r="AO90">
        <f t="shared" si="52"/>
        <v>17.987633223594599</v>
      </c>
      <c r="AP90">
        <f t="shared" si="52"/>
        <v>17.98763369230786</v>
      </c>
      <c r="AQ90">
        <f t="shared" si="52"/>
        <v>17.987639121970812</v>
      </c>
      <c r="AR90">
        <f t="shared" si="52"/>
        <v>17.987702017706695</v>
      </c>
      <c r="AS90">
        <f t="shared" si="52"/>
        <v>17.988430248964885</v>
      </c>
      <c r="AT90">
        <f t="shared" si="52"/>
        <v>17.996817567697104</v>
      </c>
      <c r="AU90">
        <f t="shared" si="71"/>
        <v>18.08829439283129</v>
      </c>
    </row>
    <row r="91" spans="1:70" s="34" customFormat="1">
      <c r="A91" s="62" t="s">
        <v>121</v>
      </c>
      <c r="B91" s="55" t="s">
        <v>62</v>
      </c>
      <c r="C91" s="62">
        <v>53601.456899999997</v>
      </c>
      <c r="D91" s="62">
        <v>5.9999999999999995E-4</v>
      </c>
      <c r="E91" s="41">
        <f t="shared" si="53"/>
        <v>2448.9999070421095</v>
      </c>
      <c r="F91" s="41">
        <f t="shared" si="54"/>
        <v>2449</v>
      </c>
      <c r="G91" s="41">
        <f t="shared" si="55"/>
        <v>-2.6066998543683439E-5</v>
      </c>
      <c r="K91" s="44">
        <f t="shared" si="50"/>
        <v>-2.6066998543683439E-5</v>
      </c>
      <c r="O91" s="34">
        <f t="shared" ca="1" si="51"/>
        <v>2.1765685318631887E-4</v>
      </c>
      <c r="P91" s="34">
        <f t="shared" si="56"/>
        <v>1.3379202132267364E-3</v>
      </c>
      <c r="Q91" s="212">
        <f t="shared" si="57"/>
        <v>38582.956899999997</v>
      </c>
      <c r="R91" s="45"/>
      <c r="S91" s="44">
        <f t="shared" si="58"/>
        <v>1.8604611138732443E-6</v>
      </c>
      <c r="T91" s="34">
        <v>1</v>
      </c>
      <c r="U91" s="34">
        <f t="shared" si="59"/>
        <v>1.8604611138732443E-6</v>
      </c>
      <c r="Z91">
        <f t="shared" si="60"/>
        <v>2449</v>
      </c>
      <c r="AA91">
        <f t="shared" si="61"/>
        <v>-2.9235365552001107E-4</v>
      </c>
      <c r="AB91">
        <f t="shared" si="62"/>
        <v>2.6628665697632763E-4</v>
      </c>
      <c r="AC91">
        <f t="shared" si="63"/>
        <v>-1.3639872117704199E-3</v>
      </c>
      <c r="AD91"/>
      <c r="AE91">
        <f t="shared" si="72"/>
        <v>7.090858368362838E-8</v>
      </c>
      <c r="AF91" s="145">
        <f t="shared" si="64"/>
        <v>38582.956899999997</v>
      </c>
      <c r="AG91" s="146"/>
      <c r="AH91">
        <f t="shared" si="65"/>
        <v>-8.0021009703786315E-3</v>
      </c>
      <c r="AI91">
        <f t="shared" si="66"/>
        <v>1.0752342174324203</v>
      </c>
      <c r="AJ91">
        <f t="shared" si="67"/>
        <v>-0.98683363088196585</v>
      </c>
      <c r="AK91">
        <f t="shared" si="68"/>
        <v>-0.10919874464391376</v>
      </c>
      <c r="AL91">
        <f t="shared" si="69"/>
        <v>-0.96751421195704834</v>
      </c>
      <c r="AM91">
        <f t="shared" si="70"/>
        <v>-0.52539564136469852</v>
      </c>
      <c r="AN91">
        <f t="shared" ref="AN91:AT100" si="73">$AU91+$AB$7*SIN(AO91)</f>
        <v>17.987633183133273</v>
      </c>
      <c r="AO91">
        <f t="shared" si="73"/>
        <v>17.987633223594599</v>
      </c>
      <c r="AP91">
        <f t="shared" si="73"/>
        <v>17.98763369230786</v>
      </c>
      <c r="AQ91">
        <f t="shared" si="73"/>
        <v>17.987639121970812</v>
      </c>
      <c r="AR91">
        <f t="shared" si="73"/>
        <v>17.987702017706695</v>
      </c>
      <c r="AS91">
        <f t="shared" si="73"/>
        <v>17.988430248964885</v>
      </c>
      <c r="AT91">
        <f t="shared" si="73"/>
        <v>17.996817567697104</v>
      </c>
      <c r="AU91">
        <f t="shared" si="71"/>
        <v>18.08829439283129</v>
      </c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</row>
    <row r="92" spans="1:70" s="34" customFormat="1">
      <c r="A92" s="48" t="s">
        <v>121</v>
      </c>
      <c r="B92" s="154"/>
      <c r="C92" s="62">
        <v>53613.374100000001</v>
      </c>
      <c r="D92" s="62">
        <v>5.9999999999999995E-4</v>
      </c>
      <c r="E92" s="41">
        <f t="shared" si="53"/>
        <v>2491.4980008561183</v>
      </c>
      <c r="F92" s="41">
        <f t="shared" si="54"/>
        <v>2491.5</v>
      </c>
      <c r="G92" s="41">
        <f t="shared" si="55"/>
        <v>-5.6059449707390741E-4</v>
      </c>
      <c r="K92" s="44">
        <f t="shared" si="50"/>
        <v>-5.6059449707390741E-4</v>
      </c>
      <c r="O92" s="34">
        <f t="shared" ca="1" si="51"/>
        <v>2.1792081146179655E-4</v>
      </c>
      <c r="P92" s="34">
        <f t="shared" si="56"/>
        <v>1.3398940516562831E-3</v>
      </c>
      <c r="Q92" s="212">
        <f t="shared" si="57"/>
        <v>38594.874100000001</v>
      </c>
      <c r="R92" s="45"/>
      <c r="S92" s="44">
        <f t="shared" si="58"/>
        <v>3.6118567238545859E-6</v>
      </c>
      <c r="T92" s="34">
        <v>1</v>
      </c>
      <c r="U92" s="34">
        <f t="shared" si="59"/>
        <v>3.6118567238545859E-6</v>
      </c>
      <c r="Z92">
        <f t="shared" si="60"/>
        <v>2491.5</v>
      </c>
      <c r="AA92">
        <f t="shared" si="61"/>
        <v>-2.8746950616262163E-4</v>
      </c>
      <c r="AB92">
        <f t="shared" si="62"/>
        <v>-2.7312499091128577E-4</v>
      </c>
      <c r="AC92">
        <f t="shared" si="63"/>
        <v>-1.9004885487301905E-3</v>
      </c>
      <c r="AD92"/>
      <c r="AE92">
        <f t="shared" si="72"/>
        <v>7.4597260660289942E-8</v>
      </c>
      <c r="AF92" s="145">
        <f t="shared" si="64"/>
        <v>38594.874100000001</v>
      </c>
      <c r="AG92" s="146"/>
      <c r="AH92">
        <f t="shared" si="65"/>
        <v>-7.9887018352087016E-3</v>
      </c>
      <c r="AI92">
        <f t="shared" si="66"/>
        <v>1.0759566801842502</v>
      </c>
      <c r="AJ92">
        <f t="shared" si="67"/>
        <v>-0.98573941531426856</v>
      </c>
      <c r="AK92">
        <f t="shared" si="68"/>
        <v>-0.1086974518554272</v>
      </c>
      <c r="AL92">
        <f t="shared" si="69"/>
        <v>-0.96088298005841055</v>
      </c>
      <c r="AM92">
        <f t="shared" si="70"/>
        <v>-0.52117212280124514</v>
      </c>
      <c r="AN92">
        <f t="shared" si="73"/>
        <v>17.99374390835569</v>
      </c>
      <c r="AO92">
        <f t="shared" si="73"/>
        <v>17.993743950280471</v>
      </c>
      <c r="AP92">
        <f t="shared" si="73"/>
        <v>17.993744432519506</v>
      </c>
      <c r="AQ92">
        <f t="shared" si="73"/>
        <v>17.993749979445958</v>
      </c>
      <c r="AR92">
        <f t="shared" si="73"/>
        <v>17.99381378009673</v>
      </c>
      <c r="AS92">
        <f t="shared" si="73"/>
        <v>17.994547277378238</v>
      </c>
      <c r="AT92">
        <f t="shared" si="73"/>
        <v>18.002936159970986</v>
      </c>
      <c r="AU92">
        <f t="shared" si="71"/>
        <v>18.093875738119991</v>
      </c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</row>
    <row r="93" spans="1:70" s="34" customFormat="1">
      <c r="A93" s="48" t="s">
        <v>121</v>
      </c>
      <c r="B93" s="55" t="s">
        <v>62</v>
      </c>
      <c r="C93" s="62">
        <v>53613.515899999999</v>
      </c>
      <c r="D93" s="62">
        <v>2.8E-3</v>
      </c>
      <c r="E93" s="41">
        <f t="shared" si="53"/>
        <v>2492.0036758219426</v>
      </c>
      <c r="F93" s="41">
        <f t="shared" si="54"/>
        <v>2492</v>
      </c>
      <c r="G93" s="41">
        <f t="shared" si="55"/>
        <v>1.0307640040991828E-3</v>
      </c>
      <c r="K93" s="44">
        <f t="shared" si="50"/>
        <v>1.0307640040991828E-3</v>
      </c>
      <c r="O93" s="34">
        <f t="shared" ca="1" si="51"/>
        <v>2.1792391685327277E-4</v>
      </c>
      <c r="P93" s="34">
        <f t="shared" si="56"/>
        <v>1.339916819802997E-3</v>
      </c>
      <c r="Q93" s="212">
        <f t="shared" si="57"/>
        <v>38595.015899999999</v>
      </c>
      <c r="R93" s="45"/>
      <c r="S93" s="44">
        <f t="shared" si="58"/>
        <v>9.5575463457596519E-8</v>
      </c>
      <c r="T93" s="34">
        <v>1</v>
      </c>
      <c r="U93" s="34">
        <f t="shared" si="59"/>
        <v>9.5575463457596519E-8</v>
      </c>
      <c r="Z93">
        <f t="shared" si="60"/>
        <v>2492</v>
      </c>
      <c r="AA93">
        <f t="shared" si="61"/>
        <v>-2.8741144242565558E-4</v>
      </c>
      <c r="AB93">
        <f t="shared" si="62"/>
        <v>1.3181754465248384E-3</v>
      </c>
      <c r="AC93">
        <f t="shared" si="63"/>
        <v>-3.0915281570381421E-4</v>
      </c>
      <c r="AD93"/>
      <c r="AE93">
        <f t="shared" si="72"/>
        <v>1.737586507820957E-6</v>
      </c>
      <c r="AF93" s="145">
        <f t="shared" si="64"/>
        <v>38595.015899999999</v>
      </c>
      <c r="AG93" s="146"/>
      <c r="AH93">
        <f t="shared" si="65"/>
        <v>-7.9885423678091993E-3</v>
      </c>
      <c r="AI93">
        <f t="shared" si="66"/>
        <v>1.0759651656897229</v>
      </c>
      <c r="AJ93">
        <f t="shared" si="67"/>
        <v>-0.98572627519566136</v>
      </c>
      <c r="AK93">
        <f t="shared" si="68"/>
        <v>-0.108691521777038</v>
      </c>
      <c r="AL93">
        <f t="shared" si="69"/>
        <v>-0.96080491257111689</v>
      </c>
      <c r="AM93">
        <f t="shared" si="70"/>
        <v>-0.52112248770697056</v>
      </c>
      <c r="AN93">
        <f t="shared" si="73"/>
        <v>17.993815823655215</v>
      </c>
      <c r="AO93">
        <f t="shared" si="73"/>
        <v>17.993815865597387</v>
      </c>
      <c r="AP93">
        <f t="shared" si="73"/>
        <v>17.993816347996514</v>
      </c>
      <c r="AQ93">
        <f t="shared" si="73"/>
        <v>17.993821896304848</v>
      </c>
      <c r="AR93">
        <f t="shared" si="73"/>
        <v>17.993885707564587</v>
      </c>
      <c r="AS93">
        <f t="shared" si="73"/>
        <v>17.99461926607335</v>
      </c>
      <c r="AT93">
        <f t="shared" si="73"/>
        <v>18.0030081603025</v>
      </c>
      <c r="AU93">
        <f t="shared" si="71"/>
        <v>18.09394140100574</v>
      </c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</row>
    <row r="94" spans="1:70" s="34" customFormat="1">
      <c r="A94" s="48" t="s">
        <v>121</v>
      </c>
      <c r="B94" s="154"/>
      <c r="C94" s="62">
        <v>53614.497000000003</v>
      </c>
      <c r="D94" s="62">
        <v>2.3999999999999998E-3</v>
      </c>
      <c r="E94" s="41">
        <f t="shared" si="53"/>
        <v>2495.5023902717385</v>
      </c>
      <c r="F94" s="41">
        <f t="shared" si="54"/>
        <v>2495.5</v>
      </c>
      <c r="G94" s="41">
        <f t="shared" si="55"/>
        <v>6.7027350451098755E-4</v>
      </c>
      <c r="K94" s="44">
        <f t="shared" si="50"/>
        <v>6.7027350451098755E-4</v>
      </c>
      <c r="O94" s="34">
        <f t="shared" ca="1" si="51"/>
        <v>2.1794565459360622E-4</v>
      </c>
      <c r="P94" s="34">
        <f t="shared" si="56"/>
        <v>1.3400759015394748E-3</v>
      </c>
      <c r="Q94" s="212">
        <f t="shared" si="57"/>
        <v>38595.997000000003</v>
      </c>
      <c r="R94" s="45"/>
      <c r="S94" s="44">
        <f t="shared" si="58"/>
        <v>4.486352510651073E-7</v>
      </c>
      <c r="T94" s="34">
        <v>1</v>
      </c>
      <c r="U94" s="34">
        <f t="shared" si="59"/>
        <v>4.486352510651073E-7</v>
      </c>
      <c r="Z94">
        <f t="shared" si="60"/>
        <v>2495.5</v>
      </c>
      <c r="AA94">
        <f t="shared" si="61"/>
        <v>-2.8700460341849962E-4</v>
      </c>
      <c r="AB94">
        <f t="shared" si="62"/>
        <v>9.5727810792948717E-4</v>
      </c>
      <c r="AC94">
        <f t="shared" si="63"/>
        <v>-6.6980239702848728E-4</v>
      </c>
      <c r="AD94"/>
      <c r="AE94">
        <f t="shared" si="72"/>
        <v>9.1638137592105888E-7</v>
      </c>
      <c r="AF94" s="145">
        <f t="shared" si="64"/>
        <v>38595.997000000003</v>
      </c>
      <c r="AG94" s="146"/>
      <c r="AH94">
        <f t="shared" si="65"/>
        <v>-7.9874249039538821E-3</v>
      </c>
      <c r="AI94">
        <f t="shared" si="66"/>
        <v>1.0760245550076397</v>
      </c>
      <c r="AJ94">
        <f t="shared" si="67"/>
        <v>-0.9856341203360901</v>
      </c>
      <c r="AK94">
        <f t="shared" si="68"/>
        <v>-0.1086499900615078</v>
      </c>
      <c r="AL94">
        <f t="shared" si="69"/>
        <v>-0.96025840568491505</v>
      </c>
      <c r="AM94">
        <f t="shared" si="70"/>
        <v>-0.52077507665815603</v>
      </c>
      <c r="AN94">
        <f t="shared" si="73"/>
        <v>17.994319246630734</v>
      </c>
      <c r="AO94">
        <f t="shared" si="73"/>
        <v>17.994319288694761</v>
      </c>
      <c r="AP94">
        <f t="shared" si="73"/>
        <v>17.994319772215139</v>
      </c>
      <c r="AQ94">
        <f t="shared" si="73"/>
        <v>17.994325330198045</v>
      </c>
      <c r="AR94">
        <f t="shared" si="73"/>
        <v>17.994389215695723</v>
      </c>
      <c r="AS94">
        <f t="shared" si="73"/>
        <v>17.995123202319174</v>
      </c>
      <c r="AT94">
        <f t="shared" si="73"/>
        <v>18.003512173599518</v>
      </c>
      <c r="AU94">
        <f t="shared" si="71"/>
        <v>18.094401041205984</v>
      </c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</row>
    <row r="95" spans="1:70" s="34" customFormat="1">
      <c r="A95" s="48" t="s">
        <v>121</v>
      </c>
      <c r="B95" s="154"/>
      <c r="C95" s="62">
        <v>53648.427199999998</v>
      </c>
      <c r="D95" s="62">
        <v>2.3999999999999998E-3</v>
      </c>
      <c r="E95" s="41">
        <f t="shared" si="53"/>
        <v>2616.5013516659801</v>
      </c>
      <c r="F95" s="41">
        <f t="shared" si="54"/>
        <v>2616.5</v>
      </c>
      <c r="G95" s="41">
        <f t="shared" si="55"/>
        <v>3.7903049815213308E-4</v>
      </c>
      <c r="K95" s="44">
        <f t="shared" si="50"/>
        <v>3.7903049815213308E-4</v>
      </c>
      <c r="O95" s="34">
        <f t="shared" ca="1" si="51"/>
        <v>2.186971593308486E-4</v>
      </c>
      <c r="P95" s="34">
        <f t="shared" si="56"/>
        <v>1.3452578412842119E-3</v>
      </c>
      <c r="Q95" s="212">
        <f t="shared" si="57"/>
        <v>38629.927199999998</v>
      </c>
      <c r="R95" s="45"/>
      <c r="S95" s="44">
        <f t="shared" si="58"/>
        <v>9.3359527861607593E-7</v>
      </c>
      <c r="T95" s="34">
        <v>1</v>
      </c>
      <c r="U95" s="34">
        <f t="shared" si="59"/>
        <v>9.3359527861607593E-7</v>
      </c>
      <c r="Z95">
        <f t="shared" si="60"/>
        <v>2616.5</v>
      </c>
      <c r="AA95">
        <f t="shared" si="61"/>
        <v>-2.7251666750749588E-4</v>
      </c>
      <c r="AB95">
        <f t="shared" si="62"/>
        <v>6.5154716565962896E-4</v>
      </c>
      <c r="AC95">
        <f t="shared" si="63"/>
        <v>-9.662273431320788E-4</v>
      </c>
      <c r="AD95"/>
      <c r="AE95">
        <f t="shared" si="72"/>
        <v>4.2451370907909598E-7</v>
      </c>
      <c r="AF95" s="145">
        <f t="shared" si="64"/>
        <v>38629.927199999998</v>
      </c>
      <c r="AG95" s="146"/>
      <c r="AH95">
        <f t="shared" si="65"/>
        <v>-7.9475096729094818E-3</v>
      </c>
      <c r="AI95">
        <f t="shared" si="66"/>
        <v>1.0780676114182781</v>
      </c>
      <c r="AJ95">
        <f t="shared" si="67"/>
        <v>-0.98226044555689263</v>
      </c>
      <c r="AK95">
        <f t="shared" si="68"/>
        <v>-0.10719142387299517</v>
      </c>
      <c r="AL95">
        <f t="shared" si="69"/>
        <v>-0.94132788294824876</v>
      </c>
      <c r="AM95">
        <f t="shared" si="70"/>
        <v>-0.50880143692438951</v>
      </c>
      <c r="AN95">
        <f t="shared" si="73"/>
        <v>18.01174032820596</v>
      </c>
      <c r="AO95">
        <f t="shared" si="73"/>
        <v>18.011740374602685</v>
      </c>
      <c r="AP95">
        <f t="shared" si="73"/>
        <v>18.011740897526455</v>
      </c>
      <c r="AQ95">
        <f t="shared" si="73"/>
        <v>18.011746791224517</v>
      </c>
      <c r="AR95">
        <f t="shared" si="73"/>
        <v>18.011813214446896</v>
      </c>
      <c r="AS95">
        <f t="shared" si="73"/>
        <v>18.012561479747969</v>
      </c>
      <c r="AT95">
        <f t="shared" si="73"/>
        <v>18.020948375422098</v>
      </c>
      <c r="AU95">
        <f t="shared" si="71"/>
        <v>18.110291459557338</v>
      </c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</row>
    <row r="96" spans="1:70" s="34" customFormat="1">
      <c r="A96" s="48" t="s">
        <v>121</v>
      </c>
      <c r="B96" s="55" t="s">
        <v>62</v>
      </c>
      <c r="C96" s="62">
        <v>53651.371400000004</v>
      </c>
      <c r="D96" s="62">
        <v>2.8E-3</v>
      </c>
      <c r="E96" s="41">
        <f t="shared" si="53"/>
        <v>2627.0007045179418</v>
      </c>
      <c r="F96" s="41">
        <f t="shared" si="54"/>
        <v>2627</v>
      </c>
      <c r="G96" s="41">
        <f t="shared" si="55"/>
        <v>1.9755900575546548E-4</v>
      </c>
      <c r="K96" s="44">
        <f t="shared" si="50"/>
        <v>1.9755900575546548E-4</v>
      </c>
      <c r="O96" s="34">
        <f t="shared" ca="1" si="51"/>
        <v>2.1876237255184897E-4</v>
      </c>
      <c r="P96" s="34">
        <f t="shared" si="56"/>
        <v>1.3456783907139275E-3</v>
      </c>
      <c r="Q96" s="212">
        <f t="shared" si="57"/>
        <v>38632.871400000004</v>
      </c>
      <c r="R96" s="45"/>
      <c r="S96" s="44">
        <f t="shared" si="58"/>
        <v>1.3181781221173971E-6</v>
      </c>
      <c r="T96" s="34">
        <v>1</v>
      </c>
      <c r="U96" s="34">
        <f t="shared" si="59"/>
        <v>1.3181781221173971E-6</v>
      </c>
      <c r="Z96">
        <f t="shared" si="60"/>
        <v>2627</v>
      </c>
      <c r="AA96">
        <f t="shared" si="61"/>
        <v>-2.7122067018395691E-4</v>
      </c>
      <c r="AB96">
        <f t="shared" si="62"/>
        <v>4.6877967593942239E-4</v>
      </c>
      <c r="AC96">
        <f t="shared" si="63"/>
        <v>-1.148119384958462E-3</v>
      </c>
      <c r="AD96"/>
      <c r="AE96">
        <f t="shared" si="72"/>
        <v>2.1975438457386986E-7</v>
      </c>
      <c r="AF96" s="145">
        <f t="shared" si="64"/>
        <v>38632.871400000004</v>
      </c>
      <c r="AG96" s="146"/>
      <c r="AH96">
        <f t="shared" si="65"/>
        <v>-7.9439283526410078E-3</v>
      </c>
      <c r="AI96">
        <f t="shared" si="66"/>
        <v>1.0782439547247011</v>
      </c>
      <c r="AJ96">
        <f t="shared" si="67"/>
        <v>-0.98195043292302986</v>
      </c>
      <c r="AK96">
        <f t="shared" si="68"/>
        <v>-0.1070627706231924</v>
      </c>
      <c r="AL96">
        <f t="shared" si="69"/>
        <v>-0.93968177032937505</v>
      </c>
      <c r="AM96">
        <f t="shared" si="70"/>
        <v>-0.50776574218743364</v>
      </c>
      <c r="AN96">
        <f t="shared" si="73"/>
        <v>18.013253630228345</v>
      </c>
      <c r="AO96">
        <f t="shared" si="73"/>
        <v>18.013253677011871</v>
      </c>
      <c r="AP96">
        <f t="shared" si="73"/>
        <v>18.013254203410945</v>
      </c>
      <c r="AQ96">
        <f t="shared" si="73"/>
        <v>18.013260126328973</v>
      </c>
      <c r="AR96">
        <f t="shared" si="73"/>
        <v>18.013326766926092</v>
      </c>
      <c r="AS96">
        <f t="shared" si="73"/>
        <v>18.014076222517104</v>
      </c>
      <c r="AT96">
        <f t="shared" si="73"/>
        <v>18.022462503646516</v>
      </c>
      <c r="AU96">
        <f t="shared" si="71"/>
        <v>18.111670380158074</v>
      </c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</row>
    <row r="97" spans="1:70" s="34" customFormat="1">
      <c r="A97" s="48" t="s">
        <v>121</v>
      </c>
      <c r="B97" s="154"/>
      <c r="C97" s="62">
        <v>53651.511100000003</v>
      </c>
      <c r="D97" s="62">
        <v>1.5E-3</v>
      </c>
      <c r="E97" s="41">
        <f t="shared" si="53"/>
        <v>2627.4988906443646</v>
      </c>
      <c r="F97" s="41">
        <f t="shared" si="54"/>
        <v>2627.5</v>
      </c>
      <c r="G97" s="41">
        <f t="shared" si="55"/>
        <v>-3.1108249095268548E-4</v>
      </c>
      <c r="K97" s="44">
        <f t="shared" si="50"/>
        <v>-3.1108249095268548E-4</v>
      </c>
      <c r="O97" s="34">
        <f t="shared" ca="1" si="51"/>
        <v>2.1876547794332516E-4</v>
      </c>
      <c r="P97" s="34">
        <f t="shared" si="56"/>
        <v>1.3456983008702577E-3</v>
      </c>
      <c r="Q97" s="212">
        <f t="shared" si="57"/>
        <v>38633.011100000003</v>
      </c>
      <c r="R97" s="45"/>
      <c r="S97" s="44">
        <f t="shared" si="58"/>
        <v>2.7449225921534586E-6</v>
      </c>
      <c r="T97" s="34">
        <v>1</v>
      </c>
      <c r="U97" s="34">
        <f t="shared" si="59"/>
        <v>2.7449225921534586E-6</v>
      </c>
      <c r="Z97">
        <f t="shared" si="60"/>
        <v>2627.5</v>
      </c>
      <c r="AA97">
        <f t="shared" si="61"/>
        <v>-2.711588015119502E-4</v>
      </c>
      <c r="AB97">
        <f t="shared" si="62"/>
        <v>-3.9923689440735273E-5</v>
      </c>
      <c r="AC97">
        <f t="shared" si="63"/>
        <v>-1.6567807918229432E-3</v>
      </c>
      <c r="AD97"/>
      <c r="AE97">
        <f t="shared" si="72"/>
        <v>1.5939009785602771E-9</v>
      </c>
      <c r="AF97" s="145">
        <f t="shared" si="64"/>
        <v>38633.011100000003</v>
      </c>
      <c r="AG97" s="146"/>
      <c r="AH97">
        <f t="shared" si="65"/>
        <v>-7.9437573450913401E-3</v>
      </c>
      <c r="AI97">
        <f t="shared" si="66"/>
        <v>1.0782523481781281</v>
      </c>
      <c r="AJ97">
        <f t="shared" si="67"/>
        <v>-0.98193560150027592</v>
      </c>
      <c r="AK97">
        <f t="shared" si="68"/>
        <v>-0.10705663598808067</v>
      </c>
      <c r="AL97">
        <f t="shared" si="69"/>
        <v>-0.93960337058452736</v>
      </c>
      <c r="AM97">
        <f t="shared" si="70"/>
        <v>-0.50771643654815546</v>
      </c>
      <c r="AN97">
        <f t="shared" si="73"/>
        <v>18.013325698402301</v>
      </c>
      <c r="AO97">
        <f t="shared" si="73"/>
        <v>18.013325745204288</v>
      </c>
      <c r="AP97">
        <f t="shared" si="73"/>
        <v>18.013326271769067</v>
      </c>
      <c r="AQ97">
        <f t="shared" si="73"/>
        <v>18.013332196078764</v>
      </c>
      <c r="AR97">
        <f t="shared" si="73"/>
        <v>18.013398847014951</v>
      </c>
      <c r="AS97">
        <f t="shared" si="73"/>
        <v>18.014148359088569</v>
      </c>
      <c r="AT97">
        <f t="shared" si="73"/>
        <v>18.022534609223506</v>
      </c>
      <c r="AU97">
        <f t="shared" si="71"/>
        <v>18.111736043043827</v>
      </c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</row>
    <row r="98" spans="1:70" s="34" customFormat="1">
      <c r="A98" s="48" t="s">
        <v>121</v>
      </c>
      <c r="B98" s="154"/>
      <c r="C98" s="62">
        <v>53659.3629</v>
      </c>
      <c r="D98" s="62">
        <v>2.9999999999999997E-4</v>
      </c>
      <c r="E98" s="41">
        <f t="shared" si="53"/>
        <v>2655.4993045846018</v>
      </c>
      <c r="F98" s="41">
        <f t="shared" si="54"/>
        <v>2655.5</v>
      </c>
      <c r="G98" s="41">
        <f t="shared" si="55"/>
        <v>-1.9500649796100333E-4</v>
      </c>
      <c r="K98" s="44">
        <f t="shared" si="50"/>
        <v>-1.9500649796100333E-4</v>
      </c>
      <c r="O98" s="34">
        <f t="shared" ca="1" si="51"/>
        <v>2.1893937986599283E-4</v>
      </c>
      <c r="P98" s="34">
        <f t="shared" si="56"/>
        <v>1.3467964380651368E-3</v>
      </c>
      <c r="Q98" s="212">
        <f t="shared" si="57"/>
        <v>38640.8629</v>
      </c>
      <c r="R98" s="45"/>
      <c r="S98" s="44">
        <f t="shared" si="58"/>
        <v>2.3771562935388261E-6</v>
      </c>
      <c r="T98" s="34">
        <v>1</v>
      </c>
      <c r="U98" s="34">
        <f t="shared" si="59"/>
        <v>2.3771562935388261E-6</v>
      </c>
      <c r="Z98">
        <f t="shared" si="60"/>
        <v>2655.5</v>
      </c>
      <c r="AA98">
        <f t="shared" si="61"/>
        <v>-2.6767173663505388E-4</v>
      </c>
      <c r="AB98">
        <f t="shared" si="62"/>
        <v>7.2665238674050545E-5</v>
      </c>
      <c r="AC98">
        <f t="shared" si="63"/>
        <v>-1.5418029360261402E-3</v>
      </c>
      <c r="AD98"/>
      <c r="AE98">
        <f t="shared" si="72"/>
        <v>5.2802369115567308E-9</v>
      </c>
      <c r="AF98" s="145">
        <f t="shared" si="64"/>
        <v>38640.8629</v>
      </c>
      <c r="AG98" s="146"/>
      <c r="AH98">
        <f t="shared" si="65"/>
        <v>-7.9341129480715138E-3</v>
      </c>
      <c r="AI98">
        <f t="shared" si="66"/>
        <v>1.0787218201648596</v>
      </c>
      <c r="AJ98">
        <f t="shared" si="67"/>
        <v>-0.98109503511708784</v>
      </c>
      <c r="AK98">
        <f t="shared" si="68"/>
        <v>-0.10671189406250314</v>
      </c>
      <c r="AL98">
        <f t="shared" si="69"/>
        <v>-0.93521103807568828</v>
      </c>
      <c r="AM98">
        <f t="shared" si="70"/>
        <v>-0.50495722355380901</v>
      </c>
      <c r="AN98">
        <f t="shared" si="73"/>
        <v>18.017362410800182</v>
      </c>
      <c r="AO98">
        <f t="shared" si="73"/>
        <v>18.017362458642122</v>
      </c>
      <c r="AP98">
        <f t="shared" si="73"/>
        <v>18.017362994516596</v>
      </c>
      <c r="AQ98">
        <f t="shared" si="73"/>
        <v>18.017368996790275</v>
      </c>
      <c r="AR98">
        <f t="shared" si="73"/>
        <v>18.017436224923912</v>
      </c>
      <c r="AS98">
        <f t="shared" si="73"/>
        <v>18.018188871161627</v>
      </c>
      <c r="AT98">
        <f t="shared" si="73"/>
        <v>18.026573134546339</v>
      </c>
      <c r="AU98">
        <f t="shared" si="71"/>
        <v>18.115413164645791</v>
      </c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</row>
    <row r="99" spans="1:70" s="34" customFormat="1">
      <c r="A99" s="48" t="s">
        <v>121</v>
      </c>
      <c r="B99" s="55" t="s">
        <v>62</v>
      </c>
      <c r="C99" s="62">
        <v>53659.503299999997</v>
      </c>
      <c r="D99" s="62">
        <v>5.9999999999999995E-4</v>
      </c>
      <c r="E99" s="41">
        <f t="shared" si="53"/>
        <v>2655.9999869908165</v>
      </c>
      <c r="F99" s="41">
        <f t="shared" si="54"/>
        <v>2656</v>
      </c>
      <c r="G99" s="41">
        <f t="shared" si="55"/>
        <v>-3.6479978007264435E-6</v>
      </c>
      <c r="K99" s="44">
        <f t="shared" si="50"/>
        <v>-3.6479978007264435E-6</v>
      </c>
      <c r="O99" s="34">
        <f t="shared" ca="1" si="51"/>
        <v>2.1894248525746905E-4</v>
      </c>
      <c r="P99" s="34">
        <f t="shared" si="56"/>
        <v>1.3468157470943381E-3</v>
      </c>
      <c r="Q99" s="212">
        <f t="shared" si="57"/>
        <v>38641.003299999997</v>
      </c>
      <c r="R99" s="45"/>
      <c r="S99" s="44">
        <f t="shared" si="58"/>
        <v>1.823752326276002E-6</v>
      </c>
      <c r="T99" s="34">
        <v>1</v>
      </c>
      <c r="U99" s="34">
        <f t="shared" si="59"/>
        <v>1.823752326276002E-6</v>
      </c>
      <c r="Z99">
        <f t="shared" si="60"/>
        <v>2656</v>
      </c>
      <c r="AA99">
        <f t="shared" si="61"/>
        <v>-2.676090672697768E-4</v>
      </c>
      <c r="AB99">
        <f t="shared" si="62"/>
        <v>2.6396106946905036E-4</v>
      </c>
      <c r="AC99">
        <f t="shared" si="63"/>
        <v>-1.3504637448950646E-3</v>
      </c>
      <c r="AD99"/>
      <c r="AE99">
        <f t="shared" si="72"/>
        <v>6.9675446195244837E-8</v>
      </c>
      <c r="AF99" s="145">
        <f t="shared" si="64"/>
        <v>38641.003299999997</v>
      </c>
      <c r="AG99" s="146"/>
      <c r="AH99">
        <f t="shared" si="65"/>
        <v>-7.9339395128645088E-3</v>
      </c>
      <c r="AI99">
        <f t="shared" si="66"/>
        <v>1.0787301935248141</v>
      </c>
      <c r="AJ99">
        <f t="shared" si="67"/>
        <v>-0.98107984621198285</v>
      </c>
      <c r="AK99">
        <f t="shared" si="68"/>
        <v>-0.10670571649176389</v>
      </c>
      <c r="AL99">
        <f t="shared" si="69"/>
        <v>-0.93513256882539009</v>
      </c>
      <c r="AM99">
        <f t="shared" si="70"/>
        <v>-0.5049079857888743</v>
      </c>
      <c r="AN99">
        <f t="shared" si="73"/>
        <v>18.017434510913169</v>
      </c>
      <c r="AO99">
        <f t="shared" si="73"/>
        <v>18.01743455877379</v>
      </c>
      <c r="AP99">
        <f t="shared" si="73"/>
        <v>18.017435094815042</v>
      </c>
      <c r="AQ99">
        <f t="shared" si="73"/>
        <v>18.017441098481417</v>
      </c>
      <c r="AR99">
        <f t="shared" si="73"/>
        <v>18.01750833688973</v>
      </c>
      <c r="AS99">
        <f t="shared" si="73"/>
        <v>18.018261038577258</v>
      </c>
      <c r="AT99">
        <f t="shared" si="73"/>
        <v>18.026645262001264</v>
      </c>
      <c r="AU99">
        <f t="shared" si="71"/>
        <v>18.11547882753154</v>
      </c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</row>
    <row r="100" spans="1:70" s="34" customFormat="1">
      <c r="A100" s="89" t="s">
        <v>125</v>
      </c>
      <c r="B100" s="90" t="s">
        <v>65</v>
      </c>
      <c r="C100" s="89">
        <v>53928.422100000003</v>
      </c>
      <c r="D100" s="89">
        <v>2.0000000000000001E-4</v>
      </c>
      <c r="E100" s="41">
        <f t="shared" si="53"/>
        <v>3614.9950857344511</v>
      </c>
      <c r="F100" s="41">
        <f t="shared" si="54"/>
        <v>3615</v>
      </c>
      <c r="G100" s="41">
        <f t="shared" si="55"/>
        <v>-1.3780449953628704E-3</v>
      </c>
      <c r="K100" s="44">
        <f t="shared" si="50"/>
        <v>-1.3780449953628704E-3</v>
      </c>
      <c r="O100" s="34">
        <f t="shared" ca="1" si="51"/>
        <v>2.2489862610883629E-4</v>
      </c>
      <c r="P100" s="34">
        <f t="shared" si="56"/>
        <v>1.3644422742495293E-3</v>
      </c>
      <c r="Q100" s="212">
        <f t="shared" si="57"/>
        <v>38909.922100000003</v>
      </c>
      <c r="R100" s="45"/>
      <c r="S100" s="44">
        <f t="shared" si="58"/>
        <v>7.5212364239860757E-6</v>
      </c>
      <c r="T100" s="34">
        <v>1</v>
      </c>
      <c r="U100" s="34">
        <f t="shared" si="59"/>
        <v>7.5212364239860757E-6</v>
      </c>
      <c r="Z100">
        <f t="shared" si="60"/>
        <v>3615</v>
      </c>
      <c r="AA100">
        <f t="shared" si="61"/>
        <v>-1.2173896280796327E-4</v>
      </c>
      <c r="AB100">
        <f t="shared" si="62"/>
        <v>-1.2563060325549071E-3</v>
      </c>
      <c r="AC100">
        <f t="shared" si="63"/>
        <v>-2.7424872696123997E-3</v>
      </c>
      <c r="AD100"/>
      <c r="AE100">
        <f t="shared" si="72"/>
        <v>1.5783048474338514E-6</v>
      </c>
      <c r="AF100" s="145">
        <f t="shared" si="64"/>
        <v>38909.922100000003</v>
      </c>
      <c r="AG100" s="146"/>
      <c r="AH100">
        <f t="shared" si="65"/>
        <v>-7.5230918197698041E-3</v>
      </c>
      <c r="AI100">
        <f t="shared" si="66"/>
        <v>1.0940437768972129</v>
      </c>
      <c r="AJ100">
        <f t="shared" si="67"/>
        <v>-0.94021922423957305</v>
      </c>
      <c r="AK100">
        <f t="shared" si="68"/>
        <v>-9.3489685695175073E-2</v>
      </c>
      <c r="AL100">
        <f t="shared" si="69"/>
        <v>-0.78244354622131418</v>
      </c>
      <c r="AM100">
        <f t="shared" si="70"/>
        <v>-0.41248384489548695</v>
      </c>
      <c r="AN100">
        <f t="shared" si="73"/>
        <v>18.156721581494054</v>
      </c>
      <c r="AO100">
        <f t="shared" si="73"/>
        <v>18.156721670589523</v>
      </c>
      <c r="AP100">
        <f t="shared" si="73"/>
        <v>18.156722543793478</v>
      </c>
      <c r="AQ100">
        <f t="shared" si="73"/>
        <v>18.156731101828843</v>
      </c>
      <c r="AR100">
        <f t="shared" si="73"/>
        <v>18.156814973597037</v>
      </c>
      <c r="AS100">
        <f t="shared" si="73"/>
        <v>18.157636637856722</v>
      </c>
      <c r="AT100">
        <f t="shared" si="73"/>
        <v>18.165656910066254</v>
      </c>
      <c r="AU100">
        <f t="shared" si="71"/>
        <v>18.241420242398878</v>
      </c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</row>
    <row r="101" spans="1:70" s="34" customFormat="1">
      <c r="A101" s="62" t="s">
        <v>127</v>
      </c>
      <c r="B101" s="90" t="s">
        <v>65</v>
      </c>
      <c r="C101" s="62">
        <v>53966.420299999998</v>
      </c>
      <c r="D101" s="62">
        <v>1.6999999999999999E-3</v>
      </c>
      <c r="E101" s="41">
        <f t="shared" si="53"/>
        <v>3750.5009988988495</v>
      </c>
      <c r="F101" s="41">
        <f t="shared" si="54"/>
        <v>3750.5</v>
      </c>
      <c r="G101" s="41">
        <f t="shared" si="55"/>
        <v>2.8010849928250536E-4</v>
      </c>
      <c r="K101" s="44">
        <f t="shared" si="50"/>
        <v>2.8010849928250536E-4</v>
      </c>
      <c r="O101" s="34">
        <f t="shared" ca="1" si="51"/>
        <v>2.257401871988887E-4</v>
      </c>
      <c r="P101" s="34">
        <f t="shared" si="56"/>
        <v>1.363804708914707E-3</v>
      </c>
      <c r="Q101" s="212">
        <f t="shared" si="57"/>
        <v>38947.920299999998</v>
      </c>
      <c r="R101" s="45"/>
      <c r="S101" s="44">
        <f t="shared" si="58"/>
        <v>1.1743974747712007E-6</v>
      </c>
      <c r="T101" s="34">
        <v>1</v>
      </c>
      <c r="U101" s="34">
        <f t="shared" si="59"/>
        <v>1.1743974747712007E-6</v>
      </c>
      <c r="Z101">
        <f t="shared" si="60"/>
        <v>3750.5</v>
      </c>
      <c r="AA101">
        <f t="shared" si="61"/>
        <v>-9.7064422740530086E-5</v>
      </c>
      <c r="AB101">
        <f t="shared" si="62"/>
        <v>3.7717292202303545E-4</v>
      </c>
      <c r="AC101">
        <f t="shared" si="63"/>
        <v>-1.0836962096322017E-3</v>
      </c>
      <c r="AD101"/>
      <c r="AE101">
        <f t="shared" si="72"/>
        <v>1.4225941310739477E-7</v>
      </c>
      <c r="AF101" s="145">
        <f t="shared" si="64"/>
        <v>38947.920299999998</v>
      </c>
      <c r="AG101" s="146"/>
      <c r="AH101">
        <f t="shared" si="65"/>
        <v>-7.452511604723381E-3</v>
      </c>
      <c r="AI101">
        <f t="shared" si="66"/>
        <v>1.0960697693058612</v>
      </c>
      <c r="AJ101">
        <f t="shared" si="67"/>
        <v>-0.93253081178347852</v>
      </c>
      <c r="AK101">
        <f t="shared" si="68"/>
        <v>-9.140652454827275E-2</v>
      </c>
      <c r="AL101">
        <f t="shared" si="69"/>
        <v>-0.7605295077709372</v>
      </c>
      <c r="AM101">
        <f t="shared" si="70"/>
        <v>-0.39971974413787664</v>
      </c>
      <c r="AN101">
        <f t="shared" ref="AN101:AT110" si="74">$AU101+$AB$7*SIN(AO101)</f>
        <v>18.17655657168012</v>
      </c>
      <c r="AO101">
        <f t="shared" si="74"/>
        <v>18.176556667074063</v>
      </c>
      <c r="AP101">
        <f t="shared" si="74"/>
        <v>18.176557587042314</v>
      </c>
      <c r="AQ101">
        <f t="shared" si="74"/>
        <v>18.176566459076273</v>
      </c>
      <c r="AR101">
        <f t="shared" si="74"/>
        <v>18.176652016402802</v>
      </c>
      <c r="AS101">
        <f t="shared" si="74"/>
        <v>18.177476788085517</v>
      </c>
      <c r="AT101">
        <f t="shared" si="74"/>
        <v>18.185400076709719</v>
      </c>
      <c r="AU101">
        <f t="shared" si="71"/>
        <v>18.259214884436961</v>
      </c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</row>
    <row r="102" spans="1:70" s="34" customFormat="1">
      <c r="A102" s="62" t="s">
        <v>127</v>
      </c>
      <c r="B102" s="55" t="s">
        <v>62</v>
      </c>
      <c r="C102" s="62">
        <v>53966.559699999998</v>
      </c>
      <c r="D102" s="62">
        <v>4.7999999999999996E-3</v>
      </c>
      <c r="E102" s="41">
        <f t="shared" si="53"/>
        <v>3750.998115191072</v>
      </c>
      <c r="F102" s="41">
        <f t="shared" si="54"/>
        <v>3751</v>
      </c>
      <c r="G102" s="41">
        <f t="shared" si="55"/>
        <v>-5.2853299712296575E-4</v>
      </c>
      <c r="K102" s="44">
        <f t="shared" si="50"/>
        <v>-5.2853299712296575E-4</v>
      </c>
      <c r="O102" s="34">
        <f t="shared" ca="1" si="51"/>
        <v>2.257432925903649E-4</v>
      </c>
      <c r="P102" s="34">
        <f t="shared" si="56"/>
        <v>1.3638009220068581E-3</v>
      </c>
      <c r="Q102" s="212">
        <f t="shared" si="57"/>
        <v>38948.059699999998</v>
      </c>
      <c r="R102" s="45"/>
      <c r="S102" s="44">
        <f t="shared" si="58"/>
        <v>3.5809276614892388E-6</v>
      </c>
      <c r="T102" s="34">
        <v>1</v>
      </c>
      <c r="U102" s="34">
        <f t="shared" si="59"/>
        <v>3.5809276614892388E-6</v>
      </c>
      <c r="Z102">
        <f t="shared" si="60"/>
        <v>3751</v>
      </c>
      <c r="AA102">
        <f t="shared" si="61"/>
        <v>-9.6971561701507739E-5</v>
      </c>
      <c r="AB102">
        <f t="shared" si="62"/>
        <v>-4.3156143542145801E-4</v>
      </c>
      <c r="AC102">
        <f t="shared" si="63"/>
        <v>-1.8923339191298238E-3</v>
      </c>
      <c r="AD102"/>
      <c r="AE102">
        <f t="shared" si="72"/>
        <v>1.8624527254302927E-7</v>
      </c>
      <c r="AF102" s="145">
        <f t="shared" si="64"/>
        <v>38948.059699999998</v>
      </c>
      <c r="AG102" s="146"/>
      <c r="AH102">
        <f t="shared" si="65"/>
        <v>-7.4522454681705706E-3</v>
      </c>
      <c r="AI102">
        <f t="shared" si="66"/>
        <v>1.0960771741385664</v>
      </c>
      <c r="AJ102">
        <f t="shared" si="67"/>
        <v>-0.93250155558259629</v>
      </c>
      <c r="AK102">
        <f t="shared" si="68"/>
        <v>-9.1398741315310034E-2</v>
      </c>
      <c r="AL102">
        <f t="shared" si="69"/>
        <v>-0.76044849442959606</v>
      </c>
      <c r="AM102">
        <f t="shared" si="70"/>
        <v>-0.39967276623911113</v>
      </c>
      <c r="AN102">
        <f t="shared" si="74"/>
        <v>18.176629831267665</v>
      </c>
      <c r="AO102">
        <f t="shared" si="74"/>
        <v>18.176629926684832</v>
      </c>
      <c r="AP102">
        <f t="shared" si="74"/>
        <v>18.176630846823354</v>
      </c>
      <c r="AQ102">
        <f t="shared" si="74"/>
        <v>18.176639719981175</v>
      </c>
      <c r="AR102">
        <f t="shared" si="74"/>
        <v>18.176725283149391</v>
      </c>
      <c r="AS102">
        <f t="shared" si="74"/>
        <v>18.177550063024775</v>
      </c>
      <c r="AT102">
        <f t="shared" si="74"/>
        <v>18.185472973387263</v>
      </c>
      <c r="AU102">
        <f t="shared" si="71"/>
        <v>18.25928054732271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</row>
    <row r="103" spans="1:70" s="34" customFormat="1">
      <c r="A103" s="62" t="s">
        <v>128</v>
      </c>
      <c r="B103" s="90" t="s">
        <v>62</v>
      </c>
      <c r="C103" s="89">
        <v>53985.489000000001</v>
      </c>
      <c r="D103" s="89">
        <v>1E-3</v>
      </c>
      <c r="E103" s="41">
        <f t="shared" si="53"/>
        <v>3818.5021570157814</v>
      </c>
      <c r="F103" s="41">
        <f t="shared" si="54"/>
        <v>3818.5</v>
      </c>
      <c r="G103" s="41">
        <f t="shared" si="55"/>
        <v>6.0486450820462778E-4</v>
      </c>
      <c r="K103" s="44">
        <f t="shared" si="50"/>
        <v>6.0486450820462778E-4</v>
      </c>
      <c r="O103" s="34">
        <f t="shared" ca="1" si="51"/>
        <v>2.2616252043965301E-4</v>
      </c>
      <c r="P103" s="34">
        <f t="shared" si="56"/>
        <v>1.3631928763412798E-3</v>
      </c>
      <c r="Q103" s="212">
        <f t="shared" si="57"/>
        <v>38966.989000000001</v>
      </c>
      <c r="R103" s="45"/>
      <c r="S103" s="44">
        <f t="shared" si="58"/>
        <v>5.7506191392079757E-7</v>
      </c>
      <c r="T103" s="34">
        <v>1</v>
      </c>
      <c r="U103" s="34">
        <f t="shared" si="59"/>
        <v>5.7506191392079757E-7</v>
      </c>
      <c r="Z103">
        <f t="shared" si="60"/>
        <v>3818.5</v>
      </c>
      <c r="AA103">
        <f t="shared" si="61"/>
        <v>-8.4313988209092604E-5</v>
      </c>
      <c r="AB103">
        <f t="shared" si="62"/>
        <v>6.8917849641372039E-4</v>
      </c>
      <c r="AC103">
        <f t="shared" si="63"/>
        <v>-7.5832836813665198E-4</v>
      </c>
      <c r="AD103"/>
      <c r="AE103">
        <f t="shared" si="72"/>
        <v>4.7496699991907643E-7</v>
      </c>
      <c r="AF103" s="145">
        <f t="shared" si="64"/>
        <v>38966.989000000001</v>
      </c>
      <c r="AG103" s="146"/>
      <c r="AH103">
        <f t="shared" si="65"/>
        <v>-7.4159336734724128E-3</v>
      </c>
      <c r="AI103">
        <f t="shared" si="66"/>
        <v>1.0970719231836787</v>
      </c>
      <c r="AJ103">
        <f t="shared" si="67"/>
        <v>-0.92849214419787029</v>
      </c>
      <c r="AK103">
        <f t="shared" si="68"/>
        <v>-9.034154655471302E-2</v>
      </c>
      <c r="AL103">
        <f t="shared" si="69"/>
        <v>-0.74950167440290216</v>
      </c>
      <c r="AM103">
        <f t="shared" si="70"/>
        <v>-0.39333883558911598</v>
      </c>
      <c r="AN103">
        <f t="shared" si="74"/>
        <v>18.186524404229136</v>
      </c>
      <c r="AO103">
        <f t="shared" si="74"/>
        <v>18.186524502777488</v>
      </c>
      <c r="AP103">
        <f t="shared" si="74"/>
        <v>18.186525445721017</v>
      </c>
      <c r="AQ103">
        <f t="shared" si="74"/>
        <v>18.186534468084325</v>
      </c>
      <c r="AR103">
        <f t="shared" si="74"/>
        <v>18.186620793517896</v>
      </c>
      <c r="AS103">
        <f t="shared" si="74"/>
        <v>18.187446456220357</v>
      </c>
      <c r="AT103">
        <f t="shared" si="74"/>
        <v>18.195316933397475</v>
      </c>
      <c r="AU103">
        <f t="shared" si="71"/>
        <v>18.268145036898879</v>
      </c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</row>
    <row r="104" spans="1:70" s="34" customFormat="1">
      <c r="A104" s="48" t="s">
        <v>129</v>
      </c>
      <c r="B104" s="55" t="s">
        <v>65</v>
      </c>
      <c r="C104" s="62">
        <v>53989.696000000004</v>
      </c>
      <c r="D104" s="62">
        <v>4.0000000000000002E-4</v>
      </c>
      <c r="E104" s="41">
        <f t="shared" si="53"/>
        <v>3833.5047986325685</v>
      </c>
      <c r="F104" s="41">
        <f t="shared" si="54"/>
        <v>3833.5</v>
      </c>
      <c r="G104" s="41">
        <f t="shared" si="55"/>
        <v>1.3456195083563216E-3</v>
      </c>
      <c r="K104" s="44">
        <f t="shared" si="50"/>
        <v>1.3456195083563216E-3</v>
      </c>
      <c r="O104" s="34">
        <f t="shared" ca="1" si="51"/>
        <v>2.2625568218393924E-4</v>
      </c>
      <c r="P104" s="34">
        <f t="shared" si="56"/>
        <v>1.3630316535095687E-3</v>
      </c>
      <c r="Q104" s="212">
        <f t="shared" si="57"/>
        <v>38971.196000000004</v>
      </c>
      <c r="R104" s="45"/>
      <c r="S104" s="44">
        <f t="shared" si="58"/>
        <v>3.0318279883774754E-10</v>
      </c>
      <c r="T104" s="34">
        <v>1</v>
      </c>
      <c r="U104" s="34">
        <f t="shared" si="59"/>
        <v>3.0318279883774754E-10</v>
      </c>
      <c r="Z104">
        <f t="shared" si="60"/>
        <v>3833.5</v>
      </c>
      <c r="AA104">
        <f t="shared" si="61"/>
        <v>-8.1468587707991987E-5</v>
      </c>
      <c r="AB104">
        <f t="shared" si="62"/>
        <v>1.4270880960643136E-3</v>
      </c>
      <c r="AC104">
        <f t="shared" si="63"/>
        <v>-1.7412145153247131E-5</v>
      </c>
      <c r="AD104"/>
      <c r="AE104">
        <f t="shared" si="72"/>
        <v>2.0365804339284677E-6</v>
      </c>
      <c r="AF104" s="145">
        <f t="shared" si="64"/>
        <v>38971.196000000004</v>
      </c>
      <c r="AG104" s="146"/>
      <c r="AH104">
        <f t="shared" si="65"/>
        <v>-7.4077611348776417E-3</v>
      </c>
      <c r="AI104">
        <f t="shared" si="66"/>
        <v>1.0972916455043544</v>
      </c>
      <c r="AJ104">
        <f t="shared" si="67"/>
        <v>-0.92758503144831439</v>
      </c>
      <c r="AK104">
        <f t="shared" si="68"/>
        <v>-9.0104877889770285E-2</v>
      </c>
      <c r="AL104">
        <f t="shared" si="69"/>
        <v>-0.74706635641022234</v>
      </c>
      <c r="AM104">
        <f t="shared" si="70"/>
        <v>-0.39193345836035237</v>
      </c>
      <c r="AN104">
        <f t="shared" si="74"/>
        <v>18.188724414266762</v>
      </c>
      <c r="AO104">
        <f t="shared" si="74"/>
        <v>18.188724513509335</v>
      </c>
      <c r="AP104">
        <f t="shared" si="74"/>
        <v>18.188725461468977</v>
      </c>
      <c r="AQ104">
        <f t="shared" si="74"/>
        <v>18.188734516292307</v>
      </c>
      <c r="AR104">
        <f t="shared" si="74"/>
        <v>18.188821003920378</v>
      </c>
      <c r="AS104">
        <f t="shared" si="74"/>
        <v>18.189646802407982</v>
      </c>
      <c r="AT104">
        <f t="shared" si="74"/>
        <v>18.197505259946578</v>
      </c>
      <c r="AU104">
        <f t="shared" si="71"/>
        <v>18.270114923471361</v>
      </c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</row>
    <row r="105" spans="1:70" s="34" customFormat="1">
      <c r="A105" s="62" t="s">
        <v>127</v>
      </c>
      <c r="B105" s="55" t="s">
        <v>62</v>
      </c>
      <c r="C105" s="62">
        <v>53992.357400000001</v>
      </c>
      <c r="D105" s="62">
        <v>1E-4</v>
      </c>
      <c r="E105" s="41">
        <f t="shared" si="53"/>
        <v>3842.9956544440388</v>
      </c>
      <c r="F105" s="41">
        <f t="shared" si="54"/>
        <v>3843</v>
      </c>
      <c r="G105" s="41">
        <f t="shared" si="55"/>
        <v>-1.218568992044311E-3</v>
      </c>
      <c r="K105" s="44">
        <f t="shared" si="50"/>
        <v>-1.218568992044311E-3</v>
      </c>
      <c r="O105" s="34">
        <f t="shared" ca="1" si="51"/>
        <v>2.263146846219872E-4</v>
      </c>
      <c r="P105" s="34">
        <f t="shared" si="56"/>
        <v>1.362924636511267E-3</v>
      </c>
      <c r="Q105" s="212">
        <f t="shared" si="57"/>
        <v>38973.857400000001</v>
      </c>
      <c r="R105" s="45"/>
      <c r="S105" s="44">
        <f t="shared" si="58"/>
        <v>6.6641093542730446E-6</v>
      </c>
      <c r="T105" s="34">
        <v>1</v>
      </c>
      <c r="U105" s="34">
        <f t="shared" si="59"/>
        <v>6.6641093542730446E-6</v>
      </c>
      <c r="Z105">
        <f t="shared" si="60"/>
        <v>3843</v>
      </c>
      <c r="AA105">
        <f t="shared" si="61"/>
        <v>-7.9660390668129417E-5</v>
      </c>
      <c r="AB105">
        <f t="shared" si="62"/>
        <v>-1.1389086013761816E-3</v>
      </c>
      <c r="AC105">
        <f t="shared" si="63"/>
        <v>-2.5814936285555781E-3</v>
      </c>
      <c r="AD105"/>
      <c r="AE105">
        <f t="shared" si="72"/>
        <v>1.2971128022886501E-6</v>
      </c>
      <c r="AF105" s="145">
        <f t="shared" si="64"/>
        <v>38973.857400000001</v>
      </c>
      <c r="AG105" s="146"/>
      <c r="AH105">
        <f t="shared" si="65"/>
        <v>-7.4025657968385724E-3</v>
      </c>
      <c r="AI105">
        <f t="shared" si="66"/>
        <v>1.0974305499587973</v>
      </c>
      <c r="AJ105">
        <f t="shared" si="67"/>
        <v>-0.92700749191079224</v>
      </c>
      <c r="AK105">
        <f t="shared" si="68"/>
        <v>-8.9954662131552024E-2</v>
      </c>
      <c r="AL105">
        <f t="shared" si="69"/>
        <v>-0.74552348423725334</v>
      </c>
      <c r="AM105">
        <f t="shared" si="70"/>
        <v>-0.39104378937680201</v>
      </c>
      <c r="AN105">
        <f t="shared" si="74"/>
        <v>18.19011798164118</v>
      </c>
      <c r="AO105">
        <f t="shared" si="74"/>
        <v>18.190118081323046</v>
      </c>
      <c r="AP105">
        <f t="shared" si="74"/>
        <v>18.190119032449232</v>
      </c>
      <c r="AQ105">
        <f t="shared" si="74"/>
        <v>18.190128107695724</v>
      </c>
      <c r="AR105">
        <f t="shared" si="74"/>
        <v>18.190214696674555</v>
      </c>
      <c r="AS105">
        <f t="shared" si="74"/>
        <v>18.191040569753703</v>
      </c>
      <c r="AT105">
        <f t="shared" si="74"/>
        <v>18.198891345879627</v>
      </c>
      <c r="AU105">
        <f t="shared" si="71"/>
        <v>18.271362518300599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</row>
    <row r="106" spans="1:70" s="34" customFormat="1">
      <c r="A106" s="62" t="s">
        <v>127</v>
      </c>
      <c r="B106" s="55" t="s">
        <v>62</v>
      </c>
      <c r="C106" s="62">
        <v>54002.452400000002</v>
      </c>
      <c r="D106" s="62">
        <v>1.4E-3</v>
      </c>
      <c r="E106" s="41">
        <f t="shared" si="53"/>
        <v>3878.9955753191052</v>
      </c>
      <c r="F106" s="41">
        <f t="shared" si="54"/>
        <v>3879</v>
      </c>
      <c r="G106" s="41">
        <f t="shared" si="55"/>
        <v>-1.2407569956849329E-3</v>
      </c>
      <c r="K106" s="44">
        <f t="shared" si="50"/>
        <v>-1.2407569956849329E-3</v>
      </c>
      <c r="O106" s="34">
        <f t="shared" ca="1" si="51"/>
        <v>2.2653827280827419E-4</v>
      </c>
      <c r="P106" s="34">
        <f t="shared" si="56"/>
        <v>1.3624845494216754E-3</v>
      </c>
      <c r="Q106" s="212">
        <f t="shared" si="57"/>
        <v>38983.952400000002</v>
      </c>
      <c r="R106" s="45"/>
      <c r="S106" s="44">
        <f t="shared" si="58"/>
        <v>6.7768665421690418E-6</v>
      </c>
      <c r="T106" s="34">
        <v>1</v>
      </c>
      <c r="U106" s="34">
        <f t="shared" si="59"/>
        <v>6.7768665421690418E-6</v>
      </c>
      <c r="Z106">
        <f t="shared" si="60"/>
        <v>3879</v>
      </c>
      <c r="AA106">
        <f t="shared" si="61"/>
        <v>-7.2765383079803798E-5</v>
      </c>
      <c r="AB106">
        <f t="shared" si="62"/>
        <v>-1.1679916126051291E-3</v>
      </c>
      <c r="AC106">
        <f t="shared" si="63"/>
        <v>-2.6032415451066084E-3</v>
      </c>
      <c r="AD106"/>
      <c r="AE106">
        <f t="shared" si="72"/>
        <v>1.36420440711593E-6</v>
      </c>
      <c r="AF106" s="145">
        <f t="shared" si="64"/>
        <v>38983.952400000002</v>
      </c>
      <c r="AG106" s="146"/>
      <c r="AH106">
        <f t="shared" si="65"/>
        <v>-7.382741799950015E-3</v>
      </c>
      <c r="AI106">
        <f t="shared" si="66"/>
        <v>1.0979551334824114</v>
      </c>
      <c r="AJ106">
        <f t="shared" si="67"/>
        <v>-0.92479756129901614</v>
      </c>
      <c r="AK106">
        <f t="shared" si="68"/>
        <v>-8.9383136714474135E-2</v>
      </c>
      <c r="AL106">
        <f t="shared" si="69"/>
        <v>-0.73967327272764671</v>
      </c>
      <c r="AM106">
        <f t="shared" si="70"/>
        <v>-0.38767523385433861</v>
      </c>
      <c r="AN106">
        <f t="shared" si="74"/>
        <v>18.195400466063642</v>
      </c>
      <c r="AO106">
        <f t="shared" si="74"/>
        <v>18.195400567407106</v>
      </c>
      <c r="AP106">
        <f t="shared" si="74"/>
        <v>18.195401530457385</v>
      </c>
      <c r="AQ106">
        <f t="shared" si="74"/>
        <v>18.195410682130323</v>
      </c>
      <c r="AR106">
        <f t="shared" si="74"/>
        <v>18.19549764543158</v>
      </c>
      <c r="AS106">
        <f t="shared" si="74"/>
        <v>18.19632372070097</v>
      </c>
      <c r="AT106">
        <f t="shared" si="74"/>
        <v>18.204144903870198</v>
      </c>
      <c r="AU106">
        <f t="shared" si="71"/>
        <v>18.276090246074556</v>
      </c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</row>
    <row r="107" spans="1:70" s="34" customFormat="1">
      <c r="A107" s="62" t="s">
        <v>130</v>
      </c>
      <c r="B107" s="55" t="s">
        <v>65</v>
      </c>
      <c r="C107" s="62">
        <v>54279.646999999881</v>
      </c>
      <c r="D107" s="62">
        <v>1E-3</v>
      </c>
      <c r="E107" s="41">
        <f t="shared" si="53"/>
        <v>4867.503120340426</v>
      </c>
      <c r="F107" s="41">
        <f t="shared" si="54"/>
        <v>4867.5</v>
      </c>
      <c r="G107" s="41">
        <f t="shared" si="55"/>
        <v>8.7499738583574072E-4</v>
      </c>
      <c r="K107" s="44">
        <f t="shared" si="50"/>
        <v>8.7499738583574072E-4</v>
      </c>
      <c r="O107" s="34">
        <f t="shared" ca="1" si="51"/>
        <v>2.3267763175673773E-4</v>
      </c>
      <c r="P107" s="34">
        <f t="shared" si="56"/>
        <v>1.3290400558477931E-3</v>
      </c>
      <c r="Q107" s="212">
        <f t="shared" si="57"/>
        <v>39261.146999999881</v>
      </c>
      <c r="R107" s="45"/>
      <c r="S107" s="44">
        <f t="shared" si="58"/>
        <v>2.0615474619167346E-7</v>
      </c>
      <c r="T107" s="34">
        <v>1</v>
      </c>
      <c r="U107" s="34">
        <f t="shared" si="59"/>
        <v>2.0615474619167346E-7</v>
      </c>
      <c r="Z107">
        <f t="shared" si="60"/>
        <v>4867.5</v>
      </c>
      <c r="AA107">
        <f t="shared" si="61"/>
        <v>1.4166910520597813E-4</v>
      </c>
      <c r="AB107">
        <f t="shared" si="62"/>
        <v>7.3332828062976259E-4</v>
      </c>
      <c r="AC107">
        <f t="shared" si="63"/>
        <v>-4.5404267001205234E-4</v>
      </c>
      <c r="AD107"/>
      <c r="AE107">
        <f t="shared" si="72"/>
        <v>5.3777036717140383E-7</v>
      </c>
      <c r="AF107" s="145">
        <f t="shared" si="64"/>
        <v>39261.146999999881</v>
      </c>
      <c r="AG107" s="146"/>
      <c r="AH107">
        <f t="shared" si="65"/>
        <v>-6.7554863154440621E-3</v>
      </c>
      <c r="AI107">
        <f t="shared" si="66"/>
        <v>1.1111409164922763</v>
      </c>
      <c r="AJ107">
        <f t="shared" si="67"/>
        <v>-0.85094994084180609</v>
      </c>
      <c r="AK107">
        <f t="shared" si="68"/>
        <v>-7.2334293289782206E-2</v>
      </c>
      <c r="AL107">
        <f t="shared" si="69"/>
        <v>-0.57696132712887005</v>
      </c>
      <c r="AM107">
        <f t="shared" si="70"/>
        <v>-0.2967589015151848</v>
      </c>
      <c r="AN107">
        <f t="shared" si="74"/>
        <v>18.341381577843638</v>
      </c>
      <c r="AO107">
        <f t="shared" si="74"/>
        <v>18.341381718478093</v>
      </c>
      <c r="AP107">
        <f t="shared" si="74"/>
        <v>18.341382932415264</v>
      </c>
      <c r="AQ107">
        <f t="shared" si="74"/>
        <v>18.341393410918929</v>
      </c>
      <c r="AR107">
        <f t="shared" si="74"/>
        <v>18.341483857077112</v>
      </c>
      <c r="AS107">
        <f t="shared" si="74"/>
        <v>18.342264362136127</v>
      </c>
      <c r="AT107">
        <f t="shared" si="74"/>
        <v>18.348985764090887</v>
      </c>
      <c r="AU107">
        <f t="shared" si="71"/>
        <v>18.405905771201105</v>
      </c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</row>
    <row r="108" spans="1:70">
      <c r="A108" s="89" t="s">
        <v>125</v>
      </c>
      <c r="B108" s="90" t="s">
        <v>65</v>
      </c>
      <c r="C108" s="89">
        <v>54297.453699999998</v>
      </c>
      <c r="D108" s="89">
        <v>2.0000000000000001E-4</v>
      </c>
      <c r="E108" s="41">
        <f t="shared" si="53"/>
        <v>4931.0038425841303</v>
      </c>
      <c r="F108" s="41">
        <f t="shared" si="54"/>
        <v>4931</v>
      </c>
      <c r="G108" s="41">
        <f t="shared" si="55"/>
        <v>1.0775269984151237E-3</v>
      </c>
      <c r="H108" s="34"/>
      <c r="I108" s="34"/>
      <c r="J108" s="34"/>
      <c r="K108" s="44">
        <f t="shared" si="50"/>
        <v>1.0775269984151237E-3</v>
      </c>
      <c r="L108" s="34"/>
      <c r="M108" s="34"/>
      <c r="N108" s="34"/>
      <c r="O108" s="34">
        <f t="shared" ca="1" si="51"/>
        <v>2.3307201647421616E-4</v>
      </c>
      <c r="P108" s="34">
        <f t="shared" si="56"/>
        <v>1.3254826237289272E-3</v>
      </c>
      <c r="Q108" s="212">
        <f t="shared" si="57"/>
        <v>39278.953699999998</v>
      </c>
      <c r="R108" s="45"/>
      <c r="S108" s="44">
        <f t="shared" si="58"/>
        <v>6.1481992124759342E-8</v>
      </c>
      <c r="T108" s="34">
        <v>1</v>
      </c>
      <c r="U108" s="34">
        <f t="shared" si="59"/>
        <v>6.1481992124759342E-8</v>
      </c>
      <c r="V108" s="34"/>
      <c r="W108" s="34"/>
      <c r="X108" s="34"/>
      <c r="Y108" s="34"/>
      <c r="Z108">
        <f t="shared" si="60"/>
        <v>4931</v>
      </c>
      <c r="AA108">
        <f t="shared" si="61"/>
        <v>1.5698245050799198E-4</v>
      </c>
      <c r="AB108">
        <f t="shared" si="62"/>
        <v>9.2054454790713169E-4</v>
      </c>
      <c r="AC108">
        <f t="shared" si="63"/>
        <v>-2.4795562531380357E-4</v>
      </c>
      <c r="AE108">
        <f t="shared" si="72"/>
        <v>8.4740226468154546E-7</v>
      </c>
      <c r="AF108" s="145">
        <f t="shared" si="64"/>
        <v>39278.953699999998</v>
      </c>
      <c r="AG108" s="146"/>
      <c r="AH108">
        <f t="shared" si="65"/>
        <v>-6.7098403775974627E-3</v>
      </c>
      <c r="AI108">
        <f t="shared" si="66"/>
        <v>1.1119000324011068</v>
      </c>
      <c r="AJ108">
        <f t="shared" si="67"/>
        <v>-0.84534490481532565</v>
      </c>
      <c r="AK108">
        <f t="shared" si="68"/>
        <v>-7.11543115566909E-2</v>
      </c>
      <c r="AL108">
        <f t="shared" si="69"/>
        <v>-0.56638057296290201</v>
      </c>
      <c r="AM108">
        <f t="shared" si="70"/>
        <v>-0.29101159236464352</v>
      </c>
      <c r="AN108">
        <f t="shared" si="74"/>
        <v>18.350816674611167</v>
      </c>
      <c r="AO108">
        <f t="shared" si="74"/>
        <v>18.350816817032754</v>
      </c>
      <c r="AP108">
        <f t="shared" si="74"/>
        <v>18.350818040023917</v>
      </c>
      <c r="AQ108">
        <f t="shared" si="74"/>
        <v>18.350828541961306</v>
      </c>
      <c r="AR108">
        <f t="shared" si="74"/>
        <v>18.350918720589448</v>
      </c>
      <c r="AS108">
        <f t="shared" si="74"/>
        <v>18.35169288940256</v>
      </c>
      <c r="AT108">
        <f t="shared" si="74"/>
        <v>18.358325696022522</v>
      </c>
      <c r="AU108">
        <f t="shared" si="71"/>
        <v>18.414244957691281</v>
      </c>
    </row>
    <row r="109" spans="1:70" s="34" customFormat="1">
      <c r="A109" s="99" t="s">
        <v>132</v>
      </c>
      <c r="B109" s="100" t="s">
        <v>65</v>
      </c>
      <c r="C109" s="101">
        <v>54386.628100000002</v>
      </c>
      <c r="D109" s="101">
        <v>4.0000000000000002E-4</v>
      </c>
      <c r="E109" s="41">
        <f t="shared" si="53"/>
        <v>5249.0099192638036</v>
      </c>
      <c r="F109" s="41">
        <f t="shared" si="54"/>
        <v>5249</v>
      </c>
      <c r="G109" s="41">
        <f t="shared" si="55"/>
        <v>2.7815330031444319E-3</v>
      </c>
      <c r="K109" s="44">
        <f t="shared" si="50"/>
        <v>2.7815330031444319E-3</v>
      </c>
      <c r="O109" s="34">
        <f t="shared" ca="1" si="51"/>
        <v>2.3504704545308455E-4</v>
      </c>
      <c r="P109" s="34">
        <f t="shared" si="56"/>
        <v>1.305108611862536E-3</v>
      </c>
      <c r="Q109" s="212">
        <f t="shared" si="57"/>
        <v>39368.128100000002</v>
      </c>
      <c r="R109" s="45"/>
      <c r="S109" s="44">
        <f t="shared" si="58"/>
        <v>2.1798289831721167E-6</v>
      </c>
      <c r="T109" s="1">
        <v>1</v>
      </c>
      <c r="U109" s="34">
        <f t="shared" si="59"/>
        <v>2.1798289831721167E-6</v>
      </c>
      <c r="Z109">
        <f t="shared" si="60"/>
        <v>5249</v>
      </c>
      <c r="AA109">
        <f t="shared" si="61"/>
        <v>2.3613434784964648E-4</v>
      </c>
      <c r="AB109">
        <f t="shared" si="62"/>
        <v>2.5453986552947854E-3</v>
      </c>
      <c r="AC109">
        <f t="shared" si="63"/>
        <v>1.4764243912818958E-3</v>
      </c>
      <c r="AD109"/>
      <c r="AE109">
        <f t="shared" si="72"/>
        <v>6.4790543143765015E-6</v>
      </c>
      <c r="AF109" s="145">
        <f t="shared" si="64"/>
        <v>39368.128100000002</v>
      </c>
      <c r="AG109" s="146"/>
      <c r="AH109">
        <f t="shared" si="65"/>
        <v>-6.4718611203355963E-3</v>
      </c>
      <c r="AI109">
        <f t="shared" si="66"/>
        <v>1.115525252138583</v>
      </c>
      <c r="AJ109">
        <f t="shared" si="67"/>
        <v>-0.81574257031542829</v>
      </c>
      <c r="AK109">
        <f t="shared" si="68"/>
        <v>-6.5103528497249652E-2</v>
      </c>
      <c r="AL109">
        <f t="shared" si="69"/>
        <v>-0.51318195011935575</v>
      </c>
      <c r="AM109">
        <f t="shared" si="70"/>
        <v>-0.26237456197121378</v>
      </c>
      <c r="AN109">
        <f t="shared" si="74"/>
        <v>18.398160653522169</v>
      </c>
      <c r="AO109">
        <f t="shared" si="74"/>
        <v>18.398160802839737</v>
      </c>
      <c r="AP109">
        <f t="shared" si="74"/>
        <v>18.398162054193474</v>
      </c>
      <c r="AQ109">
        <f t="shared" si="74"/>
        <v>18.398172541115869</v>
      </c>
      <c r="AR109">
        <f t="shared" si="74"/>
        <v>18.398260424274618</v>
      </c>
      <c r="AS109">
        <f t="shared" si="74"/>
        <v>18.398996761176463</v>
      </c>
      <c r="AT109">
        <f t="shared" si="74"/>
        <v>18.405155989671758</v>
      </c>
      <c r="AU109">
        <f t="shared" si="71"/>
        <v>18.456006553027894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</row>
    <row r="110" spans="1:70" s="34" customFormat="1">
      <c r="A110" s="99" t="s">
        <v>132</v>
      </c>
      <c r="B110" s="100" t="s">
        <v>65</v>
      </c>
      <c r="C110" s="101">
        <v>54420.556700000001</v>
      </c>
      <c r="D110" s="101">
        <v>2.0000000000000001E-4</v>
      </c>
      <c r="E110" s="41">
        <f t="shared" si="53"/>
        <v>5370.0031748756528</v>
      </c>
      <c r="F110" s="41">
        <f t="shared" si="54"/>
        <v>5370</v>
      </c>
      <c r="G110" s="41">
        <f t="shared" si="55"/>
        <v>8.9029000082518905E-4</v>
      </c>
      <c r="K110" s="44">
        <f t="shared" si="50"/>
        <v>8.9029000082518905E-4</v>
      </c>
      <c r="O110" s="34">
        <f t="shared" ca="1" si="51"/>
        <v>2.3579855019032693E-4</v>
      </c>
      <c r="P110" s="34">
        <f t="shared" si="56"/>
        <v>1.296235840771153E-3</v>
      </c>
      <c r="Q110" s="212">
        <f t="shared" si="57"/>
        <v>39402.056700000001</v>
      </c>
      <c r="R110" s="45"/>
      <c r="S110" s="44">
        <f t="shared" si="58"/>
        <v>1.6479202496943415E-7</v>
      </c>
      <c r="T110" s="1">
        <v>1</v>
      </c>
      <c r="U110" s="34">
        <f t="shared" si="59"/>
        <v>1.6479202496943415E-7</v>
      </c>
      <c r="Z110">
        <f t="shared" si="60"/>
        <v>5370</v>
      </c>
      <c r="AA110">
        <f t="shared" si="61"/>
        <v>2.6726797855736693E-4</v>
      </c>
      <c r="AB110">
        <f t="shared" si="62"/>
        <v>6.2302202226782212E-4</v>
      </c>
      <c r="AC110">
        <f t="shared" si="63"/>
        <v>-4.0594583994596391E-4</v>
      </c>
      <c r="AD110"/>
      <c r="AE110">
        <f t="shared" si="72"/>
        <v>3.8815644023068662E-7</v>
      </c>
      <c r="AF110" s="145">
        <f t="shared" si="64"/>
        <v>39402.056700000001</v>
      </c>
      <c r="AG110" s="146"/>
      <c r="AH110">
        <f t="shared" si="65"/>
        <v>-6.3772608041320396E-3</v>
      </c>
      <c r="AI110">
        <f t="shared" si="66"/>
        <v>1.1168249096842884</v>
      </c>
      <c r="AJ110">
        <f t="shared" si="67"/>
        <v>-0.80381499482576946</v>
      </c>
      <c r="AK110">
        <f t="shared" si="68"/>
        <v>-6.274148373869752E-2</v>
      </c>
      <c r="AL110">
        <f t="shared" si="69"/>
        <v>-0.49285088276473571</v>
      </c>
      <c r="AM110">
        <f t="shared" si="70"/>
        <v>-0.25153775916853371</v>
      </c>
      <c r="AN110">
        <f t="shared" si="74"/>
        <v>18.416214674376377</v>
      </c>
      <c r="AO110">
        <f t="shared" si="74"/>
        <v>18.416214825315727</v>
      </c>
      <c r="AP110">
        <f t="shared" si="74"/>
        <v>18.416216079489082</v>
      </c>
      <c r="AQ110">
        <f t="shared" si="74"/>
        <v>18.416226500539249</v>
      </c>
      <c r="AR110">
        <f t="shared" si="74"/>
        <v>18.416313088130405</v>
      </c>
      <c r="AS110">
        <f t="shared" si="74"/>
        <v>18.417032402813874</v>
      </c>
      <c r="AT110">
        <f t="shared" si="74"/>
        <v>18.422998837281238</v>
      </c>
      <c r="AU110">
        <f t="shared" si="71"/>
        <v>18.471896971379248</v>
      </c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</row>
    <row r="111" spans="1:70" s="34" customFormat="1">
      <c r="A111" s="48" t="s">
        <v>133</v>
      </c>
      <c r="B111" s="55" t="s">
        <v>65</v>
      </c>
      <c r="C111" s="62">
        <v>54650.779900000001</v>
      </c>
      <c r="D111" s="62">
        <v>1E-4</v>
      </c>
      <c r="E111" s="41">
        <f t="shared" si="53"/>
        <v>6191.0053525481335</v>
      </c>
      <c r="F111" s="41">
        <f t="shared" si="54"/>
        <v>6191</v>
      </c>
      <c r="G111" s="41">
        <f t="shared" si="55"/>
        <v>1.5009470080258325E-3</v>
      </c>
      <c r="K111" s="44">
        <f t="shared" si="50"/>
        <v>1.5009470080258325E-3</v>
      </c>
      <c r="O111" s="34">
        <f t="shared" ca="1" si="51"/>
        <v>2.4089760299426071E-4</v>
      </c>
      <c r="P111" s="34">
        <f t="shared" si="56"/>
        <v>1.2197206766682723E-3</v>
      </c>
      <c r="Q111" s="212">
        <f t="shared" si="57"/>
        <v>39632.279900000001</v>
      </c>
      <c r="R111" s="45"/>
      <c r="S111" s="44">
        <f t="shared" si="58"/>
        <v>7.908824944883224E-8</v>
      </c>
      <c r="T111" s="1">
        <v>1</v>
      </c>
      <c r="U111" s="34">
        <f t="shared" si="59"/>
        <v>7.908824944883224E-8</v>
      </c>
      <c r="Z111">
        <f t="shared" si="60"/>
        <v>6191</v>
      </c>
      <c r="AA111">
        <f t="shared" si="61"/>
        <v>4.9067794672826796E-4</v>
      </c>
      <c r="AB111">
        <f t="shared" si="62"/>
        <v>1.0102690612975645E-3</v>
      </c>
      <c r="AC111">
        <f t="shared" si="63"/>
        <v>2.8122633135756019E-4</v>
      </c>
      <c r="AD111"/>
      <c r="AE111">
        <f t="shared" si="72"/>
        <v>1.0206435762150622E-6</v>
      </c>
      <c r="AF111" s="145">
        <f t="shared" si="64"/>
        <v>39632.279900000001</v>
      </c>
      <c r="AG111" s="146"/>
      <c r="AH111">
        <f t="shared" si="65"/>
        <v>-5.6790718676529199E-3</v>
      </c>
      <c r="AI111">
        <f t="shared" si="66"/>
        <v>1.1243954247256447</v>
      </c>
      <c r="AJ111">
        <f t="shared" si="67"/>
        <v>-0.71357481589878424</v>
      </c>
      <c r="AK111">
        <f t="shared" si="68"/>
        <v>-4.5938345766928464E-2</v>
      </c>
      <c r="AL111">
        <f t="shared" si="69"/>
        <v>-0.35375781186791666</v>
      </c>
      <c r="AM111">
        <f t="shared" si="70"/>
        <v>-0.17874690627402176</v>
      </c>
      <c r="AN111">
        <f t="shared" ref="AN111:AT120" si="75">$AU111+$AB$7*SIN(AO111)</f>
        <v>18.539220217673847</v>
      </c>
      <c r="AO111">
        <f t="shared" si="75"/>
        <v>18.539220362127597</v>
      </c>
      <c r="AP111">
        <f t="shared" si="75"/>
        <v>18.539221506113542</v>
      </c>
      <c r="AQ111">
        <f t="shared" si="75"/>
        <v>18.539230565772371</v>
      </c>
      <c r="AR111">
        <f t="shared" si="75"/>
        <v>18.539302311719219</v>
      </c>
      <c r="AS111">
        <f t="shared" si="75"/>
        <v>18.539870429494528</v>
      </c>
      <c r="AT111">
        <f t="shared" si="75"/>
        <v>18.544365423668495</v>
      </c>
      <c r="AU111">
        <f t="shared" si="71"/>
        <v>18.57971542977975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</row>
    <row r="112" spans="1:70" s="34" customFormat="1">
      <c r="A112" s="89" t="s">
        <v>125</v>
      </c>
      <c r="B112" s="90" t="s">
        <v>62</v>
      </c>
      <c r="C112" s="89">
        <v>54678.400800000003</v>
      </c>
      <c r="D112" s="89">
        <v>2.0000000000000001E-4</v>
      </c>
      <c r="E112" s="41">
        <f t="shared" si="53"/>
        <v>6289.504630854035</v>
      </c>
      <c r="F112" s="41">
        <f t="shared" si="54"/>
        <v>6289.5</v>
      </c>
      <c r="G112" s="41">
        <f t="shared" si="55"/>
        <v>1.2985715075046755E-3</v>
      </c>
      <c r="K112" s="44">
        <f t="shared" si="50"/>
        <v>1.2985715075046755E-3</v>
      </c>
      <c r="O112" s="34">
        <f t="shared" ca="1" si="51"/>
        <v>2.4150936511507372E-4</v>
      </c>
      <c r="P112" s="34">
        <f t="shared" si="56"/>
        <v>1.2086303863687203E-3</v>
      </c>
      <c r="Q112" s="212">
        <f t="shared" si="57"/>
        <v>39659.900800000003</v>
      </c>
      <c r="R112" s="45"/>
      <c r="S112" s="44">
        <f t="shared" si="58"/>
        <v>8.0894052711925822E-9</v>
      </c>
      <c r="T112" s="34">
        <v>1</v>
      </c>
      <c r="U112" s="34">
        <f t="shared" si="59"/>
        <v>8.0894052711925822E-9</v>
      </c>
      <c r="Z112">
        <f t="shared" si="60"/>
        <v>6289.5</v>
      </c>
      <c r="AA112">
        <f t="shared" si="61"/>
        <v>5.1861998577659198E-4</v>
      </c>
      <c r="AB112">
        <f t="shared" si="62"/>
        <v>7.7995152172808356E-4</v>
      </c>
      <c r="AC112">
        <f t="shared" si="63"/>
        <v>8.9941121135955282E-5</v>
      </c>
      <c r="AD112"/>
      <c r="AE112">
        <f t="shared" si="72"/>
        <v>6.0832437624595325E-7</v>
      </c>
      <c r="AF112" s="145">
        <f t="shared" si="64"/>
        <v>39659.900800000003</v>
      </c>
      <c r="AG112" s="146"/>
      <c r="AH112">
        <f t="shared" si="65"/>
        <v>-5.5889975549164922E-3</v>
      </c>
      <c r="AI112">
        <f t="shared" si="66"/>
        <v>1.1251498796749551</v>
      </c>
      <c r="AJ112">
        <f t="shared" si="67"/>
        <v>-0.70170037285894649</v>
      </c>
      <c r="AK112">
        <f t="shared" si="68"/>
        <v>-4.3841315238250446E-2</v>
      </c>
      <c r="AL112">
        <f t="shared" si="69"/>
        <v>-0.33695139530446927</v>
      </c>
      <c r="AM112">
        <f t="shared" si="70"/>
        <v>-0.17008801390539355</v>
      </c>
      <c r="AN112">
        <f t="shared" si="75"/>
        <v>18.554030278726575</v>
      </c>
      <c r="AO112">
        <f t="shared" si="75"/>
        <v>18.554030420183768</v>
      </c>
      <c r="AP112">
        <f t="shared" si="75"/>
        <v>18.554031535265164</v>
      </c>
      <c r="AQ112">
        <f t="shared" si="75"/>
        <v>18.554040325236244</v>
      </c>
      <c r="AR112">
        <f t="shared" si="75"/>
        <v>18.554109614055701</v>
      </c>
      <c r="AS112">
        <f t="shared" si="75"/>
        <v>18.554655746813957</v>
      </c>
      <c r="AT112">
        <f t="shared" si="75"/>
        <v>18.558957197558943</v>
      </c>
      <c r="AU112">
        <f t="shared" si="71"/>
        <v>18.592651018272381</v>
      </c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</row>
    <row r="113" spans="1:70" s="34" customFormat="1">
      <c r="A113" s="89" t="s">
        <v>125</v>
      </c>
      <c r="B113" s="90" t="s">
        <v>62</v>
      </c>
      <c r="C113" s="89">
        <v>54690.460400000004</v>
      </c>
      <c r="D113" s="89">
        <v>2.0000000000000001E-4</v>
      </c>
      <c r="E113" s="41">
        <f t="shared" si="53"/>
        <v>6332.5105393022686</v>
      </c>
      <c r="F113" s="41">
        <f t="shared" si="54"/>
        <v>6332.5</v>
      </c>
      <c r="G113" s="41">
        <f t="shared" si="55"/>
        <v>2.9554025095421821E-3</v>
      </c>
      <c r="K113" s="44">
        <f t="shared" ref="K113:K147" si="76">G113</f>
        <v>2.9554025095421821E-3</v>
      </c>
      <c r="O113" s="34">
        <f t="shared" ref="O113:O148" ca="1" si="77">+C$11+C$12*F113</f>
        <v>2.4177642878202762E-4</v>
      </c>
      <c r="P113" s="34">
        <f t="shared" si="56"/>
        <v>1.2036606044730789E-3</v>
      </c>
      <c r="Q113" s="212">
        <f t="shared" si="57"/>
        <v>39671.960400000004</v>
      </c>
      <c r="R113" s="45"/>
      <c r="S113" s="44">
        <f t="shared" si="58"/>
        <v>3.0685997019751312E-6</v>
      </c>
      <c r="T113" s="34">
        <v>1</v>
      </c>
      <c r="U113" s="34">
        <f t="shared" si="59"/>
        <v>3.0685997019751312E-6</v>
      </c>
      <c r="Z113">
        <f t="shared" si="60"/>
        <v>6332.5</v>
      </c>
      <c r="AA113">
        <f t="shared" si="61"/>
        <v>5.3087515927454851E-4</v>
      </c>
      <c r="AB113">
        <f t="shared" si="62"/>
        <v>2.4245273502676336E-3</v>
      </c>
      <c r="AC113">
        <f t="shared" si="63"/>
        <v>1.7517419050691032E-3</v>
      </c>
      <c r="AD113"/>
      <c r="AE113">
        <f t="shared" si="72"/>
        <v>5.8783328721957924E-6</v>
      </c>
      <c r="AF113" s="145">
        <f t="shared" si="64"/>
        <v>39671.960400000004</v>
      </c>
      <c r="AG113" s="146"/>
      <c r="AH113">
        <f t="shared" si="65"/>
        <v>-5.5492713051705344E-3</v>
      </c>
      <c r="AI113">
        <f t="shared" si="66"/>
        <v>1.1254684631188132</v>
      </c>
      <c r="AJ113">
        <f t="shared" si="67"/>
        <v>-0.69644925798710622</v>
      </c>
      <c r="AK113">
        <f t="shared" si="68"/>
        <v>-4.2921067869734958E-2</v>
      </c>
      <c r="AL113">
        <f t="shared" si="69"/>
        <v>-0.32960761334165373</v>
      </c>
      <c r="AM113">
        <f t="shared" si="70"/>
        <v>-0.1663122365380289</v>
      </c>
      <c r="AN113">
        <f t="shared" si="75"/>
        <v>18.56049865525377</v>
      </c>
      <c r="AO113">
        <f t="shared" si="75"/>
        <v>18.560498795249668</v>
      </c>
      <c r="AP113">
        <f t="shared" si="75"/>
        <v>18.560499896666052</v>
      </c>
      <c r="AQ113">
        <f t="shared" si="75"/>
        <v>18.560508562036294</v>
      </c>
      <c r="AR113">
        <f t="shared" si="75"/>
        <v>18.560576735875539</v>
      </c>
      <c r="AS113">
        <f t="shared" si="75"/>
        <v>18.561113037829283</v>
      </c>
      <c r="AT113">
        <f t="shared" si="75"/>
        <v>18.565328994705204</v>
      </c>
      <c r="AU113">
        <f t="shared" si="71"/>
        <v>18.59829802644683</v>
      </c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</row>
    <row r="114" spans="1:70" s="34" customFormat="1">
      <c r="A114" s="48" t="s">
        <v>133</v>
      </c>
      <c r="B114" s="55" t="s">
        <v>65</v>
      </c>
      <c r="C114" s="62">
        <v>54702.657899999998</v>
      </c>
      <c r="D114" s="62">
        <v>1E-4</v>
      </c>
      <c r="E114" s="41">
        <f t="shared" si="53"/>
        <v>6376.0082148716983</v>
      </c>
      <c r="F114" s="41">
        <f t="shared" si="54"/>
        <v>6376</v>
      </c>
      <c r="G114" s="41">
        <f t="shared" si="55"/>
        <v>2.3035920021357015E-3</v>
      </c>
      <c r="K114" s="44">
        <f t="shared" si="76"/>
        <v>2.3035920021357015E-3</v>
      </c>
      <c r="O114" s="34">
        <f t="shared" ca="1" si="77"/>
        <v>2.4204659784045774E-4</v>
      </c>
      <c r="P114" s="34">
        <f t="shared" si="56"/>
        <v>1.1985536698157369E-3</v>
      </c>
      <c r="Q114" s="212">
        <f t="shared" si="57"/>
        <v>39684.157899999998</v>
      </c>
      <c r="R114" s="45"/>
      <c r="S114" s="44">
        <f t="shared" si="58"/>
        <v>1.2211097158964885E-6</v>
      </c>
      <c r="T114" s="1">
        <v>1</v>
      </c>
      <c r="U114" s="34">
        <f t="shared" si="59"/>
        <v>1.2211097158964885E-6</v>
      </c>
      <c r="Z114">
        <f t="shared" si="60"/>
        <v>6376</v>
      </c>
      <c r="AA114">
        <f t="shared" si="61"/>
        <v>5.4330569586880963E-4</v>
      </c>
      <c r="AB114">
        <f t="shared" si="62"/>
        <v>1.7602863062668919E-3</v>
      </c>
      <c r="AC114">
        <f t="shared" si="63"/>
        <v>1.1050383323199645E-3</v>
      </c>
      <c r="AD114"/>
      <c r="AE114">
        <f t="shared" si="72"/>
        <v>3.0986078800307376E-6</v>
      </c>
      <c r="AF114" s="145">
        <f t="shared" si="64"/>
        <v>39684.157899999998</v>
      </c>
      <c r="AG114" s="146"/>
      <c r="AH114">
        <f t="shared" si="65"/>
        <v>-5.508835459137388E-3</v>
      </c>
      <c r="AI114">
        <f t="shared" si="66"/>
        <v>1.1257840416690477</v>
      </c>
      <c r="AJ114">
        <f t="shared" si="67"/>
        <v>-0.6910958404499592</v>
      </c>
      <c r="AK114">
        <f t="shared" si="68"/>
        <v>-4.1987238131063732E-2</v>
      </c>
      <c r="AL114">
        <f t="shared" si="69"/>
        <v>-0.32217425111850956</v>
      </c>
      <c r="AM114">
        <f t="shared" si="70"/>
        <v>-0.16249509483058711</v>
      </c>
      <c r="AN114">
        <f t="shared" si="75"/>
        <v>18.567044089338392</v>
      </c>
      <c r="AO114">
        <f t="shared" si="75"/>
        <v>18.567044227761581</v>
      </c>
      <c r="AP114">
        <f t="shared" si="75"/>
        <v>18.567045314712207</v>
      </c>
      <c r="AQ114">
        <f t="shared" si="75"/>
        <v>18.567053849843052</v>
      </c>
      <c r="AR114">
        <f t="shared" si="75"/>
        <v>18.567120870053621</v>
      </c>
      <c r="AS114">
        <f t="shared" si="75"/>
        <v>18.567647086031862</v>
      </c>
      <c r="AT114">
        <f t="shared" si="75"/>
        <v>18.571775952169858</v>
      </c>
      <c r="AU114">
        <f t="shared" si="71"/>
        <v>18.604010697507025</v>
      </c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</row>
    <row r="115" spans="1:70" s="34" customFormat="1">
      <c r="A115" s="48" t="s">
        <v>134</v>
      </c>
      <c r="B115" s="55" t="s">
        <v>65</v>
      </c>
      <c r="C115" s="62">
        <v>54721.7261</v>
      </c>
      <c r="D115" s="62">
        <v>2.9999999999999997E-4</v>
      </c>
      <c r="E115" s="41">
        <f t="shared" si="53"/>
        <v>6444.0075899316207</v>
      </c>
      <c r="F115" s="41">
        <f t="shared" si="54"/>
        <v>6444</v>
      </c>
      <c r="G115" s="41">
        <f t="shared" si="55"/>
        <v>2.1283480018610135E-3</v>
      </c>
      <c r="K115" s="44">
        <f t="shared" si="76"/>
        <v>2.1283480018610135E-3</v>
      </c>
      <c r="O115" s="34">
        <f t="shared" ca="1" si="77"/>
        <v>2.4246893108122205E-4</v>
      </c>
      <c r="P115" s="34">
        <f t="shared" si="56"/>
        <v>1.1904104947303277E-3</v>
      </c>
      <c r="Q115" s="212">
        <f t="shared" si="57"/>
        <v>39703.2261</v>
      </c>
      <c r="R115" s="45"/>
      <c r="S115" s="44">
        <f t="shared" si="58"/>
        <v>8.7972676728252522E-7</v>
      </c>
      <c r="T115" s="1">
        <v>1</v>
      </c>
      <c r="U115" s="34">
        <f t="shared" si="59"/>
        <v>8.7972676728252522E-7</v>
      </c>
      <c r="Z115">
        <f t="shared" si="60"/>
        <v>6444</v>
      </c>
      <c r="AA115">
        <f t="shared" si="61"/>
        <v>5.6279933531773723E-4</v>
      </c>
      <c r="AB115">
        <f t="shared" si="62"/>
        <v>1.5655486665432762E-3</v>
      </c>
      <c r="AC115">
        <f t="shared" si="63"/>
        <v>9.3793750713068577E-4</v>
      </c>
      <c r="AD115"/>
      <c r="AE115">
        <f t="shared" si="72"/>
        <v>2.4509426273154303E-6</v>
      </c>
      <c r="AF115" s="145">
        <f t="shared" si="64"/>
        <v>39703.2261</v>
      </c>
      <c r="AG115" s="146"/>
      <c r="AH115">
        <f t="shared" si="65"/>
        <v>-5.4451305754050711E-3</v>
      </c>
      <c r="AI115">
        <f t="shared" si="66"/>
        <v>1.1262637626959628</v>
      </c>
      <c r="AJ115">
        <f t="shared" si="67"/>
        <v>-0.68264487509235816</v>
      </c>
      <c r="AK115">
        <f t="shared" si="68"/>
        <v>-4.0521790857919238E-2</v>
      </c>
      <c r="AL115">
        <f t="shared" si="69"/>
        <v>-0.3105460541241683</v>
      </c>
      <c r="AM115">
        <f t="shared" si="70"/>
        <v>-0.15653304260679826</v>
      </c>
      <c r="AN115">
        <f t="shared" si="75"/>
        <v>18.577279654353404</v>
      </c>
      <c r="AO115">
        <f t="shared" si="75"/>
        <v>18.577279790128664</v>
      </c>
      <c r="AP115">
        <f t="shared" si="75"/>
        <v>18.57728085318405</v>
      </c>
      <c r="AQ115">
        <f t="shared" si="75"/>
        <v>18.57728917638865</v>
      </c>
      <c r="AR115">
        <f t="shared" si="75"/>
        <v>18.577354342348187</v>
      </c>
      <c r="AS115">
        <f t="shared" si="75"/>
        <v>18.577864513814831</v>
      </c>
      <c r="AT115">
        <f t="shared" si="75"/>
        <v>18.581856053163307</v>
      </c>
      <c r="AU115">
        <f t="shared" si="71"/>
        <v>18.612940849968943</v>
      </c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</row>
    <row r="116" spans="1:70" s="34" customFormat="1">
      <c r="A116" s="48" t="s">
        <v>136</v>
      </c>
      <c r="B116" s="55" t="s">
        <v>62</v>
      </c>
      <c r="C116" s="62">
        <v>55000.458700000003</v>
      </c>
      <c r="D116" s="62">
        <v>1E-4</v>
      </c>
      <c r="E116" s="41">
        <f t="shared" si="53"/>
        <v>7437.9998182922491</v>
      </c>
      <c r="F116" s="41">
        <f t="shared" si="54"/>
        <v>7438</v>
      </c>
      <c r="G116" s="41">
        <f t="shared" si="55"/>
        <v>-5.0953996833413839E-5</v>
      </c>
      <c r="K116" s="44">
        <f t="shared" si="76"/>
        <v>-5.0953996833413839E-5</v>
      </c>
      <c r="M116" s="1"/>
      <c r="N116" s="1"/>
      <c r="O116" s="34">
        <f t="shared" ca="1" si="77"/>
        <v>2.4864244933592387E-4</v>
      </c>
      <c r="P116" s="34">
        <f t="shared" si="56"/>
        <v>1.0491109396526367E-3</v>
      </c>
      <c r="Q116" s="212">
        <f t="shared" si="57"/>
        <v>39981.958700000003</v>
      </c>
      <c r="R116" s="45"/>
      <c r="S116" s="44">
        <f t="shared" si="58"/>
        <v>1.2101428644860585E-6</v>
      </c>
      <c r="T116" s="34">
        <v>1</v>
      </c>
      <c r="U116" s="34">
        <f t="shared" si="59"/>
        <v>1.2101428644860585E-6</v>
      </c>
      <c r="Z116">
        <f t="shared" si="60"/>
        <v>7438</v>
      </c>
      <c r="AA116">
        <f t="shared" si="61"/>
        <v>8.5188015202137223E-4</v>
      </c>
      <c r="AB116">
        <f t="shared" si="62"/>
        <v>-9.0283414885478606E-4</v>
      </c>
      <c r="AC116">
        <f t="shared" si="63"/>
        <v>-1.1000649364860506E-3</v>
      </c>
      <c r="AD116"/>
      <c r="AE116">
        <f t="shared" si="72"/>
        <v>8.1510950033834602E-7</v>
      </c>
      <c r="AF116" s="145">
        <f t="shared" si="64"/>
        <v>39981.958700000003</v>
      </c>
      <c r="AG116" s="146"/>
      <c r="AH116">
        <f t="shared" si="65"/>
        <v>-4.4495233297214259E-3</v>
      </c>
      <c r="AI116">
        <f t="shared" si="66"/>
        <v>1.1313160045519415</v>
      </c>
      <c r="AJ116">
        <f t="shared" si="67"/>
        <v>-0.54841625568268149</v>
      </c>
      <c r="AK116">
        <f t="shared" si="68"/>
        <v>-1.8456983854082391E-2</v>
      </c>
      <c r="AL116">
        <f t="shared" si="69"/>
        <v>-0.13963920674924515</v>
      </c>
      <c r="AM116">
        <f t="shared" si="70"/>
        <v>-6.9933276698529709E-2</v>
      </c>
      <c r="AN116">
        <f t="shared" si="75"/>
        <v>18.72730814131965</v>
      </c>
      <c r="AO116">
        <f t="shared" si="75"/>
        <v>18.72730821439778</v>
      </c>
      <c r="AP116">
        <f t="shared" si="75"/>
        <v>18.727308769630458</v>
      </c>
      <c r="AQ116">
        <f t="shared" si="75"/>
        <v>18.727312988173434</v>
      </c>
      <c r="AR116">
        <f t="shared" si="75"/>
        <v>18.727345039718536</v>
      </c>
      <c r="AS116">
        <f t="shared" si="75"/>
        <v>18.727588556064067</v>
      </c>
      <c r="AT116">
        <f t="shared" si="75"/>
        <v>18.729438471133829</v>
      </c>
      <c r="AU116">
        <f t="shared" si="71"/>
        <v>18.743478666838737</v>
      </c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</row>
    <row r="117" spans="1:70" s="34" customFormat="1">
      <c r="A117" s="48" t="s">
        <v>136</v>
      </c>
      <c r="B117" s="55" t="s">
        <v>62</v>
      </c>
      <c r="C117" s="62">
        <v>55000.458700000003</v>
      </c>
      <c r="D117" s="62">
        <v>2.0000000000000001E-4</v>
      </c>
      <c r="E117" s="41">
        <f t="shared" ref="E117:E148" si="78">+(C117-C$7)/C$8</f>
        <v>7437.9998182922491</v>
      </c>
      <c r="F117" s="41">
        <f t="shared" ref="F117:F148" si="79">ROUND(2*E117,0)/2</f>
        <v>7438</v>
      </c>
      <c r="G117" s="41">
        <f t="shared" ref="G117:G147" si="80">+C117-(C$7+F117*C$8)</f>
        <v>-5.0953996833413839E-5</v>
      </c>
      <c r="K117" s="44">
        <f t="shared" si="76"/>
        <v>-5.0953996833413839E-5</v>
      </c>
      <c r="M117" s="1"/>
      <c r="N117" s="1"/>
      <c r="O117" s="34">
        <f t="shared" ca="1" si="77"/>
        <v>2.4864244933592387E-4</v>
      </c>
      <c r="P117" s="34">
        <f t="shared" ref="P117:P148" si="81">E$11*F$11+E$12*F$12*F117+E$13*F$13*F117^2</f>
        <v>1.0491109396526367E-3</v>
      </c>
      <c r="Q117" s="212">
        <f t="shared" ref="Q117:Q148" si="82">C117-15018.5</f>
        <v>39981.958700000003</v>
      </c>
      <c r="R117" s="45"/>
      <c r="S117" s="44">
        <f t="shared" ref="S117:S124" si="83">(P117-G117)^2</f>
        <v>1.2101428644860585E-6</v>
      </c>
      <c r="T117" s="34">
        <v>1</v>
      </c>
      <c r="U117" s="34">
        <f t="shared" ref="U117:U148" si="84">S117*T117</f>
        <v>1.2101428644860585E-6</v>
      </c>
      <c r="Z117">
        <f t="shared" si="60"/>
        <v>7438</v>
      </c>
      <c r="AA117">
        <f t="shared" si="61"/>
        <v>8.5188015202137223E-4</v>
      </c>
      <c r="AB117">
        <f t="shared" si="62"/>
        <v>-9.0283414885478606E-4</v>
      </c>
      <c r="AC117">
        <f t="shared" si="63"/>
        <v>-1.1000649364860506E-3</v>
      </c>
      <c r="AD117"/>
      <c r="AE117">
        <f t="shared" si="72"/>
        <v>8.1510950033834602E-7</v>
      </c>
      <c r="AF117" s="145">
        <f t="shared" si="64"/>
        <v>39981.958700000003</v>
      </c>
      <c r="AG117" s="146"/>
      <c r="AH117">
        <f t="shared" si="65"/>
        <v>-4.4495233297214259E-3</v>
      </c>
      <c r="AI117">
        <f t="shared" si="66"/>
        <v>1.1313160045519415</v>
      </c>
      <c r="AJ117">
        <f t="shared" si="67"/>
        <v>-0.54841625568268149</v>
      </c>
      <c r="AK117">
        <f t="shared" si="68"/>
        <v>-1.8456983854082391E-2</v>
      </c>
      <c r="AL117">
        <f t="shared" si="69"/>
        <v>-0.13963920674924515</v>
      </c>
      <c r="AM117">
        <f t="shared" si="70"/>
        <v>-6.9933276698529709E-2</v>
      </c>
      <c r="AN117">
        <f t="shared" si="75"/>
        <v>18.72730814131965</v>
      </c>
      <c r="AO117">
        <f t="shared" si="75"/>
        <v>18.72730821439778</v>
      </c>
      <c r="AP117">
        <f t="shared" si="75"/>
        <v>18.727308769630458</v>
      </c>
      <c r="AQ117">
        <f t="shared" si="75"/>
        <v>18.727312988173434</v>
      </c>
      <c r="AR117">
        <f t="shared" si="75"/>
        <v>18.727345039718536</v>
      </c>
      <c r="AS117">
        <f t="shared" si="75"/>
        <v>18.727588556064067</v>
      </c>
      <c r="AT117">
        <f t="shared" si="75"/>
        <v>18.729438471133829</v>
      </c>
      <c r="AU117">
        <f t="shared" si="71"/>
        <v>18.743478666838737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</row>
    <row r="118" spans="1:70" s="34" customFormat="1">
      <c r="A118" s="48" t="s">
        <v>136</v>
      </c>
      <c r="B118" s="55" t="s">
        <v>62</v>
      </c>
      <c r="C118" s="62">
        <v>55000.459000000003</v>
      </c>
      <c r="D118" s="62">
        <v>2.0000000000000001E-4</v>
      </c>
      <c r="E118" s="41">
        <f t="shared" si="78"/>
        <v>7438.0008881264494</v>
      </c>
      <c r="F118" s="41">
        <f t="shared" si="79"/>
        <v>7438</v>
      </c>
      <c r="G118" s="41">
        <f t="shared" si="80"/>
        <v>2.4904600286390632E-4</v>
      </c>
      <c r="K118" s="44">
        <f t="shared" si="76"/>
        <v>2.4904600286390632E-4</v>
      </c>
      <c r="M118" s="1"/>
      <c r="N118" s="1"/>
      <c r="O118" s="34">
        <f t="shared" ca="1" si="77"/>
        <v>2.4864244933592387E-4</v>
      </c>
      <c r="P118" s="34">
        <f t="shared" si="81"/>
        <v>1.0491109396526367E-3</v>
      </c>
      <c r="Q118" s="212">
        <f t="shared" si="82"/>
        <v>39981.959000000003</v>
      </c>
      <c r="R118" s="45"/>
      <c r="S118" s="44">
        <f t="shared" si="83"/>
        <v>6.4010390307875521E-7</v>
      </c>
      <c r="T118" s="34">
        <v>1</v>
      </c>
      <c r="U118" s="34">
        <f t="shared" si="84"/>
        <v>6.4010390307875521E-7</v>
      </c>
      <c r="Z118">
        <f t="shared" si="60"/>
        <v>7438</v>
      </c>
      <c r="AA118">
        <f t="shared" si="61"/>
        <v>8.5188015202137223E-4</v>
      </c>
      <c r="AB118">
        <f t="shared" si="62"/>
        <v>-6.028341491574659E-4</v>
      </c>
      <c r="AC118">
        <f t="shared" si="63"/>
        <v>-8.0006493678873043E-4</v>
      </c>
      <c r="AD118"/>
      <c r="AE118">
        <f t="shared" si="72"/>
        <v>3.6340901139040586E-7</v>
      </c>
      <c r="AF118" s="145">
        <f t="shared" si="64"/>
        <v>39981.959000000003</v>
      </c>
      <c r="AG118" s="146"/>
      <c r="AH118">
        <f t="shared" si="65"/>
        <v>-4.4495233297214259E-3</v>
      </c>
      <c r="AI118">
        <f t="shared" si="66"/>
        <v>1.1313160045519415</v>
      </c>
      <c r="AJ118">
        <f t="shared" si="67"/>
        <v>-0.54841625568268149</v>
      </c>
      <c r="AK118">
        <f t="shared" si="68"/>
        <v>-1.8456983854082391E-2</v>
      </c>
      <c r="AL118">
        <f t="shared" si="69"/>
        <v>-0.13963920674924515</v>
      </c>
      <c r="AM118">
        <f t="shared" si="70"/>
        <v>-6.9933276698529709E-2</v>
      </c>
      <c r="AN118">
        <f t="shared" si="75"/>
        <v>18.72730814131965</v>
      </c>
      <c r="AO118">
        <f t="shared" si="75"/>
        <v>18.72730821439778</v>
      </c>
      <c r="AP118">
        <f t="shared" si="75"/>
        <v>18.727308769630458</v>
      </c>
      <c r="AQ118">
        <f t="shared" si="75"/>
        <v>18.727312988173434</v>
      </c>
      <c r="AR118">
        <f t="shared" si="75"/>
        <v>18.727345039718536</v>
      </c>
      <c r="AS118">
        <f t="shared" si="75"/>
        <v>18.727588556064067</v>
      </c>
      <c r="AT118">
        <f t="shared" si="75"/>
        <v>18.729438471133829</v>
      </c>
      <c r="AU118">
        <f t="shared" si="71"/>
        <v>18.743478666838737</v>
      </c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</row>
    <row r="119" spans="1:70" s="34" customFormat="1">
      <c r="A119" s="48" t="s">
        <v>137</v>
      </c>
      <c r="B119" s="55" t="s">
        <v>65</v>
      </c>
      <c r="C119" s="62">
        <v>55087.668400000002</v>
      </c>
      <c r="D119" s="62">
        <v>1E-4</v>
      </c>
      <c r="E119" s="41">
        <f t="shared" si="78"/>
        <v>7748.9995507873373</v>
      </c>
      <c r="F119" s="41">
        <f t="shared" si="79"/>
        <v>7749</v>
      </c>
      <c r="G119" s="41">
        <f t="shared" si="80"/>
        <v>-1.2596699525602162E-4</v>
      </c>
      <c r="K119" s="44">
        <f t="shared" si="76"/>
        <v>-1.2596699525602162E-4</v>
      </c>
      <c r="O119" s="34">
        <f t="shared" ca="1" si="77"/>
        <v>2.5057400283412534E-4</v>
      </c>
      <c r="P119" s="34">
        <f t="shared" si="81"/>
        <v>9.9634115481922578E-4</v>
      </c>
      <c r="Q119" s="212">
        <f t="shared" si="82"/>
        <v>40069.168400000002</v>
      </c>
      <c r="R119" s="45"/>
      <c r="S119" s="44">
        <f t="shared" si="83"/>
        <v>1.2595755837253241E-6</v>
      </c>
      <c r="T119" s="1">
        <v>1</v>
      </c>
      <c r="U119" s="34">
        <f t="shared" si="84"/>
        <v>1.2595755837253241E-6</v>
      </c>
      <c r="Z119">
        <f t="shared" si="60"/>
        <v>7749</v>
      </c>
      <c r="AA119">
        <f t="shared" si="61"/>
        <v>9.4159977046513309E-4</v>
      </c>
      <c r="AB119">
        <f t="shared" si="62"/>
        <v>-1.0675667657211547E-3</v>
      </c>
      <c r="AC119">
        <f t="shared" si="63"/>
        <v>-1.1223081500752474E-3</v>
      </c>
      <c r="AD119"/>
      <c r="AE119">
        <f t="shared" si="72"/>
        <v>1.1396987992723269E-6</v>
      </c>
      <c r="AF119" s="145">
        <f t="shared" si="64"/>
        <v>40069.168400000002</v>
      </c>
      <c r="AG119" s="146"/>
      <c r="AH119">
        <f t="shared" si="65"/>
        <v>-4.1155788309156739E-3</v>
      </c>
      <c r="AI119">
        <f t="shared" si="66"/>
        <v>1.1321176482079425</v>
      </c>
      <c r="AJ119">
        <f t="shared" si="67"/>
        <v>-0.50272241762028225</v>
      </c>
      <c r="AK119">
        <f t="shared" si="68"/>
        <v>-1.1378942678374457E-2</v>
      </c>
      <c r="AL119">
        <f t="shared" si="69"/>
        <v>-8.5915329026413856E-2</v>
      </c>
      <c r="AM119">
        <f t="shared" si="70"/>
        <v>-4.2984108164672657E-2</v>
      </c>
      <c r="AN119">
        <f t="shared" si="75"/>
        <v>18.774358726320948</v>
      </c>
      <c r="AO119">
        <f t="shared" si="75"/>
        <v>18.774358772554987</v>
      </c>
      <c r="AP119">
        <f t="shared" si="75"/>
        <v>18.774359122198284</v>
      </c>
      <c r="AQ119">
        <f t="shared" si="75"/>
        <v>18.774361766363121</v>
      </c>
      <c r="AR119">
        <f t="shared" si="75"/>
        <v>18.774381762747325</v>
      </c>
      <c r="AS119">
        <f t="shared" si="75"/>
        <v>18.774532983578506</v>
      </c>
      <c r="AT119">
        <f t="shared" si="75"/>
        <v>18.775676521918186</v>
      </c>
      <c r="AU119">
        <f t="shared" si="71"/>
        <v>18.784320981774858</v>
      </c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</row>
    <row r="120" spans="1:70" s="34" customFormat="1">
      <c r="A120" s="48" t="s">
        <v>137</v>
      </c>
      <c r="B120" s="55" t="s">
        <v>65</v>
      </c>
      <c r="C120" s="62">
        <v>55107.295899999997</v>
      </c>
      <c r="D120" s="62">
        <v>1E-4</v>
      </c>
      <c r="E120" s="41">
        <f t="shared" si="78"/>
        <v>7818.9934534099339</v>
      </c>
      <c r="F120" s="41">
        <f t="shared" si="79"/>
        <v>7819</v>
      </c>
      <c r="G120" s="41">
        <f t="shared" si="80"/>
        <v>-1.8357770022703335E-3</v>
      </c>
      <c r="K120" s="44">
        <f t="shared" si="76"/>
        <v>-1.8357770022703335E-3</v>
      </c>
      <c r="O120" s="34">
        <f t="shared" ca="1" si="77"/>
        <v>2.510087576407945E-4</v>
      </c>
      <c r="P120" s="34">
        <f t="shared" si="81"/>
        <v>9.8390118284820438E-4</v>
      </c>
      <c r="Q120" s="212">
        <f t="shared" si="82"/>
        <v>40088.795899999997</v>
      </c>
      <c r="R120" s="45"/>
      <c r="S120" s="44">
        <f t="shared" si="83"/>
        <v>7.9505850676333705E-6</v>
      </c>
      <c r="T120" s="1">
        <v>1</v>
      </c>
      <c r="U120" s="34">
        <f t="shared" si="84"/>
        <v>7.9505850676333705E-6</v>
      </c>
      <c r="Z120">
        <f t="shared" si="60"/>
        <v>7819</v>
      </c>
      <c r="AA120">
        <f t="shared" si="61"/>
        <v>9.6158348952514634E-4</v>
      </c>
      <c r="AB120">
        <f t="shared" si="62"/>
        <v>-2.7973604917954798E-3</v>
      </c>
      <c r="AC120">
        <f t="shared" si="63"/>
        <v>-2.8196781851185376E-3</v>
      </c>
      <c r="AD120"/>
      <c r="AE120">
        <f t="shared" si="72"/>
        <v>7.8252257210582493E-6</v>
      </c>
      <c r="AF120" s="145">
        <f t="shared" si="64"/>
        <v>40088.795899999997</v>
      </c>
      <c r="AG120" s="146"/>
      <c r="AH120">
        <f t="shared" si="65"/>
        <v>-4.0391023857008941E-3</v>
      </c>
      <c r="AI120">
        <f t="shared" si="66"/>
        <v>1.1322456730196087</v>
      </c>
      <c r="AJ120">
        <f t="shared" si="67"/>
        <v>-0.49222475955207218</v>
      </c>
      <c r="AK120">
        <f t="shared" si="68"/>
        <v>-9.7793288147071528E-3</v>
      </c>
      <c r="AL120">
        <f t="shared" si="69"/>
        <v>-7.3813844336479001E-2</v>
      </c>
      <c r="AM120">
        <f t="shared" si="70"/>
        <v>-3.6923688533487112E-2</v>
      </c>
      <c r="AN120">
        <f t="shared" si="75"/>
        <v>18.784952959139723</v>
      </c>
      <c r="AO120">
        <f t="shared" si="75"/>
        <v>18.7849529990382</v>
      </c>
      <c r="AP120">
        <f t="shared" si="75"/>
        <v>18.784953300545297</v>
      </c>
      <c r="AQ120">
        <f t="shared" si="75"/>
        <v>18.784955578991251</v>
      </c>
      <c r="AR120">
        <f t="shared" si="75"/>
        <v>18.784972796870182</v>
      </c>
      <c r="AS120">
        <f t="shared" si="75"/>
        <v>18.785102909214114</v>
      </c>
      <c r="AT120">
        <f t="shared" si="75"/>
        <v>18.786086109094658</v>
      </c>
      <c r="AU120">
        <f t="shared" si="71"/>
        <v>18.793513785779773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</row>
    <row r="121" spans="1:70">
      <c r="A121" s="60" t="s">
        <v>138</v>
      </c>
      <c r="B121" s="61" t="s">
        <v>65</v>
      </c>
      <c r="C121" s="60">
        <v>55121.602500000001</v>
      </c>
      <c r="D121" s="60">
        <v>6.9999999999999999E-4</v>
      </c>
      <c r="E121" s="41">
        <f t="shared" si="78"/>
        <v>7870.0124200262089</v>
      </c>
      <c r="F121" s="41">
        <f t="shared" si="79"/>
        <v>7870</v>
      </c>
      <c r="G121" s="41">
        <f t="shared" si="80"/>
        <v>3.4827900017262436E-3</v>
      </c>
      <c r="H121" s="34"/>
      <c r="I121" s="34"/>
      <c r="J121" s="34"/>
      <c r="K121" s="44">
        <f t="shared" si="76"/>
        <v>3.4827900017262436E-3</v>
      </c>
      <c r="L121" s="34"/>
      <c r="M121" s="34"/>
      <c r="N121" s="34"/>
      <c r="O121" s="34">
        <f t="shared" ca="1" si="77"/>
        <v>2.5132550757136769E-4</v>
      </c>
      <c r="P121" s="34">
        <f t="shared" si="81"/>
        <v>9.7470761485538991E-4</v>
      </c>
      <c r="Q121" s="212">
        <f t="shared" si="82"/>
        <v>40103.102500000001</v>
      </c>
      <c r="R121" s="45"/>
      <c r="S121" s="44">
        <f t="shared" si="83"/>
        <v>6.2904772593317997E-6</v>
      </c>
      <c r="T121" s="34">
        <v>1</v>
      </c>
      <c r="U121" s="34">
        <f t="shared" si="84"/>
        <v>6.2904772593317997E-6</v>
      </c>
      <c r="V121" s="34"/>
      <c r="W121" s="34"/>
      <c r="X121" s="34"/>
      <c r="Y121" s="34"/>
      <c r="Z121">
        <f t="shared" si="60"/>
        <v>7870</v>
      </c>
      <c r="AA121">
        <f t="shared" si="61"/>
        <v>9.7608187509311013E-4</v>
      </c>
      <c r="AB121">
        <f t="shared" si="62"/>
        <v>2.5067081266331335E-3</v>
      </c>
      <c r="AC121">
        <f t="shared" si="63"/>
        <v>2.5080823868708539E-3</v>
      </c>
      <c r="AE121">
        <f t="shared" si="72"/>
        <v>6.2835856321285938E-6</v>
      </c>
      <c r="AF121" s="145">
        <f t="shared" si="64"/>
        <v>40103.102500000001</v>
      </c>
      <c r="AG121" s="146"/>
      <c r="AH121">
        <f t="shared" si="65"/>
        <v>-3.9830927333990521E-3</v>
      </c>
      <c r="AI121">
        <f t="shared" si="66"/>
        <v>1.1323267680906475</v>
      </c>
      <c r="AJ121">
        <f t="shared" si="67"/>
        <v>-0.48452957297496407</v>
      </c>
      <c r="AK121">
        <f t="shared" si="68"/>
        <v>-8.6127667540352795E-3</v>
      </c>
      <c r="AL121">
        <f t="shared" si="69"/>
        <v>-6.4995431534174933E-2</v>
      </c>
      <c r="AM121">
        <f t="shared" si="70"/>
        <v>-3.2509160897781691E-2</v>
      </c>
      <c r="AN121">
        <f t="shared" ref="AN121:AT130" si="85">$AU121+$AB$7*SIN(AO121)</f>
        <v>18.792672322163618</v>
      </c>
      <c r="AO121">
        <f t="shared" si="85"/>
        <v>18.792672357394306</v>
      </c>
      <c r="AP121">
        <f t="shared" si="85"/>
        <v>18.79267262350265</v>
      </c>
      <c r="AQ121">
        <f t="shared" si="85"/>
        <v>18.792674633501473</v>
      </c>
      <c r="AR121">
        <f t="shared" si="85"/>
        <v>18.792689815638244</v>
      </c>
      <c r="AS121">
        <f t="shared" si="85"/>
        <v>18.792804490544079</v>
      </c>
      <c r="AT121">
        <f t="shared" si="85"/>
        <v>18.793670638008294</v>
      </c>
      <c r="AU121">
        <f t="shared" si="71"/>
        <v>18.800211400126212</v>
      </c>
    </row>
    <row r="122" spans="1:70">
      <c r="A122" s="160" t="s">
        <v>138</v>
      </c>
      <c r="B122" s="61" t="s">
        <v>62</v>
      </c>
      <c r="C122" s="60">
        <v>55121.739000000001</v>
      </c>
      <c r="D122" s="60">
        <v>4.0000000000000002E-4</v>
      </c>
      <c r="E122" s="41">
        <f t="shared" si="78"/>
        <v>7870.4991945878201</v>
      </c>
      <c r="F122" s="41">
        <f t="shared" si="79"/>
        <v>7870.5</v>
      </c>
      <c r="G122" s="41">
        <f t="shared" si="80"/>
        <v>-2.2585149417864159E-4</v>
      </c>
      <c r="H122" s="34"/>
      <c r="I122" s="34"/>
      <c r="J122" s="34"/>
      <c r="K122" s="44">
        <f t="shared" si="76"/>
        <v>-2.2585149417864159E-4</v>
      </c>
      <c r="L122" s="34"/>
      <c r="M122" s="34"/>
      <c r="N122" s="34"/>
      <c r="O122" s="34">
        <f t="shared" ca="1" si="77"/>
        <v>2.5132861296284394E-4</v>
      </c>
      <c r="P122" s="34">
        <f t="shared" si="81"/>
        <v>9.7461693871221861E-4</v>
      </c>
      <c r="Q122" s="212">
        <f t="shared" si="82"/>
        <v>40103.239000000001</v>
      </c>
      <c r="R122" s="45"/>
      <c r="S122" s="44">
        <f t="shared" si="83"/>
        <v>1.4411244583674377E-6</v>
      </c>
      <c r="T122" s="34">
        <v>1</v>
      </c>
      <c r="U122" s="34">
        <f t="shared" si="84"/>
        <v>1.4411244583674377E-6</v>
      </c>
      <c r="V122" s="34"/>
      <c r="W122" s="34"/>
      <c r="X122" s="34"/>
      <c r="Y122" s="34"/>
      <c r="Z122">
        <f t="shared" si="60"/>
        <v>7870.5</v>
      </c>
      <c r="AA122">
        <f t="shared" si="61"/>
        <v>9.7622374595275965E-4</v>
      </c>
      <c r="AB122">
        <f t="shared" si="62"/>
        <v>-1.2020752401314012E-3</v>
      </c>
      <c r="AC122">
        <f t="shared" si="63"/>
        <v>-1.2004684328908602E-3</v>
      </c>
      <c r="AE122">
        <f t="shared" si="72"/>
        <v>1.444984882936966E-6</v>
      </c>
      <c r="AF122" s="145">
        <f t="shared" si="64"/>
        <v>40103.239000000001</v>
      </c>
      <c r="AG122" s="146"/>
      <c r="AH122">
        <f t="shared" si="65"/>
        <v>-3.9825424193598215E-3</v>
      </c>
      <c r="AI122">
        <f t="shared" si="66"/>
        <v>1.1323275122657199</v>
      </c>
      <c r="AJ122">
        <f t="shared" si="67"/>
        <v>-0.48445393712568208</v>
      </c>
      <c r="AK122">
        <f t="shared" si="68"/>
        <v>-8.6013255979032633E-3</v>
      </c>
      <c r="AL122">
        <f t="shared" si="69"/>
        <v>-6.4908970388642101E-2</v>
      </c>
      <c r="AM122">
        <f t="shared" si="70"/>
        <v>-3.246588469777012E-2</v>
      </c>
      <c r="AN122">
        <f t="shared" si="85"/>
        <v>18.792748004870994</v>
      </c>
      <c r="AO122">
        <f t="shared" si="85"/>
        <v>18.792748040055724</v>
      </c>
      <c r="AP122">
        <f t="shared" si="85"/>
        <v>18.792748305815778</v>
      </c>
      <c r="AQ122">
        <f t="shared" si="85"/>
        <v>18.792750313175198</v>
      </c>
      <c r="AR122">
        <f t="shared" si="85"/>
        <v>18.792765475310507</v>
      </c>
      <c r="AS122">
        <f t="shared" si="85"/>
        <v>18.792879998647784</v>
      </c>
      <c r="AT122">
        <f t="shared" si="85"/>
        <v>18.793744997652272</v>
      </c>
      <c r="AU122">
        <f t="shared" si="71"/>
        <v>18.800277063011961</v>
      </c>
    </row>
    <row r="123" spans="1:70">
      <c r="A123" s="42" t="s">
        <v>137</v>
      </c>
      <c r="B123" s="55" t="s">
        <v>65</v>
      </c>
      <c r="C123" s="62">
        <v>55146.557200000003</v>
      </c>
      <c r="D123" s="62">
        <v>2.0000000000000001E-4</v>
      </c>
      <c r="E123" s="41">
        <f t="shared" si="78"/>
        <v>7959.0037251734102</v>
      </c>
      <c r="F123" s="41">
        <f t="shared" si="79"/>
        <v>7959</v>
      </c>
      <c r="G123" s="41">
        <f t="shared" si="80"/>
        <v>1.0446030064485967E-3</v>
      </c>
      <c r="H123" s="34"/>
      <c r="I123" s="34"/>
      <c r="J123" s="34"/>
      <c r="K123" s="44">
        <f t="shared" si="76"/>
        <v>1.0446030064485967E-3</v>
      </c>
      <c r="L123" s="34"/>
      <c r="M123" s="34"/>
      <c r="N123" s="34"/>
      <c r="O123" s="34">
        <f t="shared" ca="1" si="77"/>
        <v>2.5187826725413275E-4</v>
      </c>
      <c r="P123" s="34">
        <f t="shared" si="81"/>
        <v>9.5840112881550015E-4</v>
      </c>
      <c r="Q123" s="212">
        <f t="shared" si="82"/>
        <v>40128.057200000003</v>
      </c>
      <c r="R123" s="45"/>
      <c r="S123" s="44">
        <f t="shared" si="83"/>
        <v>7.4307637074713538E-9</v>
      </c>
      <c r="T123" s="1">
        <v>1</v>
      </c>
      <c r="U123" s="34">
        <f t="shared" si="84"/>
        <v>7.4307637074713538E-9</v>
      </c>
      <c r="V123" s="34"/>
      <c r="W123" s="34"/>
      <c r="X123" s="34"/>
      <c r="Y123" s="34"/>
      <c r="Z123">
        <f t="shared" si="60"/>
        <v>7959</v>
      </c>
      <c r="AA123">
        <f t="shared" si="61"/>
        <v>1.0012469652183028E-3</v>
      </c>
      <c r="AB123">
        <f t="shared" si="62"/>
        <v>4.3356041230293955E-5</v>
      </c>
      <c r="AC123">
        <f t="shared" si="63"/>
        <v>8.6201877633096564E-5</v>
      </c>
      <c r="AE123">
        <f t="shared" si="72"/>
        <v>1.8797463111629495E-9</v>
      </c>
      <c r="AF123" s="145">
        <f t="shared" si="64"/>
        <v>40128.057200000003</v>
      </c>
      <c r="AG123" s="146"/>
      <c r="AH123">
        <f t="shared" si="65"/>
        <v>-3.8847751158182908E-3</v>
      </c>
      <c r="AI123">
        <f t="shared" si="66"/>
        <v>1.1324436541094756</v>
      </c>
      <c r="AJ123">
        <f t="shared" si="67"/>
        <v>-0.47100841004282118</v>
      </c>
      <c r="AK123">
        <f t="shared" si="68"/>
        <v>-6.5750886385653774E-3</v>
      </c>
      <c r="AL123">
        <f t="shared" si="69"/>
        <v>-4.9603698044535342E-2</v>
      </c>
      <c r="AM123">
        <f t="shared" si="70"/>
        <v>-2.4806935741846465E-2</v>
      </c>
      <c r="AN123">
        <f t="shared" si="85"/>
        <v>18.806144566018485</v>
      </c>
      <c r="AO123">
        <f t="shared" si="85"/>
        <v>18.806144593015095</v>
      </c>
      <c r="AP123">
        <f t="shared" si="85"/>
        <v>18.806144796791052</v>
      </c>
      <c r="AQ123">
        <f t="shared" si="85"/>
        <v>18.806146334933654</v>
      </c>
      <c r="AR123">
        <f t="shared" si="85"/>
        <v>18.806157945145397</v>
      </c>
      <c r="AS123">
        <f t="shared" si="85"/>
        <v>18.806245581185294</v>
      </c>
      <c r="AT123">
        <f t="shared" si="85"/>
        <v>18.806907063640949</v>
      </c>
      <c r="AU123">
        <f t="shared" si="71"/>
        <v>18.811899393789606</v>
      </c>
    </row>
    <row r="124" spans="1:70">
      <c r="A124" s="48" t="s">
        <v>139</v>
      </c>
      <c r="B124" s="55" t="s">
        <v>65</v>
      </c>
      <c r="C124" s="62">
        <v>55383.790399999998</v>
      </c>
      <c r="D124" s="62">
        <v>6.9999999999999999E-4</v>
      </c>
      <c r="E124" s="41">
        <f t="shared" si="78"/>
        <v>8805.0043620171637</v>
      </c>
      <c r="F124" s="41">
        <f t="shared" si="79"/>
        <v>8805</v>
      </c>
      <c r="G124" s="41">
        <f t="shared" si="80"/>
        <v>1.2231849977979437E-3</v>
      </c>
      <c r="H124" s="34"/>
      <c r="I124" s="34"/>
      <c r="J124" s="34"/>
      <c r="K124" s="44">
        <f t="shared" si="76"/>
        <v>1.2231849977979437E-3</v>
      </c>
      <c r="L124" s="34"/>
      <c r="M124" s="34"/>
      <c r="N124" s="34"/>
      <c r="O124" s="34">
        <f t="shared" ca="1" si="77"/>
        <v>2.5713258963187694E-4</v>
      </c>
      <c r="P124" s="34">
        <f t="shared" si="81"/>
        <v>7.8671377669863041E-4</v>
      </c>
      <c r="Q124" s="212">
        <f t="shared" si="82"/>
        <v>40365.290399999998</v>
      </c>
      <c r="R124" s="45"/>
      <c r="S124" s="44">
        <f t="shared" si="83"/>
        <v>1.9050712684792559E-7</v>
      </c>
      <c r="T124" s="34">
        <v>1</v>
      </c>
      <c r="U124" s="34">
        <f t="shared" si="84"/>
        <v>1.9050712684792559E-7</v>
      </c>
      <c r="V124" s="34"/>
      <c r="W124" s="34"/>
      <c r="X124" s="34"/>
      <c r="Y124" s="34"/>
      <c r="Z124">
        <f t="shared" si="60"/>
        <v>8805</v>
      </c>
      <c r="AA124">
        <f t="shared" si="61"/>
        <v>1.2279860666801049E-3</v>
      </c>
      <c r="AB124">
        <f t="shared" si="62"/>
        <v>-4.8010688821612836E-6</v>
      </c>
      <c r="AC124">
        <f t="shared" si="63"/>
        <v>4.3647122109931324E-4</v>
      </c>
      <c r="AE124">
        <f t="shared" si="72"/>
        <v>2.3050262411257398E-11</v>
      </c>
      <c r="AF124" s="145">
        <f t="shared" si="64"/>
        <v>40365.290399999998</v>
      </c>
      <c r="AG124" s="146"/>
      <c r="AH124">
        <f t="shared" si="65"/>
        <v>-2.9175200747347326E-3</v>
      </c>
      <c r="AI124">
        <f t="shared" si="66"/>
        <v>1.1319869836405643</v>
      </c>
      <c r="AJ124">
        <f t="shared" si="67"/>
        <v>-0.33735817870649054</v>
      </c>
      <c r="AK124">
        <f t="shared" si="68"/>
        <v>1.2805836713812638E-2</v>
      </c>
      <c r="AL124">
        <f t="shared" si="69"/>
        <v>9.6720744608119358E-2</v>
      </c>
      <c r="AM124">
        <f t="shared" si="70"/>
        <v>4.8398108153033755E-2</v>
      </c>
      <c r="AN124">
        <f t="shared" si="85"/>
        <v>18.934213790719834</v>
      </c>
      <c r="AO124">
        <f t="shared" si="85"/>
        <v>18.934213738906465</v>
      </c>
      <c r="AP124">
        <f t="shared" si="85"/>
        <v>18.934213346772648</v>
      </c>
      <c r="AQ124">
        <f t="shared" si="85"/>
        <v>18.934210379026837</v>
      </c>
      <c r="AR124">
        <f t="shared" si="85"/>
        <v>18.934187918567272</v>
      </c>
      <c r="AS124">
        <f t="shared" si="85"/>
        <v>18.934017934963553</v>
      </c>
      <c r="AT124">
        <f t="shared" si="85"/>
        <v>18.932731556471257</v>
      </c>
      <c r="AU124">
        <f t="shared" si="71"/>
        <v>18.923000996477576</v>
      </c>
    </row>
    <row r="125" spans="1:70" s="34" customFormat="1">
      <c r="A125" s="99" t="s">
        <v>140</v>
      </c>
      <c r="B125" s="100" t="s">
        <v>62</v>
      </c>
      <c r="C125" s="101">
        <v>55834.416790000003</v>
      </c>
      <c r="D125" s="101">
        <v>2.0000000000000001E-4</v>
      </c>
      <c r="E125" s="41">
        <f t="shared" si="78"/>
        <v>10411.989442177166</v>
      </c>
      <c r="F125" s="41">
        <f t="shared" si="79"/>
        <v>10412</v>
      </c>
      <c r="G125" s="41">
        <f t="shared" si="80"/>
        <v>-2.9605959934997372E-3</v>
      </c>
      <c r="J125" s="48"/>
      <c r="K125" s="44">
        <f t="shared" si="76"/>
        <v>-2.9605959934997372E-3</v>
      </c>
      <c r="M125" s="1"/>
      <c r="N125" s="1"/>
      <c r="O125" s="34">
        <f t="shared" ca="1" si="77"/>
        <v>2.6711331783641E-4</v>
      </c>
      <c r="P125" s="34">
        <f t="shared" si="81"/>
        <v>3.77444222022294E-4</v>
      </c>
      <c r="Q125" s="212">
        <f t="shared" si="82"/>
        <v>40815.916790000003</v>
      </c>
      <c r="R125" s="45"/>
      <c r="S125" s="44">
        <f>(P125-J125)^2</f>
        <v>1.4246414073801475E-7</v>
      </c>
      <c r="T125" s="1">
        <v>1</v>
      </c>
      <c r="U125" s="34">
        <f t="shared" si="84"/>
        <v>1.4246414073801475E-7</v>
      </c>
      <c r="Z125">
        <f t="shared" si="60"/>
        <v>10412</v>
      </c>
      <c r="AA125">
        <f t="shared" si="61"/>
        <v>1.5446311769195928E-3</v>
      </c>
      <c r="AB125">
        <f t="shared" si="62"/>
        <v>-4.5052271704193302E-3</v>
      </c>
      <c r="AC125">
        <f t="shared" si="63"/>
        <v>-3.3380402155220312E-3</v>
      </c>
      <c r="AD125"/>
      <c r="AE125">
        <f t="shared" si="72"/>
        <v>2.0297071857084565E-5</v>
      </c>
      <c r="AF125" s="145">
        <f t="shared" si="64"/>
        <v>40815.916790000003</v>
      </c>
      <c r="AG125" s="146"/>
      <c r="AH125">
        <f t="shared" si="65"/>
        <v>-9.6921164105195933E-4</v>
      </c>
      <c r="AI125">
        <f t="shared" si="66"/>
        <v>1.1235002149637576</v>
      </c>
      <c r="AJ125">
        <f t="shared" si="67"/>
        <v>-6.8019907280723046E-2</v>
      </c>
      <c r="AK125">
        <f t="shared" si="68"/>
        <v>4.8293376444198198E-2</v>
      </c>
      <c r="AL125">
        <f t="shared" si="69"/>
        <v>0.37275741860205713</v>
      </c>
      <c r="AM125">
        <f t="shared" si="70"/>
        <v>0.18856720357074447</v>
      </c>
      <c r="AN125">
        <f t="shared" si="85"/>
        <v>19.176646633261459</v>
      </c>
      <c r="AO125">
        <f t="shared" si="85"/>
        <v>19.176646486005083</v>
      </c>
      <c r="AP125">
        <f t="shared" si="85"/>
        <v>19.176645313358815</v>
      </c>
      <c r="AQ125">
        <f t="shared" si="85"/>
        <v>19.176635975244768</v>
      </c>
      <c r="AR125">
        <f t="shared" si="85"/>
        <v>19.176561614255935</v>
      </c>
      <c r="AS125">
        <f t="shared" si="85"/>
        <v>19.175969531952703</v>
      </c>
      <c r="AT125">
        <f t="shared" si="85"/>
        <v>19.171259422921526</v>
      </c>
      <c r="AU125">
        <f t="shared" si="71"/>
        <v>19.134041511276127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</row>
    <row r="126" spans="1:70" s="34" customFormat="1">
      <c r="A126" s="99" t="s">
        <v>140</v>
      </c>
      <c r="B126" s="100" t="s">
        <v>62</v>
      </c>
      <c r="C126" s="101">
        <v>55834.417390000002</v>
      </c>
      <c r="D126" s="101">
        <v>2.0000000000000001E-4</v>
      </c>
      <c r="E126" s="41">
        <f t="shared" si="78"/>
        <v>10411.991581845567</v>
      </c>
      <c r="F126" s="41">
        <f t="shared" si="79"/>
        <v>10412</v>
      </c>
      <c r="G126" s="41">
        <f t="shared" si="80"/>
        <v>-2.3605959941050969E-3</v>
      </c>
      <c r="J126" s="48"/>
      <c r="K126" s="44">
        <f t="shared" si="76"/>
        <v>-2.3605959941050969E-3</v>
      </c>
      <c r="M126" s="1"/>
      <c r="N126" s="1"/>
      <c r="O126" s="34">
        <f t="shared" ca="1" si="77"/>
        <v>2.6711331783641E-4</v>
      </c>
      <c r="P126" s="34">
        <f t="shared" si="81"/>
        <v>3.77444222022294E-4</v>
      </c>
      <c r="Q126" s="212">
        <f t="shared" si="82"/>
        <v>40815.917390000002</v>
      </c>
      <c r="R126" s="45"/>
      <c r="S126" s="44">
        <f>(P126-J126)^2</f>
        <v>1.4246414073801475E-7</v>
      </c>
      <c r="T126" s="1">
        <v>1</v>
      </c>
      <c r="U126" s="34">
        <f t="shared" si="84"/>
        <v>1.4246414073801475E-7</v>
      </c>
      <c r="W126" s="1"/>
      <c r="X126" s="1"/>
      <c r="Y126" s="1"/>
      <c r="Z126">
        <f t="shared" si="60"/>
        <v>10412</v>
      </c>
      <c r="AA126">
        <f t="shared" si="61"/>
        <v>1.5446311769195928E-3</v>
      </c>
      <c r="AB126">
        <f t="shared" si="62"/>
        <v>-3.9052271710246899E-3</v>
      </c>
      <c r="AC126">
        <f t="shared" si="63"/>
        <v>-2.7380402161273909E-3</v>
      </c>
      <c r="AD126"/>
      <c r="AE126">
        <f t="shared" si="72"/>
        <v>1.5250799257309502E-5</v>
      </c>
      <c r="AF126" s="145">
        <f t="shared" si="64"/>
        <v>40815.917390000002</v>
      </c>
      <c r="AG126" s="146"/>
      <c r="AH126">
        <f t="shared" si="65"/>
        <v>-9.6921164105195933E-4</v>
      </c>
      <c r="AI126">
        <f t="shared" si="66"/>
        <v>1.1235002149637576</v>
      </c>
      <c r="AJ126">
        <f t="shared" si="67"/>
        <v>-6.8019907280723046E-2</v>
      </c>
      <c r="AK126">
        <f t="shared" si="68"/>
        <v>4.8293376444198198E-2</v>
      </c>
      <c r="AL126">
        <f t="shared" si="69"/>
        <v>0.37275741860205713</v>
      </c>
      <c r="AM126">
        <f t="shared" si="70"/>
        <v>0.18856720357074447</v>
      </c>
      <c r="AN126">
        <f t="shared" si="85"/>
        <v>19.176646633261459</v>
      </c>
      <c r="AO126">
        <f t="shared" si="85"/>
        <v>19.176646486005083</v>
      </c>
      <c r="AP126">
        <f t="shared" si="85"/>
        <v>19.176645313358815</v>
      </c>
      <c r="AQ126">
        <f t="shared" si="85"/>
        <v>19.176635975244768</v>
      </c>
      <c r="AR126">
        <f t="shared" si="85"/>
        <v>19.176561614255935</v>
      </c>
      <c r="AS126">
        <f t="shared" si="85"/>
        <v>19.175969531952703</v>
      </c>
      <c r="AT126">
        <f t="shared" si="85"/>
        <v>19.171259422921526</v>
      </c>
      <c r="AU126">
        <f t="shared" si="71"/>
        <v>19.134041511276127</v>
      </c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</row>
    <row r="127" spans="1:70" s="34" customFormat="1">
      <c r="A127" s="99" t="s">
        <v>140</v>
      </c>
      <c r="B127" s="100" t="s">
        <v>62</v>
      </c>
      <c r="C127" s="101">
        <v>55834.41749</v>
      </c>
      <c r="D127" s="101">
        <v>2.0000000000000001E-4</v>
      </c>
      <c r="E127" s="41">
        <f t="shared" si="78"/>
        <v>10411.991938456957</v>
      </c>
      <c r="F127" s="41">
        <f t="shared" si="79"/>
        <v>10412</v>
      </c>
      <c r="G127" s="41">
        <f t="shared" si="80"/>
        <v>-2.2605959966313094E-3</v>
      </c>
      <c r="J127" s="48"/>
      <c r="K127" s="44">
        <f t="shared" si="76"/>
        <v>-2.2605959966313094E-3</v>
      </c>
      <c r="M127" s="1"/>
      <c r="N127" s="1"/>
      <c r="O127" s="34">
        <f t="shared" ca="1" si="77"/>
        <v>2.6711331783641E-4</v>
      </c>
      <c r="P127" s="34">
        <f t="shared" si="81"/>
        <v>3.77444222022294E-4</v>
      </c>
      <c r="Q127" s="212">
        <f t="shared" si="82"/>
        <v>40815.91749</v>
      </c>
      <c r="R127" s="45"/>
      <c r="S127" s="44">
        <f>(P127-J127)^2</f>
        <v>1.4246414073801475E-7</v>
      </c>
      <c r="T127" s="1">
        <v>1</v>
      </c>
      <c r="U127" s="34">
        <f t="shared" si="84"/>
        <v>1.4246414073801475E-7</v>
      </c>
      <c r="Z127">
        <f t="shared" si="60"/>
        <v>10412</v>
      </c>
      <c r="AA127">
        <f t="shared" si="61"/>
        <v>1.5446311769195928E-3</v>
      </c>
      <c r="AB127">
        <f t="shared" si="62"/>
        <v>-3.8052271735509024E-3</v>
      </c>
      <c r="AC127">
        <f t="shared" si="63"/>
        <v>-2.6380402186536034E-3</v>
      </c>
      <c r="AD127"/>
      <c r="AE127">
        <f t="shared" si="72"/>
        <v>1.4479753842330189E-5</v>
      </c>
      <c r="AF127" s="145">
        <f t="shared" si="64"/>
        <v>40815.91749</v>
      </c>
      <c r="AG127" s="146"/>
      <c r="AH127">
        <f t="shared" si="65"/>
        <v>-9.6921164105195933E-4</v>
      </c>
      <c r="AI127">
        <f t="shared" si="66"/>
        <v>1.1235002149637576</v>
      </c>
      <c r="AJ127">
        <f t="shared" si="67"/>
        <v>-6.8019907280723046E-2</v>
      </c>
      <c r="AK127">
        <f t="shared" si="68"/>
        <v>4.8293376444198198E-2</v>
      </c>
      <c r="AL127">
        <f t="shared" si="69"/>
        <v>0.37275741860205713</v>
      </c>
      <c r="AM127">
        <f t="shared" si="70"/>
        <v>0.18856720357074447</v>
      </c>
      <c r="AN127">
        <f t="shared" si="85"/>
        <v>19.176646633261459</v>
      </c>
      <c r="AO127">
        <f t="shared" si="85"/>
        <v>19.176646486005083</v>
      </c>
      <c r="AP127">
        <f t="shared" si="85"/>
        <v>19.176645313358815</v>
      </c>
      <c r="AQ127">
        <f t="shared" si="85"/>
        <v>19.176635975244768</v>
      </c>
      <c r="AR127">
        <f t="shared" si="85"/>
        <v>19.176561614255935</v>
      </c>
      <c r="AS127">
        <f t="shared" si="85"/>
        <v>19.175969531952703</v>
      </c>
      <c r="AT127">
        <f t="shared" si="85"/>
        <v>19.171259422921526</v>
      </c>
      <c r="AU127">
        <f t="shared" si="71"/>
        <v>19.134041511276127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</row>
    <row r="128" spans="1:70" s="34" customFormat="1">
      <c r="A128" s="99" t="s">
        <v>141</v>
      </c>
      <c r="B128" s="100" t="s">
        <v>65</v>
      </c>
      <c r="C128" s="101">
        <v>55838.623299999999</v>
      </c>
      <c r="D128" s="101">
        <v>1E-4</v>
      </c>
      <c r="E128" s="41">
        <f t="shared" si="78"/>
        <v>10426.99033639807</v>
      </c>
      <c r="F128" s="41">
        <f t="shared" si="79"/>
        <v>10427</v>
      </c>
      <c r="G128" s="41">
        <f t="shared" si="80"/>
        <v>-2.7098409991594963E-3</v>
      </c>
      <c r="I128" s="1"/>
      <c r="K128" s="44">
        <f t="shared" si="76"/>
        <v>-2.7098409991594963E-3</v>
      </c>
      <c r="L128" s="48"/>
      <c r="M128" s="1"/>
      <c r="O128" s="34">
        <f t="shared" ca="1" si="77"/>
        <v>2.672064795806962E-4</v>
      </c>
      <c r="P128" s="34">
        <f t="shared" si="81"/>
        <v>3.7311086053468936E-4</v>
      </c>
      <c r="Q128" s="212">
        <f t="shared" si="82"/>
        <v>40820.123299999999</v>
      </c>
      <c r="R128" s="45"/>
      <c r="S128" s="44">
        <f>(P128-L128)^2</f>
        <v>1.392117142489364E-7</v>
      </c>
      <c r="T128" s="1">
        <v>1</v>
      </c>
      <c r="U128" s="34">
        <f t="shared" si="84"/>
        <v>1.392117142489364E-7</v>
      </c>
      <c r="Z128">
        <f t="shared" si="60"/>
        <v>10427</v>
      </c>
      <c r="AA128">
        <f t="shared" si="61"/>
        <v>1.5465624683715659E-3</v>
      </c>
      <c r="AB128">
        <f t="shared" si="62"/>
        <v>-4.2564034675310622E-3</v>
      </c>
      <c r="AC128">
        <f t="shared" si="63"/>
        <v>-3.0829518596941856E-3</v>
      </c>
      <c r="AD128"/>
      <c r="AE128">
        <f t="shared" si="72"/>
        <v>1.811697047841045E-5</v>
      </c>
      <c r="AF128" s="145">
        <f t="shared" si="64"/>
        <v>40820.123299999999</v>
      </c>
      <c r="AG128" s="146"/>
      <c r="AH128">
        <f t="shared" si="65"/>
        <v>-9.5066122458262192E-4</v>
      </c>
      <c r="AI128">
        <f t="shared" si="66"/>
        <v>1.1233765064376338</v>
      </c>
      <c r="AJ128">
        <f t="shared" si="67"/>
        <v>-6.5472330349015506E-2</v>
      </c>
      <c r="AK128">
        <f t="shared" si="68"/>
        <v>4.8608548257687109E-2</v>
      </c>
      <c r="AL128">
        <f t="shared" si="69"/>
        <v>0.37531069005250101</v>
      </c>
      <c r="AM128">
        <f t="shared" si="70"/>
        <v>0.18988955243558181</v>
      </c>
      <c r="AN128">
        <f t="shared" si="85"/>
        <v>19.178899291489035</v>
      </c>
      <c r="AO128">
        <f t="shared" si="85"/>
        <v>19.178899143903386</v>
      </c>
      <c r="AP128">
        <f t="shared" si="85"/>
        <v>19.178897967733121</v>
      </c>
      <c r="AQ128">
        <f t="shared" si="85"/>
        <v>19.17888859436907</v>
      </c>
      <c r="AR128">
        <f t="shared" si="85"/>
        <v>19.178813895412667</v>
      </c>
      <c r="AS128">
        <f t="shared" si="85"/>
        <v>19.178218666656772</v>
      </c>
      <c r="AT128">
        <f t="shared" si="85"/>
        <v>19.173479957953226</v>
      </c>
      <c r="AU128">
        <f t="shared" si="71"/>
        <v>19.136011397848609</v>
      </c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</row>
    <row r="129" spans="1:70" s="34" customFormat="1">
      <c r="A129" s="48" t="s">
        <v>142</v>
      </c>
      <c r="B129" s="55" t="s">
        <v>65</v>
      </c>
      <c r="C129" s="62">
        <v>55838.623299999999</v>
      </c>
      <c r="D129" s="62">
        <v>1E-4</v>
      </c>
      <c r="E129" s="41">
        <f t="shared" si="78"/>
        <v>10426.99033639807</v>
      </c>
      <c r="F129" s="41">
        <f t="shared" si="79"/>
        <v>10427</v>
      </c>
      <c r="G129" s="41">
        <f t="shared" si="80"/>
        <v>-2.7098409991594963E-3</v>
      </c>
      <c r="K129" s="44">
        <f t="shared" si="76"/>
        <v>-2.7098409991594963E-3</v>
      </c>
      <c r="O129" s="34">
        <f t="shared" ca="1" si="77"/>
        <v>2.672064795806962E-4</v>
      </c>
      <c r="P129" s="34">
        <f t="shared" si="81"/>
        <v>3.7311086053468936E-4</v>
      </c>
      <c r="Q129" s="212">
        <f t="shared" si="82"/>
        <v>40820.123299999999</v>
      </c>
      <c r="R129" s="45"/>
      <c r="S129" s="44">
        <f>(P129-G129)^2</f>
        <v>9.504592169191838E-6</v>
      </c>
      <c r="T129" s="1">
        <v>1</v>
      </c>
      <c r="U129" s="34">
        <f t="shared" si="84"/>
        <v>9.504592169191838E-6</v>
      </c>
      <c r="W129" s="1"/>
      <c r="X129" s="1"/>
      <c r="Y129" s="1"/>
      <c r="Z129">
        <f t="shared" si="60"/>
        <v>10427</v>
      </c>
      <c r="AA129">
        <f t="shared" si="61"/>
        <v>1.5465624683715659E-3</v>
      </c>
      <c r="AB129">
        <f t="shared" si="62"/>
        <v>-4.2564034675310622E-3</v>
      </c>
      <c r="AC129">
        <f t="shared" si="63"/>
        <v>-3.0829518596941856E-3</v>
      </c>
      <c r="AD129"/>
      <c r="AE129">
        <f t="shared" si="72"/>
        <v>1.811697047841045E-5</v>
      </c>
      <c r="AF129" s="145">
        <f t="shared" si="64"/>
        <v>40820.123299999999</v>
      </c>
      <c r="AG129" s="146"/>
      <c r="AH129">
        <f t="shared" si="65"/>
        <v>-9.5066122458262192E-4</v>
      </c>
      <c r="AI129">
        <f t="shared" si="66"/>
        <v>1.1233765064376338</v>
      </c>
      <c r="AJ129">
        <f t="shared" si="67"/>
        <v>-6.5472330349015506E-2</v>
      </c>
      <c r="AK129">
        <f t="shared" si="68"/>
        <v>4.8608548257687109E-2</v>
      </c>
      <c r="AL129">
        <f t="shared" si="69"/>
        <v>0.37531069005250101</v>
      </c>
      <c r="AM129">
        <f t="shared" si="70"/>
        <v>0.18988955243558181</v>
      </c>
      <c r="AN129">
        <f t="shared" si="85"/>
        <v>19.178899291489035</v>
      </c>
      <c r="AO129">
        <f t="shared" si="85"/>
        <v>19.178899143903386</v>
      </c>
      <c r="AP129">
        <f t="shared" si="85"/>
        <v>19.178897967733121</v>
      </c>
      <c r="AQ129">
        <f t="shared" si="85"/>
        <v>19.17888859436907</v>
      </c>
      <c r="AR129">
        <f t="shared" si="85"/>
        <v>19.178813895412667</v>
      </c>
      <c r="AS129">
        <f t="shared" si="85"/>
        <v>19.178218666656772</v>
      </c>
      <c r="AT129">
        <f t="shared" si="85"/>
        <v>19.173479957953226</v>
      </c>
      <c r="AU129">
        <f t="shared" si="71"/>
        <v>19.136011397848609</v>
      </c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</row>
    <row r="130" spans="1:70">
      <c r="A130" s="99" t="s">
        <v>141</v>
      </c>
      <c r="B130" s="100" t="s">
        <v>65</v>
      </c>
      <c r="C130" s="101">
        <v>55845.6342</v>
      </c>
      <c r="D130" s="101">
        <v>1E-4</v>
      </c>
      <c r="E130" s="41">
        <f t="shared" si="78"/>
        <v>10451.992005071968</v>
      </c>
      <c r="F130" s="41">
        <f t="shared" si="79"/>
        <v>10452</v>
      </c>
      <c r="G130" s="41">
        <f t="shared" si="80"/>
        <v>-2.2419159940909594E-3</v>
      </c>
      <c r="H130" s="34"/>
      <c r="I130" s="34"/>
      <c r="J130" s="34"/>
      <c r="K130" s="44">
        <f t="shared" si="76"/>
        <v>-2.2419159940909594E-3</v>
      </c>
      <c r="L130" s="48"/>
      <c r="M130" s="34"/>
      <c r="N130" s="34"/>
      <c r="O130" s="34">
        <f t="shared" ca="1" si="77"/>
        <v>2.6736174915450664E-4</v>
      </c>
      <c r="P130" s="34">
        <f t="shared" si="81"/>
        <v>3.6586749920872706E-4</v>
      </c>
      <c r="Q130" s="212">
        <f t="shared" si="82"/>
        <v>40827.1342</v>
      </c>
      <c r="R130" s="45"/>
      <c r="S130" s="44">
        <f>(P130-L130)^2</f>
        <v>1.338590269772479E-7</v>
      </c>
      <c r="T130" s="1">
        <v>1</v>
      </c>
      <c r="U130" s="34">
        <f t="shared" si="84"/>
        <v>1.338590269772479E-7</v>
      </c>
      <c r="V130" s="34"/>
      <c r="W130" s="34"/>
      <c r="X130" s="34"/>
      <c r="Y130" s="34"/>
      <c r="Z130">
        <f t="shared" si="60"/>
        <v>10452</v>
      </c>
      <c r="AA130">
        <f t="shared" si="61"/>
        <v>1.5497303123040386E-3</v>
      </c>
      <c r="AB130">
        <f t="shared" si="62"/>
        <v>-3.791646306394998E-3</v>
      </c>
      <c r="AC130">
        <f t="shared" si="63"/>
        <v>-2.6077834932996865E-3</v>
      </c>
      <c r="AE130">
        <f t="shared" si="72"/>
        <v>1.437658171279883E-5</v>
      </c>
      <c r="AF130" s="145">
        <f t="shared" si="64"/>
        <v>40827.1342</v>
      </c>
      <c r="AG130" s="146"/>
      <c r="AH130">
        <f t="shared" si="65"/>
        <v>-9.1973775249604161E-4</v>
      </c>
      <c r="AI130">
        <f t="shared" si="66"/>
        <v>1.1231686002635812</v>
      </c>
      <c r="AJ130">
        <f t="shared" si="67"/>
        <v>-6.122668128398543E-2</v>
      </c>
      <c r="AK130">
        <f t="shared" si="68"/>
        <v>4.9132974809037493E-2</v>
      </c>
      <c r="AL130">
        <f t="shared" si="69"/>
        <v>0.3795648873264672</v>
      </c>
      <c r="AM130">
        <f t="shared" si="70"/>
        <v>0.19209424391522986</v>
      </c>
      <c r="AN130">
        <f t="shared" si="85"/>
        <v>19.182653168142398</v>
      </c>
      <c r="AO130">
        <f t="shared" si="85"/>
        <v>19.182653020033019</v>
      </c>
      <c r="AP130">
        <f t="shared" si="85"/>
        <v>19.182651838164229</v>
      </c>
      <c r="AQ130">
        <f t="shared" si="85"/>
        <v>19.182642407220019</v>
      </c>
      <c r="AR130">
        <f t="shared" si="85"/>
        <v>19.182567152330034</v>
      </c>
      <c r="AS130">
        <f t="shared" si="85"/>
        <v>19.1819667207142</v>
      </c>
      <c r="AT130">
        <f t="shared" si="85"/>
        <v>19.177180526092791</v>
      </c>
      <c r="AU130">
        <f t="shared" si="71"/>
        <v>19.139294542136078</v>
      </c>
    </row>
    <row r="131" spans="1:70">
      <c r="A131" s="48" t="s">
        <v>142</v>
      </c>
      <c r="B131" s="55" t="s">
        <v>65</v>
      </c>
      <c r="C131" s="62">
        <v>55845.6342</v>
      </c>
      <c r="D131" s="62">
        <v>1E-4</v>
      </c>
      <c r="E131" s="41">
        <f t="shared" si="78"/>
        <v>10451.992005071968</v>
      </c>
      <c r="F131" s="41">
        <f t="shared" si="79"/>
        <v>10452</v>
      </c>
      <c r="G131" s="41">
        <f t="shared" si="80"/>
        <v>-2.2419159940909594E-3</v>
      </c>
      <c r="H131" s="34"/>
      <c r="I131" s="34"/>
      <c r="J131" s="34"/>
      <c r="K131" s="44">
        <f t="shared" si="76"/>
        <v>-2.2419159940909594E-3</v>
      </c>
      <c r="L131" s="34"/>
      <c r="M131" s="34"/>
      <c r="N131" s="34"/>
      <c r="O131" s="34">
        <f t="shared" ca="1" si="77"/>
        <v>2.6736174915450664E-4</v>
      </c>
      <c r="P131" s="34">
        <f t="shared" si="81"/>
        <v>3.6586749920872706E-4</v>
      </c>
      <c r="Q131" s="212">
        <f t="shared" si="82"/>
        <v>40827.1342</v>
      </c>
      <c r="R131" s="45"/>
      <c r="S131" s="44">
        <f t="shared" ref="S131:S141" si="86">(P131-G131)^2</f>
        <v>6.8005347479263164E-6</v>
      </c>
      <c r="T131" s="1">
        <v>1</v>
      </c>
      <c r="U131" s="34">
        <f t="shared" si="84"/>
        <v>6.8005347479263164E-6</v>
      </c>
      <c r="V131" s="34"/>
      <c r="W131" s="34"/>
      <c r="X131" s="34"/>
      <c r="Y131" s="34"/>
      <c r="Z131">
        <f t="shared" si="60"/>
        <v>10452</v>
      </c>
      <c r="AA131">
        <f t="shared" si="61"/>
        <v>1.5497303123040386E-3</v>
      </c>
      <c r="AB131">
        <f t="shared" si="62"/>
        <v>-3.791646306394998E-3</v>
      </c>
      <c r="AC131">
        <f t="shared" si="63"/>
        <v>-2.6077834932996865E-3</v>
      </c>
      <c r="AE131">
        <f t="shared" si="72"/>
        <v>1.437658171279883E-5</v>
      </c>
      <c r="AF131" s="145">
        <f t="shared" si="64"/>
        <v>40827.1342</v>
      </c>
      <c r="AG131" s="146"/>
      <c r="AH131">
        <f t="shared" si="65"/>
        <v>-9.1973775249604161E-4</v>
      </c>
      <c r="AI131">
        <f t="shared" si="66"/>
        <v>1.1231686002635812</v>
      </c>
      <c r="AJ131">
        <f t="shared" si="67"/>
        <v>-6.122668128398543E-2</v>
      </c>
      <c r="AK131">
        <f t="shared" si="68"/>
        <v>4.9132974809037493E-2</v>
      </c>
      <c r="AL131">
        <f t="shared" si="69"/>
        <v>0.3795648873264672</v>
      </c>
      <c r="AM131">
        <f t="shared" si="70"/>
        <v>0.19209424391522986</v>
      </c>
      <c r="AN131">
        <f t="shared" ref="AN131:AT140" si="87">$AU131+$AB$7*SIN(AO131)</f>
        <v>19.182653168142398</v>
      </c>
      <c r="AO131">
        <f t="shared" si="87"/>
        <v>19.182653020033019</v>
      </c>
      <c r="AP131">
        <f t="shared" si="87"/>
        <v>19.182651838164229</v>
      </c>
      <c r="AQ131">
        <f t="shared" si="87"/>
        <v>19.182642407220019</v>
      </c>
      <c r="AR131">
        <f t="shared" si="87"/>
        <v>19.182567152330034</v>
      </c>
      <c r="AS131">
        <f t="shared" si="87"/>
        <v>19.1819667207142</v>
      </c>
      <c r="AT131">
        <f t="shared" si="87"/>
        <v>19.177180526092791</v>
      </c>
      <c r="AU131">
        <f t="shared" si="71"/>
        <v>19.139294542136078</v>
      </c>
    </row>
    <row r="132" spans="1:70">
      <c r="A132" s="60" t="s">
        <v>143</v>
      </c>
      <c r="B132" s="61" t="s">
        <v>62</v>
      </c>
      <c r="C132" s="60">
        <v>55849.702100000002</v>
      </c>
      <c r="D132" s="60">
        <v>4.0000000000000002E-4</v>
      </c>
      <c r="E132" s="41">
        <f t="shared" si="78"/>
        <v>10466.498600230734</v>
      </c>
      <c r="F132" s="41">
        <f t="shared" si="79"/>
        <v>10466.5</v>
      </c>
      <c r="G132" s="41">
        <f t="shared" si="80"/>
        <v>-3.9251949783647433E-4</v>
      </c>
      <c r="H132" s="34"/>
      <c r="I132" s="34"/>
      <c r="J132" s="34"/>
      <c r="K132" s="44">
        <f t="shared" si="76"/>
        <v>-3.9251949783647433E-4</v>
      </c>
      <c r="L132" s="34"/>
      <c r="M132" s="34"/>
      <c r="N132" s="34"/>
      <c r="O132" s="34">
        <f t="shared" ca="1" si="77"/>
        <v>2.674518055073167E-4</v>
      </c>
      <c r="P132" s="34">
        <f t="shared" si="81"/>
        <v>3.6165426909360015E-4</v>
      </c>
      <c r="Q132" s="212">
        <f t="shared" si="82"/>
        <v>40831.202100000002</v>
      </c>
      <c r="R132" s="45"/>
      <c r="S132" s="44">
        <f t="shared" si="86"/>
        <v>5.6877807072549825E-7</v>
      </c>
      <c r="T132" s="1">
        <v>1</v>
      </c>
      <c r="U132" s="34">
        <f t="shared" si="84"/>
        <v>5.6877807072549825E-7</v>
      </c>
      <c r="W132" s="34"/>
      <c r="X132" s="34"/>
      <c r="Y132" s="34"/>
      <c r="Z132">
        <f t="shared" si="60"/>
        <v>10466.5</v>
      </c>
      <c r="AA132">
        <f t="shared" si="61"/>
        <v>1.5515382984934395E-3</v>
      </c>
      <c r="AB132">
        <f t="shared" si="62"/>
        <v>-1.9440577963299138E-3</v>
      </c>
      <c r="AC132">
        <f t="shared" si="63"/>
        <v>-7.5417376693007448E-4</v>
      </c>
      <c r="AE132">
        <f t="shared" si="72"/>
        <v>3.7793607154711207E-6</v>
      </c>
      <c r="AF132" s="145">
        <f t="shared" si="64"/>
        <v>40831.202100000002</v>
      </c>
      <c r="AG132" s="146"/>
      <c r="AH132">
        <f t="shared" si="65"/>
        <v>-9.0179880570815307E-4</v>
      </c>
      <c r="AI132">
        <f t="shared" si="66"/>
        <v>1.1230470288570897</v>
      </c>
      <c r="AJ132">
        <f t="shared" si="67"/>
        <v>-5.8764415136770609E-2</v>
      </c>
      <c r="AK132">
        <f t="shared" si="68"/>
        <v>4.9436646264870501E-2</v>
      </c>
      <c r="AL132">
        <f t="shared" si="69"/>
        <v>0.38203159752629817</v>
      </c>
      <c r="AM132">
        <f t="shared" si="70"/>
        <v>0.19337341377327275</v>
      </c>
      <c r="AN132">
        <f t="shared" si="87"/>
        <v>19.18483009705793</v>
      </c>
      <c r="AO132">
        <f t="shared" si="87"/>
        <v>19.184829948659118</v>
      </c>
      <c r="AP132">
        <f t="shared" si="87"/>
        <v>19.184828763585344</v>
      </c>
      <c r="AQ132">
        <f t="shared" si="87"/>
        <v>19.18481929991616</v>
      </c>
      <c r="AR132">
        <f t="shared" si="87"/>
        <v>19.184743726808776</v>
      </c>
      <c r="AS132">
        <f t="shared" si="87"/>
        <v>19.184140301281648</v>
      </c>
      <c r="AT132">
        <f t="shared" si="87"/>
        <v>19.179326668785205</v>
      </c>
      <c r="AU132">
        <f t="shared" si="71"/>
        <v>19.141198765822811</v>
      </c>
    </row>
    <row r="133" spans="1:70" s="34" customFormat="1">
      <c r="A133" s="60" t="s">
        <v>143</v>
      </c>
      <c r="B133" s="61" t="s">
        <v>65</v>
      </c>
      <c r="C133" s="60">
        <v>55850.680899999999</v>
      </c>
      <c r="D133" s="60">
        <v>2.9999999999999997E-4</v>
      </c>
      <c r="E133" s="41">
        <f t="shared" si="78"/>
        <v>10469.989112618292</v>
      </c>
      <c r="F133" s="41">
        <f t="shared" si="79"/>
        <v>10470</v>
      </c>
      <c r="G133" s="41">
        <f t="shared" si="80"/>
        <v>-3.0530099975294434E-3</v>
      </c>
      <c r="K133" s="44">
        <f t="shared" si="76"/>
        <v>-3.0530099975294434E-3</v>
      </c>
      <c r="O133" s="34">
        <f t="shared" ca="1" si="77"/>
        <v>2.6747354324765016E-4</v>
      </c>
      <c r="P133" s="34">
        <f t="shared" si="81"/>
        <v>3.6063595370674963E-4</v>
      </c>
      <c r="Q133" s="212">
        <f t="shared" si="82"/>
        <v>40832.180899999999</v>
      </c>
      <c r="R133" s="59"/>
      <c r="S133" s="44">
        <f t="shared" si="86"/>
        <v>1.1652978680391253E-5</v>
      </c>
      <c r="T133" s="1">
        <v>1</v>
      </c>
      <c r="U133" s="34">
        <f t="shared" si="84"/>
        <v>1.1652978680391253E-5</v>
      </c>
      <c r="V133" s="1"/>
      <c r="Z133">
        <f t="shared" si="60"/>
        <v>10470</v>
      </c>
      <c r="AA133">
        <f t="shared" si="61"/>
        <v>1.551971464608915E-3</v>
      </c>
      <c r="AB133">
        <f t="shared" si="62"/>
        <v>-4.6049814621383581E-3</v>
      </c>
      <c r="AC133">
        <f t="shared" si="63"/>
        <v>-3.413645951236193E-3</v>
      </c>
      <c r="AD133"/>
      <c r="AE133">
        <f t="shared" si="72"/>
        <v>2.1205854266637932E-5</v>
      </c>
      <c r="AF133" s="145">
        <f t="shared" si="64"/>
        <v>40832.180899999999</v>
      </c>
      <c r="AG133" s="146"/>
      <c r="AH133">
        <f t="shared" si="65"/>
        <v>-8.9746836300132779E-4</v>
      </c>
      <c r="AI133">
        <f t="shared" si="66"/>
        <v>1.1230175758022989</v>
      </c>
      <c r="AJ133">
        <f t="shared" si="67"/>
        <v>-5.8170100881476249E-2</v>
      </c>
      <c r="AK133">
        <f t="shared" si="68"/>
        <v>4.9509891417786979E-2</v>
      </c>
      <c r="AL133">
        <f t="shared" si="69"/>
        <v>0.38262693021020505</v>
      </c>
      <c r="AM133">
        <f t="shared" si="70"/>
        <v>0.19368222861998749</v>
      </c>
      <c r="AN133">
        <f t="shared" si="87"/>
        <v>19.185355527302228</v>
      </c>
      <c r="AO133">
        <f t="shared" si="87"/>
        <v>19.185355378835126</v>
      </c>
      <c r="AP133">
        <f t="shared" si="87"/>
        <v>19.185354192998755</v>
      </c>
      <c r="AQ133">
        <f t="shared" si="87"/>
        <v>19.185344721504432</v>
      </c>
      <c r="AR133">
        <f t="shared" si="87"/>
        <v>19.185269072052012</v>
      </c>
      <c r="AS133">
        <f t="shared" si="87"/>
        <v>19.184664926480313</v>
      </c>
      <c r="AT133">
        <f t="shared" si="87"/>
        <v>19.179844682547937</v>
      </c>
      <c r="AU133">
        <f t="shared" si="71"/>
        <v>19.141658406023058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</row>
    <row r="134" spans="1:70" s="34" customFormat="1">
      <c r="A134" s="101" t="s">
        <v>144</v>
      </c>
      <c r="B134" s="100" t="s">
        <v>65</v>
      </c>
      <c r="C134" s="101">
        <v>56141.4758</v>
      </c>
      <c r="D134" s="101">
        <v>2.0000000000000001E-4</v>
      </c>
      <c r="E134" s="41">
        <f t="shared" si="78"/>
        <v>11506.996877934958</v>
      </c>
      <c r="F134" s="41">
        <f t="shared" si="79"/>
        <v>11507</v>
      </c>
      <c r="G134" s="41">
        <f t="shared" si="80"/>
        <v>-8.7548099691048265E-4</v>
      </c>
      <c r="K134" s="44">
        <f t="shared" si="76"/>
        <v>-8.7548099691048265E-4</v>
      </c>
      <c r="O134" s="34">
        <f t="shared" ca="1" si="77"/>
        <v>2.7391412516930585E-4</v>
      </c>
      <c r="P134" s="34">
        <f t="shared" si="81"/>
        <v>3.6165221413002411E-5</v>
      </c>
      <c r="Q134" s="212">
        <f t="shared" si="82"/>
        <v>41122.9758</v>
      </c>
      <c r="R134" s="59"/>
      <c r="S134" s="44">
        <f t="shared" si="86"/>
        <v>8.3109882738351138E-7</v>
      </c>
      <c r="T134" s="1">
        <v>1</v>
      </c>
      <c r="U134" s="34">
        <f t="shared" si="84"/>
        <v>8.3109882738351138E-7</v>
      </c>
      <c r="Z134">
        <f t="shared" si="60"/>
        <v>11507</v>
      </c>
      <c r="AA134">
        <f t="shared" si="61"/>
        <v>1.6187199037663415E-3</v>
      </c>
      <c r="AB134">
        <f t="shared" si="62"/>
        <v>-2.4942009006768242E-3</v>
      </c>
      <c r="AC134">
        <f t="shared" si="63"/>
        <v>-9.1164621832348506E-4</v>
      </c>
      <c r="AD134"/>
      <c r="AE134">
        <f t="shared" si="72"/>
        <v>6.2210381329370811E-6</v>
      </c>
      <c r="AF134" s="145">
        <f t="shared" si="64"/>
        <v>41122.9758</v>
      </c>
      <c r="AG134" s="146"/>
      <c r="AH134">
        <f t="shared" si="65"/>
        <v>3.8558365788508685E-4</v>
      </c>
      <c r="AI134">
        <f t="shared" si="66"/>
        <v>1.1125304614802851</v>
      </c>
      <c r="AJ134">
        <f t="shared" si="67"/>
        <v>0.11636372140523919</v>
      </c>
      <c r="AK134">
        <f t="shared" si="68"/>
        <v>7.0153036595071758E-2</v>
      </c>
      <c r="AL134">
        <f t="shared" si="69"/>
        <v>0.55745782542341682</v>
      </c>
      <c r="AM134">
        <f t="shared" si="70"/>
        <v>0.28617863751823269</v>
      </c>
      <c r="AN134">
        <f t="shared" si="87"/>
        <v>19.340343521816131</v>
      </c>
      <c r="AO134">
        <f t="shared" si="87"/>
        <v>19.340343377988564</v>
      </c>
      <c r="AP134">
        <f t="shared" si="87"/>
        <v>19.340342148211317</v>
      </c>
      <c r="AQ134">
        <f t="shared" si="87"/>
        <v>19.340331633208084</v>
      </c>
      <c r="AR134">
        <f t="shared" si="87"/>
        <v>19.340241728856114</v>
      </c>
      <c r="AS134">
        <f t="shared" si="87"/>
        <v>19.339473213621545</v>
      </c>
      <c r="AT134">
        <f t="shared" si="87"/>
        <v>19.332916598182948</v>
      </c>
      <c r="AU134">
        <f t="shared" si="71"/>
        <v>19.277843231067298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</row>
    <row r="135" spans="1:70">
      <c r="A135" s="101" t="s">
        <v>144</v>
      </c>
      <c r="B135" s="100" t="s">
        <v>65</v>
      </c>
      <c r="C135" s="101">
        <v>56178.351000000002</v>
      </c>
      <c r="D135" s="101">
        <v>2.0000000000000001E-4</v>
      </c>
      <c r="E135" s="41">
        <f t="shared" si="78"/>
        <v>11638.498045072371</v>
      </c>
      <c r="F135" s="41">
        <f t="shared" si="79"/>
        <v>11638.5</v>
      </c>
      <c r="G135" s="41">
        <f t="shared" si="80"/>
        <v>-5.4819549404783174E-4</v>
      </c>
      <c r="H135" s="34"/>
      <c r="I135" s="34"/>
      <c r="J135" s="34"/>
      <c r="K135" s="44">
        <f t="shared" si="76"/>
        <v>-5.4819549404783174E-4</v>
      </c>
      <c r="L135" s="34"/>
      <c r="M135" s="34"/>
      <c r="N135" s="34"/>
      <c r="O135" s="34">
        <f t="shared" ca="1" si="77"/>
        <v>2.7473084312754862E-4</v>
      </c>
      <c r="P135" s="34">
        <f t="shared" si="81"/>
        <v>-8.2212726630432817E-6</v>
      </c>
      <c r="Q135" s="212">
        <f t="shared" si="82"/>
        <v>41159.851000000002</v>
      </c>
      <c r="R135" s="45"/>
      <c r="S135" s="44">
        <f t="shared" si="86"/>
        <v>2.9157215976010853E-7</v>
      </c>
      <c r="T135" s="1">
        <v>1</v>
      </c>
      <c r="U135" s="34">
        <f t="shared" si="84"/>
        <v>2.9157215976010853E-7</v>
      </c>
      <c r="V135" s="34"/>
      <c r="W135" s="34"/>
      <c r="X135" s="34"/>
      <c r="Y135" s="34"/>
      <c r="Z135">
        <f t="shared" si="60"/>
        <v>11638.5</v>
      </c>
      <c r="AA135">
        <f t="shared" si="61"/>
        <v>1.6174751541310388E-3</v>
      </c>
      <c r="AB135">
        <f t="shared" si="62"/>
        <v>-2.1656706481788706E-3</v>
      </c>
      <c r="AC135">
        <f t="shared" si="63"/>
        <v>-5.3997422138478846E-4</v>
      </c>
      <c r="AE135">
        <f t="shared" si="72"/>
        <v>4.6901293563834895E-6</v>
      </c>
      <c r="AF135" s="145">
        <f t="shared" si="64"/>
        <v>41159.851000000002</v>
      </c>
      <c r="AG135" s="146"/>
      <c r="AH135">
        <f t="shared" si="65"/>
        <v>5.4734783159256055E-4</v>
      </c>
      <c r="AI135">
        <f t="shared" si="66"/>
        <v>1.1109657653578098</v>
      </c>
      <c r="AJ135">
        <f t="shared" si="67"/>
        <v>0.13810553801812642</v>
      </c>
      <c r="AK135">
        <f t="shared" si="68"/>
        <v>7.2602701210291748E-2</v>
      </c>
      <c r="AL135">
        <f t="shared" si="69"/>
        <v>0.57937825387429043</v>
      </c>
      <c r="AM135">
        <f t="shared" si="70"/>
        <v>0.29807426159444228</v>
      </c>
      <c r="AN135">
        <f t="shared" si="87"/>
        <v>19.35988640122418</v>
      </c>
      <c r="AO135">
        <f t="shared" si="87"/>
        <v>19.359886261015635</v>
      </c>
      <c r="AP135">
        <f t="shared" si="87"/>
        <v>19.359885049296913</v>
      </c>
      <c r="AQ135">
        <f t="shared" si="87"/>
        <v>19.359874577342669</v>
      </c>
      <c r="AR135">
        <f t="shared" si="87"/>
        <v>19.359784078842772</v>
      </c>
      <c r="AS135">
        <f t="shared" si="87"/>
        <v>19.359002182722492</v>
      </c>
      <c r="AT135">
        <f t="shared" si="87"/>
        <v>19.352260813342536</v>
      </c>
      <c r="AU135">
        <f t="shared" si="71"/>
        <v>19.295112570019388</v>
      </c>
    </row>
    <row r="136" spans="1:70" s="34" customFormat="1">
      <c r="A136" s="48" t="s">
        <v>145</v>
      </c>
      <c r="B136" s="90" t="s">
        <v>62</v>
      </c>
      <c r="C136" s="89">
        <v>56181.294999999998</v>
      </c>
      <c r="D136" s="89">
        <v>2.0000000000000001E-4</v>
      </c>
      <c r="E136" s="41">
        <f t="shared" si="78"/>
        <v>11648.996684701497</v>
      </c>
      <c r="F136" s="41">
        <f t="shared" si="79"/>
        <v>11649</v>
      </c>
      <c r="G136" s="41">
        <f t="shared" si="80"/>
        <v>-9.296669959439896E-4</v>
      </c>
      <c r="K136" s="44">
        <f t="shared" si="76"/>
        <v>-9.296669959439896E-4</v>
      </c>
      <c r="O136" s="34">
        <f t="shared" ca="1" si="77"/>
        <v>2.7479605634854899E-4</v>
      </c>
      <c r="P136" s="34">
        <f t="shared" si="81"/>
        <v>-1.1796889831860655E-5</v>
      </c>
      <c r="Q136" s="212">
        <f t="shared" si="82"/>
        <v>41162.794999999998</v>
      </c>
      <c r="R136" s="59"/>
      <c r="S136" s="44">
        <f t="shared" si="86"/>
        <v>8.4248553169429089E-7</v>
      </c>
      <c r="T136" s="1">
        <v>1</v>
      </c>
      <c r="U136" s="34">
        <f t="shared" si="84"/>
        <v>8.4248553169429089E-7</v>
      </c>
      <c r="V136" s="1"/>
      <c r="Z136">
        <f t="shared" si="60"/>
        <v>11649</v>
      </c>
      <c r="AA136">
        <f t="shared" si="61"/>
        <v>1.6172725838373453E-3</v>
      </c>
      <c r="AB136">
        <f t="shared" si="62"/>
        <v>-2.5469395797813347E-3</v>
      </c>
      <c r="AC136">
        <f t="shared" si="63"/>
        <v>-9.1787010611212895E-4</v>
      </c>
      <c r="AD136"/>
      <c r="AE136">
        <f t="shared" si="72"/>
        <v>6.486901223056722E-6</v>
      </c>
      <c r="AF136" s="145">
        <f t="shared" si="64"/>
        <v>41162.794999999998</v>
      </c>
      <c r="AG136" s="146"/>
      <c r="AH136">
        <f t="shared" si="65"/>
        <v>5.6024629884422598E-4</v>
      </c>
      <c r="AI136">
        <f t="shared" si="66"/>
        <v>1.1108387136833922</v>
      </c>
      <c r="AJ136">
        <f t="shared" si="67"/>
        <v>0.1398362044873607</v>
      </c>
      <c r="AK136">
        <f t="shared" si="68"/>
        <v>7.2796516767537858E-2</v>
      </c>
      <c r="AL136">
        <f t="shared" si="69"/>
        <v>0.5811258787081508</v>
      </c>
      <c r="AM136">
        <f t="shared" si="70"/>
        <v>0.2990259588511564</v>
      </c>
      <c r="AN136">
        <f t="shared" si="87"/>
        <v>19.361445666278531</v>
      </c>
      <c r="AO136">
        <f t="shared" si="87"/>
        <v>19.361445526381956</v>
      </c>
      <c r="AP136">
        <f t="shared" si="87"/>
        <v>19.361444316301675</v>
      </c>
      <c r="AQ136">
        <f t="shared" si="87"/>
        <v>19.361433849358392</v>
      </c>
      <c r="AR136">
        <f t="shared" si="87"/>
        <v>19.36134331504001</v>
      </c>
      <c r="AS136">
        <f t="shared" si="87"/>
        <v>19.36056042616563</v>
      </c>
      <c r="AT136">
        <f t="shared" si="87"/>
        <v>19.353804681866926</v>
      </c>
      <c r="AU136">
        <f t="shared" si="71"/>
        <v>19.296491490620127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</row>
    <row r="137" spans="1:70" s="34" customFormat="1">
      <c r="A137" s="101" t="s">
        <v>144</v>
      </c>
      <c r="B137" s="100" t="s">
        <v>65</v>
      </c>
      <c r="C137" s="101">
        <v>56187.3246</v>
      </c>
      <c r="D137" s="101">
        <v>5.9999999999999995E-4</v>
      </c>
      <c r="E137" s="41">
        <f t="shared" si="78"/>
        <v>11670.498925702819</v>
      </c>
      <c r="F137" s="41">
        <f t="shared" si="79"/>
        <v>11670.5</v>
      </c>
      <c r="G137" s="41">
        <f t="shared" si="80"/>
        <v>-3.0125149351079017E-4</v>
      </c>
      <c r="K137" s="44">
        <f t="shared" si="76"/>
        <v>-3.0125149351079017E-4</v>
      </c>
      <c r="O137" s="34">
        <f t="shared" ca="1" si="77"/>
        <v>2.7492958818202591E-4</v>
      </c>
      <c r="P137" s="34">
        <f t="shared" si="81"/>
        <v>-1.9132903073533752E-5</v>
      </c>
      <c r="Q137" s="212">
        <f t="shared" si="82"/>
        <v>41168.8246</v>
      </c>
      <c r="R137" s="45"/>
      <c r="S137" s="44">
        <f t="shared" si="86"/>
        <v>7.9590899070304428E-8</v>
      </c>
      <c r="T137" s="1">
        <v>1</v>
      </c>
      <c r="U137" s="34">
        <f t="shared" si="84"/>
        <v>7.9590899070304428E-8</v>
      </c>
      <c r="Z137">
        <f t="shared" si="60"/>
        <v>11670.5</v>
      </c>
      <c r="AA137">
        <f t="shared" si="61"/>
        <v>1.6168096262559294E-3</v>
      </c>
      <c r="AB137">
        <f t="shared" si="62"/>
        <v>-1.9180611197667195E-3</v>
      </c>
      <c r="AC137">
        <f t="shared" si="63"/>
        <v>-2.8211859043725642E-4</v>
      </c>
      <c r="AD137"/>
      <c r="AE137">
        <f t="shared" si="72"/>
        <v>3.6789584591607618E-6</v>
      </c>
      <c r="AF137" s="145">
        <f t="shared" si="64"/>
        <v>41168.8246</v>
      </c>
      <c r="AG137" s="146"/>
      <c r="AH137">
        <f t="shared" si="65"/>
        <v>5.8664855076770873E-4</v>
      </c>
      <c r="AI137">
        <f t="shared" si="66"/>
        <v>1.1105775958976452</v>
      </c>
      <c r="AJ137">
        <f t="shared" si="67"/>
        <v>0.14337737495056166</v>
      </c>
      <c r="AK137">
        <f t="shared" si="68"/>
        <v>7.3192544633811377E-2</v>
      </c>
      <c r="AL137">
        <f t="shared" si="69"/>
        <v>0.5847030988750701</v>
      </c>
      <c r="AM137">
        <f t="shared" si="70"/>
        <v>0.30097554502849994</v>
      </c>
      <c r="AN137">
        <f t="shared" si="87"/>
        <v>19.364637889533206</v>
      </c>
      <c r="AO137">
        <f t="shared" si="87"/>
        <v>19.364637750285574</v>
      </c>
      <c r="AP137">
        <f t="shared" si="87"/>
        <v>19.364636543648206</v>
      </c>
      <c r="AQ137">
        <f t="shared" si="87"/>
        <v>19.364626087679358</v>
      </c>
      <c r="AR137">
        <f t="shared" si="87"/>
        <v>19.364535485348554</v>
      </c>
      <c r="AS137">
        <f t="shared" si="87"/>
        <v>19.363750598723424</v>
      </c>
      <c r="AT137">
        <f t="shared" si="87"/>
        <v>19.356965596096376</v>
      </c>
      <c r="AU137">
        <f t="shared" si="71"/>
        <v>19.299314994707348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</row>
    <row r="138" spans="1:70" s="34" customFormat="1">
      <c r="A138" s="99" t="s">
        <v>146</v>
      </c>
      <c r="B138" s="100" t="s">
        <v>65</v>
      </c>
      <c r="C138" s="101">
        <v>56196.719100000002</v>
      </c>
      <c r="D138" s="101">
        <v>2.0000000000000001E-4</v>
      </c>
      <c r="E138" s="41">
        <f t="shared" si="78"/>
        <v>11704.000783717762</v>
      </c>
      <c r="F138" s="41">
        <f t="shared" si="79"/>
        <v>11704</v>
      </c>
      <c r="G138" s="41">
        <f t="shared" si="80"/>
        <v>2.1976800780976191E-4</v>
      </c>
      <c r="K138" s="44">
        <f t="shared" si="76"/>
        <v>2.1976800780976191E-4</v>
      </c>
      <c r="L138" s="48"/>
      <c r="O138" s="34">
        <f t="shared" ca="1" si="77"/>
        <v>2.7513764941093188E-4</v>
      </c>
      <c r="P138" s="34">
        <f t="shared" si="81"/>
        <v>-3.0602297675381973E-5</v>
      </c>
      <c r="Q138" s="212">
        <f t="shared" si="82"/>
        <v>41178.219100000002</v>
      </c>
      <c r="R138" s="45"/>
      <c r="S138" s="44">
        <f t="shared" si="86"/>
        <v>6.2685289868724268E-8</v>
      </c>
      <c r="T138" s="1">
        <v>1</v>
      </c>
      <c r="U138" s="34">
        <f t="shared" si="84"/>
        <v>6.2685289868724268E-8</v>
      </c>
      <c r="V138" s="1"/>
      <c r="Z138">
        <f t="shared" si="60"/>
        <v>11704</v>
      </c>
      <c r="AA138">
        <f t="shared" si="61"/>
        <v>1.6159586717577918E-3</v>
      </c>
      <c r="AB138">
        <f t="shared" si="62"/>
        <v>-1.3961906639480299E-3</v>
      </c>
      <c r="AC138">
        <f t="shared" si="63"/>
        <v>2.5037030548514388E-4</v>
      </c>
      <c r="AD138"/>
      <c r="AE138">
        <f t="shared" si="72"/>
        <v>1.9493483700956406E-6</v>
      </c>
      <c r="AF138" s="145">
        <f t="shared" si="64"/>
        <v>41178.219100000002</v>
      </c>
      <c r="AG138" s="146"/>
      <c r="AH138">
        <f t="shared" si="65"/>
        <v>6.2776252311187307E-4</v>
      </c>
      <c r="AI138">
        <f t="shared" si="66"/>
        <v>1.110168167342283</v>
      </c>
      <c r="AJ138">
        <f t="shared" si="67"/>
        <v>0.1488880138946167</v>
      </c>
      <c r="AK138">
        <f t="shared" si="68"/>
        <v>7.3807372320914597E-2</v>
      </c>
      <c r="AL138">
        <f t="shared" si="69"/>
        <v>0.59027354415332767</v>
      </c>
      <c r="AM138">
        <f t="shared" si="70"/>
        <v>0.30401562693470896</v>
      </c>
      <c r="AN138">
        <f t="shared" si="87"/>
        <v>19.36961031806938</v>
      </c>
      <c r="AO138">
        <f t="shared" si="87"/>
        <v>19.369610179859507</v>
      </c>
      <c r="AP138">
        <f t="shared" si="87"/>
        <v>19.369608978819439</v>
      </c>
      <c r="AQ138">
        <f t="shared" si="87"/>
        <v>19.369598541848429</v>
      </c>
      <c r="AR138">
        <f t="shared" si="87"/>
        <v>19.369507847779893</v>
      </c>
      <c r="AS138">
        <f t="shared" si="87"/>
        <v>19.368719942295794</v>
      </c>
      <c r="AT138">
        <f t="shared" si="87"/>
        <v>19.36188982455808</v>
      </c>
      <c r="AU138">
        <f t="shared" si="71"/>
        <v>19.30371440805256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</row>
    <row r="139" spans="1:70" s="34" customFormat="1">
      <c r="A139" s="48" t="s">
        <v>147</v>
      </c>
      <c r="B139" s="55" t="s">
        <v>65</v>
      </c>
      <c r="C139" s="62">
        <v>56214.663800000002</v>
      </c>
      <c r="D139" s="62">
        <v>4.0000000000000002E-4</v>
      </c>
      <c r="E139" s="41">
        <f t="shared" si="78"/>
        <v>11767.993629693665</v>
      </c>
      <c r="F139" s="41">
        <f t="shared" si="79"/>
        <v>11768</v>
      </c>
      <c r="G139" s="41">
        <f t="shared" si="80"/>
        <v>-1.7863439934444614E-3</v>
      </c>
      <c r="K139" s="44">
        <f t="shared" si="76"/>
        <v>-1.7863439934444614E-3</v>
      </c>
      <c r="O139" s="34">
        <f t="shared" ca="1" si="77"/>
        <v>2.7553513951988651E-4</v>
      </c>
      <c r="P139" s="34">
        <f t="shared" si="81"/>
        <v>-5.2645592117649218E-5</v>
      </c>
      <c r="Q139" s="212">
        <f t="shared" si="82"/>
        <v>41196.163800000002</v>
      </c>
      <c r="R139" s="45"/>
      <c r="S139" s="44">
        <f t="shared" si="86"/>
        <v>3.0057101467631441E-6</v>
      </c>
      <c r="T139" s="1">
        <v>1</v>
      </c>
      <c r="U139" s="34">
        <f t="shared" si="84"/>
        <v>3.0057101467631441E-6</v>
      </c>
      <c r="V139" s="1"/>
      <c r="Z139">
        <f t="shared" si="60"/>
        <v>11768</v>
      </c>
      <c r="AA139">
        <f t="shared" si="61"/>
        <v>1.6138903756848155E-3</v>
      </c>
      <c r="AB139">
        <f t="shared" si="62"/>
        <v>-3.4002343691292769E-3</v>
      </c>
      <c r="AC139">
        <f t="shared" si="63"/>
        <v>-1.7336984013268122E-3</v>
      </c>
      <c r="AD139"/>
      <c r="AE139">
        <f t="shared" si="72"/>
        <v>1.1561593765007971E-5</v>
      </c>
      <c r="AF139" s="145">
        <f t="shared" si="64"/>
        <v>41196.163800000002</v>
      </c>
      <c r="AG139" s="146"/>
      <c r="AH139">
        <f t="shared" si="65"/>
        <v>7.062222470744895E-4</v>
      </c>
      <c r="AI139">
        <f t="shared" si="66"/>
        <v>1.1093773436636889</v>
      </c>
      <c r="AJ139">
        <f t="shared" si="67"/>
        <v>0.15939147335453249</v>
      </c>
      <c r="AK139">
        <f t="shared" si="68"/>
        <v>7.497432892364353E-2</v>
      </c>
      <c r="AL139">
        <f t="shared" si="69"/>
        <v>0.60090410186929522</v>
      </c>
      <c r="AM139">
        <f t="shared" si="70"/>
        <v>0.3098316261129615</v>
      </c>
      <c r="AN139">
        <f t="shared" si="87"/>
        <v>19.379104754605237</v>
      </c>
      <c r="AO139">
        <f t="shared" si="87"/>
        <v>19.379104618464915</v>
      </c>
      <c r="AP139">
        <f t="shared" si="87"/>
        <v>19.379103428888126</v>
      </c>
      <c r="AQ139">
        <f t="shared" si="87"/>
        <v>19.379093034553051</v>
      </c>
      <c r="AR139">
        <f t="shared" si="87"/>
        <v>19.379002213176317</v>
      </c>
      <c r="AS139">
        <f t="shared" si="87"/>
        <v>19.378208858922925</v>
      </c>
      <c r="AT139">
        <f t="shared" si="87"/>
        <v>19.371294166893044</v>
      </c>
      <c r="AU139">
        <f t="shared" si="71"/>
        <v>19.312119257428481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</row>
    <row r="140" spans="1:70" s="34" customFormat="1">
      <c r="A140" s="48" t="s">
        <v>147</v>
      </c>
      <c r="B140" s="55" t="s">
        <v>65</v>
      </c>
      <c r="C140" s="62">
        <v>56219.711600000002</v>
      </c>
      <c r="D140" s="62">
        <v>3.0000000000000003E-4</v>
      </c>
      <c r="E140" s="41">
        <f t="shared" si="78"/>
        <v>11785.994659965398</v>
      </c>
      <c r="F140" s="41">
        <f t="shared" si="79"/>
        <v>11786</v>
      </c>
      <c r="G140" s="41">
        <f t="shared" si="80"/>
        <v>-1.4974379955674522E-3</v>
      </c>
      <c r="K140" s="44">
        <f t="shared" si="76"/>
        <v>-1.4974379955674522E-3</v>
      </c>
      <c r="O140" s="34">
        <f t="shared" ca="1" si="77"/>
        <v>2.7564693361303003E-4</v>
      </c>
      <c r="P140" s="34">
        <f t="shared" si="81"/>
        <v>-5.8876400737149434E-5</v>
      </c>
      <c r="Q140" s="212">
        <f t="shared" si="82"/>
        <v>41201.211600000002</v>
      </c>
      <c r="R140" s="45"/>
      <c r="S140" s="44">
        <f t="shared" si="86"/>
        <v>2.0694594621207043E-6</v>
      </c>
      <c r="T140" s="1">
        <v>1</v>
      </c>
      <c r="U140" s="34">
        <f t="shared" si="84"/>
        <v>2.0694594621207043E-6</v>
      </c>
      <c r="V140" s="1"/>
      <c r="Z140">
        <f t="shared" si="60"/>
        <v>11786</v>
      </c>
      <c r="AA140">
        <f t="shared" si="61"/>
        <v>1.6132031379929562E-3</v>
      </c>
      <c r="AB140">
        <f t="shared" si="62"/>
        <v>-3.1106411335604083E-3</v>
      </c>
      <c r="AC140">
        <f t="shared" si="63"/>
        <v>-1.4385615948303027E-3</v>
      </c>
      <c r="AD140"/>
      <c r="AE140">
        <f t="shared" si="72"/>
        <v>9.6760882617979813E-6</v>
      </c>
      <c r="AF140" s="145">
        <f t="shared" si="64"/>
        <v>41201.211600000002</v>
      </c>
      <c r="AG140" s="146"/>
      <c r="AH140">
        <f t="shared" si="65"/>
        <v>7.2826777463038869E-4</v>
      </c>
      <c r="AI140">
        <f t="shared" si="66"/>
        <v>1.1091528998307219</v>
      </c>
      <c r="AJ140">
        <f t="shared" si="67"/>
        <v>0.16233967405794064</v>
      </c>
      <c r="AK140">
        <f t="shared" si="68"/>
        <v>7.5300715554500491E-2</v>
      </c>
      <c r="AL140">
        <f t="shared" si="69"/>
        <v>0.60389120683881992</v>
      </c>
      <c r="AM140">
        <f t="shared" si="70"/>
        <v>0.31146931217582258</v>
      </c>
      <c r="AN140">
        <f t="shared" si="87"/>
        <v>19.381773841343151</v>
      </c>
      <c r="AO140">
        <f t="shared" si="87"/>
        <v>19.381773705804711</v>
      </c>
      <c r="AP140">
        <f t="shared" si="87"/>
        <v>19.381772519629806</v>
      </c>
      <c r="AQ140">
        <f t="shared" si="87"/>
        <v>19.381762138765591</v>
      </c>
      <c r="AR140">
        <f t="shared" si="87"/>
        <v>19.381671292862869</v>
      </c>
      <c r="AS140">
        <f t="shared" si="87"/>
        <v>19.38087648161126</v>
      </c>
      <c r="AT140">
        <f t="shared" si="87"/>
        <v>19.37393838804827</v>
      </c>
      <c r="AU140">
        <f t="shared" si="71"/>
        <v>19.314483121315458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</row>
    <row r="141" spans="1:70" s="34" customFormat="1">
      <c r="A141" s="99" t="s">
        <v>148</v>
      </c>
      <c r="B141" s="100" t="s">
        <v>65</v>
      </c>
      <c r="C141" s="101">
        <v>56487.794099999999</v>
      </c>
      <c r="D141" s="101">
        <v>1E-4</v>
      </c>
      <c r="E141" s="41">
        <f t="shared" si="78"/>
        <v>12742.007417567063</v>
      </c>
      <c r="F141" s="41">
        <f t="shared" si="79"/>
        <v>12742</v>
      </c>
      <c r="G141" s="41">
        <f t="shared" si="80"/>
        <v>2.0800140046048909E-3</v>
      </c>
      <c r="K141" s="44">
        <f t="shared" si="76"/>
        <v>2.0800140046048909E-3</v>
      </c>
      <c r="L141" s="48"/>
      <c r="O141" s="34">
        <f t="shared" ca="1" si="77"/>
        <v>2.8158444211554001E-4</v>
      </c>
      <c r="P141" s="34">
        <f t="shared" si="81"/>
        <v>-4.0944142645102724E-4</v>
      </c>
      <c r="Q141" s="212">
        <f t="shared" si="82"/>
        <v>41469.294099999999</v>
      </c>
      <c r="R141" s="42"/>
      <c r="S141" s="44">
        <f t="shared" si="86"/>
        <v>6.1973883432138071E-6</v>
      </c>
      <c r="T141" s="1">
        <v>1</v>
      </c>
      <c r="U141" s="34">
        <f t="shared" si="84"/>
        <v>6.1973883432138071E-6</v>
      </c>
      <c r="V141" s="1"/>
      <c r="Z141">
        <f t="shared" si="60"/>
        <v>12742</v>
      </c>
      <c r="AA141">
        <f t="shared" si="61"/>
        <v>1.5055064434711144E-3</v>
      </c>
      <c r="AB141">
        <f t="shared" si="62"/>
        <v>5.7450756113377652E-4</v>
      </c>
      <c r="AC141">
        <f t="shared" si="63"/>
        <v>2.4894554310559182E-3</v>
      </c>
      <c r="AD141"/>
      <c r="AE141">
        <f t="shared" si="72"/>
        <v>3.3005893779987999E-7</v>
      </c>
      <c r="AF141" s="145">
        <f t="shared" si="64"/>
        <v>41469.294099999999</v>
      </c>
      <c r="AG141" s="146"/>
      <c r="AH141">
        <f t="shared" si="65"/>
        <v>1.8810892143589812E-3</v>
      </c>
      <c r="AI141">
        <f t="shared" si="66"/>
        <v>1.0960547015114817</v>
      </c>
      <c r="AJ141">
        <f t="shared" si="67"/>
        <v>0.31443788932487032</v>
      </c>
      <c r="AK141">
        <f t="shared" si="68"/>
        <v>9.1422358436082429E-2</v>
      </c>
      <c r="AL141">
        <f t="shared" si="69"/>
        <v>0.76069433724535529</v>
      </c>
      <c r="AM141">
        <f t="shared" si="70"/>
        <v>0.39981532991082092</v>
      </c>
      <c r="AN141">
        <f t="shared" ref="AN141:AT150" si="88">$AU141+$AB$7*SIN(AO141)</f>
        <v>19.522704326638181</v>
      </c>
      <c r="AO141">
        <f t="shared" si="88"/>
        <v>19.522704231291499</v>
      </c>
      <c r="AP141">
        <f t="shared" si="88"/>
        <v>19.522703311669733</v>
      </c>
      <c r="AQ141">
        <f t="shared" si="88"/>
        <v>19.522694441923264</v>
      </c>
      <c r="AR141">
        <f t="shared" si="88"/>
        <v>19.522608896491221</v>
      </c>
      <c r="AS141">
        <f t="shared" si="88"/>
        <v>19.521784141552445</v>
      </c>
      <c r="AT141">
        <f t="shared" si="88"/>
        <v>19.513860083763426</v>
      </c>
      <c r="AU141">
        <f t="shared" si="71"/>
        <v>19.440030558868301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</row>
    <row r="142" spans="1:70" s="34" customFormat="1">
      <c r="A142" s="99" t="s">
        <v>140</v>
      </c>
      <c r="B142" s="100" t="s">
        <v>62</v>
      </c>
      <c r="C142" s="101">
        <v>56541.351569999999</v>
      </c>
      <c r="D142" s="101">
        <v>2.0000000000000001E-4</v>
      </c>
      <c r="E142" s="41">
        <f t="shared" si="78"/>
        <v>12932.999461377714</v>
      </c>
      <c r="F142" s="41">
        <f t="shared" si="79"/>
        <v>12933</v>
      </c>
      <c r="G142" s="41">
        <f t="shared" si="80"/>
        <v>-1.5103899932000786E-4</v>
      </c>
      <c r="J142" s="48"/>
      <c r="K142" s="44">
        <f t="shared" si="76"/>
        <v>-1.5103899932000786E-4</v>
      </c>
      <c r="O142" s="34">
        <f t="shared" ca="1" si="77"/>
        <v>2.8277070165945152E-4</v>
      </c>
      <c r="P142" s="34">
        <f t="shared" si="81"/>
        <v>-4.8410190313814914E-4</v>
      </c>
      <c r="Q142" s="212">
        <f t="shared" si="82"/>
        <v>41522.851569999999</v>
      </c>
      <c r="R142" s="45"/>
      <c r="S142" s="44">
        <f t="shared" ref="S142:S147" si="89">(P142-J142)^2</f>
        <v>2.3435465262197793E-7</v>
      </c>
      <c r="T142" s="1">
        <v>1</v>
      </c>
      <c r="U142" s="34">
        <f t="shared" si="84"/>
        <v>2.3435465262197793E-7</v>
      </c>
      <c r="V142" s="1"/>
      <c r="W142" s="1"/>
      <c r="X142" s="1"/>
      <c r="Y142" s="1"/>
      <c r="Z142">
        <f t="shared" si="60"/>
        <v>12933</v>
      </c>
      <c r="AA142">
        <f t="shared" si="61"/>
        <v>1.4660626277715728E-3</v>
      </c>
      <c r="AB142">
        <f t="shared" si="62"/>
        <v>-1.6171016270915806E-3</v>
      </c>
      <c r="AC142">
        <f t="shared" si="63"/>
        <v>3.3306290381814128E-4</v>
      </c>
      <c r="AD142"/>
      <c r="AE142">
        <f t="shared" si="72"/>
        <v>2.6150176723422374E-6</v>
      </c>
      <c r="AF142" s="145">
        <f t="shared" si="64"/>
        <v>41522.851569999999</v>
      </c>
      <c r="AG142" s="146"/>
      <c r="AH142">
        <f t="shared" si="65"/>
        <v>2.1059916488557965E-3</v>
      </c>
      <c r="AI142">
        <f t="shared" si="66"/>
        <v>1.0931876007366144</v>
      </c>
      <c r="AJ142">
        <f t="shared" si="67"/>
        <v>0.34358342129554509</v>
      </c>
      <c r="AK142">
        <f t="shared" si="68"/>
        <v>9.4343120435083902E-2</v>
      </c>
      <c r="AL142">
        <f t="shared" si="69"/>
        <v>0.79155984756093101</v>
      </c>
      <c r="AM142">
        <f t="shared" si="70"/>
        <v>0.41782761681429431</v>
      </c>
      <c r="AN142">
        <f t="shared" si="88"/>
        <v>19.550652567983082</v>
      </c>
      <c r="AO142">
        <f t="shared" si="88"/>
        <v>19.55065248150952</v>
      </c>
      <c r="AP142">
        <f t="shared" si="88"/>
        <v>19.550651628120104</v>
      </c>
      <c r="AQ142">
        <f t="shared" si="88"/>
        <v>19.550643206232138</v>
      </c>
      <c r="AR142">
        <f t="shared" si="88"/>
        <v>19.55056009592445</v>
      </c>
      <c r="AS142">
        <f t="shared" si="88"/>
        <v>19.549740244972416</v>
      </c>
      <c r="AT142">
        <f t="shared" si="88"/>
        <v>19.54168279231871</v>
      </c>
      <c r="AU142">
        <f t="shared" si="71"/>
        <v>19.465113781224566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</row>
    <row r="143" spans="1:70" s="34" customFormat="1">
      <c r="A143" s="99" t="s">
        <v>140</v>
      </c>
      <c r="B143" s="100" t="s">
        <v>62</v>
      </c>
      <c r="C143" s="101">
        <v>56541.354890000002</v>
      </c>
      <c r="D143" s="101">
        <v>2.9999999999999997E-4</v>
      </c>
      <c r="E143" s="41">
        <f t="shared" si="78"/>
        <v>12933.011300876222</v>
      </c>
      <c r="F143" s="41">
        <f t="shared" si="79"/>
        <v>12933</v>
      </c>
      <c r="G143" s="41">
        <f t="shared" si="80"/>
        <v>3.1689610041212291E-3</v>
      </c>
      <c r="J143" s="48"/>
      <c r="K143" s="44">
        <f t="shared" si="76"/>
        <v>3.1689610041212291E-3</v>
      </c>
      <c r="M143" s="1"/>
      <c r="N143" s="1"/>
      <c r="O143" s="34">
        <f t="shared" ca="1" si="77"/>
        <v>2.8277070165945152E-4</v>
      </c>
      <c r="P143" s="34">
        <f t="shared" si="81"/>
        <v>-4.8410190313814914E-4</v>
      </c>
      <c r="Q143" s="212">
        <f t="shared" si="82"/>
        <v>41522.854890000002</v>
      </c>
      <c r="R143" s="59"/>
      <c r="S143" s="44">
        <f t="shared" si="89"/>
        <v>2.3435465262197793E-7</v>
      </c>
      <c r="T143" s="1">
        <v>1</v>
      </c>
      <c r="U143" s="34">
        <f t="shared" si="84"/>
        <v>2.3435465262197793E-7</v>
      </c>
      <c r="V143" s="1"/>
      <c r="W143" s="1"/>
      <c r="X143" s="1"/>
      <c r="Y143" s="1"/>
      <c r="Z143">
        <f t="shared" si="60"/>
        <v>12933</v>
      </c>
      <c r="AA143">
        <f t="shared" si="61"/>
        <v>1.4660626277715728E-3</v>
      </c>
      <c r="AB143">
        <f t="shared" si="62"/>
        <v>1.7028983763496563E-3</v>
      </c>
      <c r="AC143">
        <f t="shared" si="63"/>
        <v>3.6530629072593782E-3</v>
      </c>
      <c r="AD143"/>
      <c r="AE143">
        <f t="shared" si="72"/>
        <v>2.8998628801742957E-6</v>
      </c>
      <c r="AF143" s="145">
        <f t="shared" si="64"/>
        <v>41522.854890000002</v>
      </c>
      <c r="AG143" s="146"/>
      <c r="AH143">
        <f t="shared" si="65"/>
        <v>2.1059916488557965E-3</v>
      </c>
      <c r="AI143">
        <f t="shared" si="66"/>
        <v>1.0931876007366144</v>
      </c>
      <c r="AJ143">
        <f t="shared" si="67"/>
        <v>0.34358342129554509</v>
      </c>
      <c r="AK143">
        <f t="shared" si="68"/>
        <v>9.4343120435083902E-2</v>
      </c>
      <c r="AL143">
        <f t="shared" si="69"/>
        <v>0.79155984756093101</v>
      </c>
      <c r="AM143">
        <f t="shared" si="70"/>
        <v>0.41782761681429431</v>
      </c>
      <c r="AN143">
        <f t="shared" si="88"/>
        <v>19.550652567983082</v>
      </c>
      <c r="AO143">
        <f t="shared" si="88"/>
        <v>19.55065248150952</v>
      </c>
      <c r="AP143">
        <f t="shared" si="88"/>
        <v>19.550651628120104</v>
      </c>
      <c r="AQ143">
        <f t="shared" si="88"/>
        <v>19.550643206232138</v>
      </c>
      <c r="AR143">
        <f t="shared" si="88"/>
        <v>19.55056009592445</v>
      </c>
      <c r="AS143">
        <f t="shared" si="88"/>
        <v>19.549740244972416</v>
      </c>
      <c r="AT143">
        <f t="shared" si="88"/>
        <v>19.54168279231871</v>
      </c>
      <c r="AU143">
        <f t="shared" si="71"/>
        <v>19.465113781224566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</row>
    <row r="144" spans="1:70" s="34" customFormat="1">
      <c r="A144" s="99" t="s">
        <v>140</v>
      </c>
      <c r="B144" s="100" t="s">
        <v>62</v>
      </c>
      <c r="C144" s="101">
        <v>56541.355040000002</v>
      </c>
      <c r="D144" s="101">
        <v>1E-4</v>
      </c>
      <c r="E144" s="41">
        <f t="shared" si="78"/>
        <v>12933.011835793322</v>
      </c>
      <c r="F144" s="41">
        <f t="shared" si="79"/>
        <v>12933</v>
      </c>
      <c r="G144" s="41">
        <f t="shared" si="80"/>
        <v>3.3189610039698891E-3</v>
      </c>
      <c r="J144" s="48"/>
      <c r="K144" s="44">
        <f t="shared" si="76"/>
        <v>3.3189610039698891E-3</v>
      </c>
      <c r="M144" s="1"/>
      <c r="N144" s="1"/>
      <c r="O144" s="34">
        <f t="shared" ca="1" si="77"/>
        <v>2.8277070165945152E-4</v>
      </c>
      <c r="P144" s="34">
        <f t="shared" si="81"/>
        <v>-4.8410190313814914E-4</v>
      </c>
      <c r="Q144" s="212">
        <f t="shared" si="82"/>
        <v>41522.855040000002</v>
      </c>
      <c r="R144" s="59"/>
      <c r="S144" s="44">
        <f t="shared" si="89"/>
        <v>2.3435465262197793E-7</v>
      </c>
      <c r="T144" s="1">
        <v>1</v>
      </c>
      <c r="U144" s="34">
        <f t="shared" si="84"/>
        <v>2.3435465262197793E-7</v>
      </c>
      <c r="V144" s="1"/>
      <c r="W144" s="1"/>
      <c r="X144" s="1"/>
      <c r="Y144" s="1"/>
      <c r="Z144">
        <f t="shared" si="60"/>
        <v>12933</v>
      </c>
      <c r="AA144">
        <f t="shared" si="61"/>
        <v>1.4660626277715728E-3</v>
      </c>
      <c r="AB144">
        <f t="shared" si="62"/>
        <v>1.8528983761983164E-3</v>
      </c>
      <c r="AC144">
        <f t="shared" si="63"/>
        <v>3.8030629071080383E-3</v>
      </c>
      <c r="AD144"/>
      <c r="AE144">
        <f t="shared" si="72"/>
        <v>3.4332323925183577E-6</v>
      </c>
      <c r="AF144" s="145">
        <f t="shared" si="64"/>
        <v>41522.855040000002</v>
      </c>
      <c r="AG144" s="146"/>
      <c r="AH144">
        <f t="shared" si="65"/>
        <v>2.1059916488557965E-3</v>
      </c>
      <c r="AI144">
        <f t="shared" si="66"/>
        <v>1.0931876007366144</v>
      </c>
      <c r="AJ144">
        <f t="shared" si="67"/>
        <v>0.34358342129554509</v>
      </c>
      <c r="AK144">
        <f t="shared" si="68"/>
        <v>9.4343120435083902E-2</v>
      </c>
      <c r="AL144">
        <f t="shared" si="69"/>
        <v>0.79155984756093101</v>
      </c>
      <c r="AM144">
        <f t="shared" si="70"/>
        <v>0.41782761681429431</v>
      </c>
      <c r="AN144">
        <f t="shared" si="88"/>
        <v>19.550652567983082</v>
      </c>
      <c r="AO144">
        <f t="shared" si="88"/>
        <v>19.55065248150952</v>
      </c>
      <c r="AP144">
        <f t="shared" si="88"/>
        <v>19.550651628120104</v>
      </c>
      <c r="AQ144">
        <f t="shared" si="88"/>
        <v>19.550643206232138</v>
      </c>
      <c r="AR144">
        <f t="shared" si="88"/>
        <v>19.55056009592445</v>
      </c>
      <c r="AS144">
        <f t="shared" si="88"/>
        <v>19.549740244972416</v>
      </c>
      <c r="AT144">
        <f t="shared" si="88"/>
        <v>19.54168279231871</v>
      </c>
      <c r="AU144">
        <f t="shared" si="71"/>
        <v>19.465113781224566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</row>
    <row r="145" spans="1:70">
      <c r="A145" s="99" t="s">
        <v>140</v>
      </c>
      <c r="B145" s="100" t="s">
        <v>65</v>
      </c>
      <c r="C145" s="101">
        <v>56541.496220000001</v>
      </c>
      <c r="D145" s="101">
        <v>1E-4</v>
      </c>
      <c r="E145" s="41">
        <f t="shared" si="78"/>
        <v>12933.515299768467</v>
      </c>
      <c r="F145" s="41">
        <f t="shared" si="79"/>
        <v>12933.5</v>
      </c>
      <c r="G145" s="41">
        <f t="shared" si="80"/>
        <v>4.2903195062535815E-3</v>
      </c>
      <c r="H145" s="34"/>
      <c r="I145" s="34"/>
      <c r="J145" s="48"/>
      <c r="K145" s="44">
        <f t="shared" si="76"/>
        <v>4.2903195062535815E-3</v>
      </c>
      <c r="L145" s="34"/>
      <c r="M145" s="34"/>
      <c r="N145" s="34"/>
      <c r="O145" s="34">
        <f t="shared" ca="1" si="77"/>
        <v>2.8277380705092771E-4</v>
      </c>
      <c r="P145" s="34">
        <f t="shared" si="81"/>
        <v>-4.8429936898842976E-4</v>
      </c>
      <c r="Q145" s="212">
        <f t="shared" si="82"/>
        <v>41522.996220000001</v>
      </c>
      <c r="R145" s="59"/>
      <c r="S145" s="44">
        <f t="shared" si="89"/>
        <v>2.3454587880259124E-7</v>
      </c>
      <c r="T145" s="1">
        <v>1</v>
      </c>
      <c r="U145" s="34">
        <f t="shared" si="84"/>
        <v>2.3454587880259124E-7</v>
      </c>
      <c r="V145" s="34"/>
      <c r="Z145">
        <f t="shared" si="60"/>
        <v>12933.5</v>
      </c>
      <c r="AA145">
        <f t="shared" si="61"/>
        <v>1.4659510497168054E-3</v>
      </c>
      <c r="AB145">
        <f t="shared" si="62"/>
        <v>2.8243684565367761E-3</v>
      </c>
      <c r="AC145">
        <f t="shared" si="63"/>
        <v>4.7746188752420112E-3</v>
      </c>
      <c r="AE145">
        <f t="shared" si="72"/>
        <v>7.9770571782799314E-6</v>
      </c>
      <c r="AF145" s="145">
        <f t="shared" si="64"/>
        <v>41522.996220000001</v>
      </c>
      <c r="AG145" s="146"/>
      <c r="AH145">
        <f t="shared" si="65"/>
        <v>2.1065775427199958E-3</v>
      </c>
      <c r="AI145">
        <f t="shared" si="66"/>
        <v>1.0931799976295657</v>
      </c>
      <c r="AJ145">
        <f t="shared" si="67"/>
        <v>0.34365910097268981</v>
      </c>
      <c r="AK145">
        <f t="shared" si="68"/>
        <v>9.4350629813634568E-2</v>
      </c>
      <c r="AL145">
        <f t="shared" si="69"/>
        <v>0.79164043430039033</v>
      </c>
      <c r="AM145">
        <f t="shared" si="70"/>
        <v>0.41787494539401659</v>
      </c>
      <c r="AN145">
        <f t="shared" si="88"/>
        <v>19.55072563442998</v>
      </c>
      <c r="AO145">
        <f t="shared" si="88"/>
        <v>19.550725547979582</v>
      </c>
      <c r="AP145">
        <f t="shared" si="88"/>
        <v>19.550724694766124</v>
      </c>
      <c r="AQ145">
        <f t="shared" si="88"/>
        <v>19.550716274095247</v>
      </c>
      <c r="AR145">
        <f t="shared" si="88"/>
        <v>19.550633170672366</v>
      </c>
      <c r="AS145">
        <f t="shared" si="88"/>
        <v>19.549813337106453</v>
      </c>
      <c r="AT145">
        <f t="shared" si="88"/>
        <v>19.541755564161992</v>
      </c>
      <c r="AU145">
        <f t="shared" si="71"/>
        <v>19.465179444110316</v>
      </c>
    </row>
    <row r="146" spans="1:70" s="34" customFormat="1">
      <c r="A146" s="99" t="s">
        <v>140</v>
      </c>
      <c r="B146" s="100" t="s">
        <v>65</v>
      </c>
      <c r="C146" s="101">
        <v>56541.496290000003</v>
      </c>
      <c r="D146" s="101">
        <v>1E-4</v>
      </c>
      <c r="E146" s="41">
        <f t="shared" si="78"/>
        <v>12933.515549396454</v>
      </c>
      <c r="F146" s="41">
        <f t="shared" si="79"/>
        <v>12933.5</v>
      </c>
      <c r="G146" s="41">
        <f t="shared" si="80"/>
        <v>4.3603195081232116E-3</v>
      </c>
      <c r="J146" s="48"/>
      <c r="K146" s="44">
        <f t="shared" si="76"/>
        <v>4.3603195081232116E-3</v>
      </c>
      <c r="M146" s="1"/>
      <c r="N146" s="1"/>
      <c r="O146" s="34">
        <f t="shared" ca="1" si="77"/>
        <v>2.8277380705092771E-4</v>
      </c>
      <c r="P146" s="34">
        <f t="shared" si="81"/>
        <v>-4.8429936898842976E-4</v>
      </c>
      <c r="Q146" s="212">
        <f t="shared" si="82"/>
        <v>41522.996290000003</v>
      </c>
      <c r="R146" s="59"/>
      <c r="S146" s="44">
        <f t="shared" si="89"/>
        <v>2.3454587880259124E-7</v>
      </c>
      <c r="T146" s="1">
        <v>1</v>
      </c>
      <c r="U146" s="34">
        <f t="shared" si="84"/>
        <v>2.3454587880259124E-7</v>
      </c>
      <c r="W146" s="1"/>
      <c r="X146" s="1"/>
      <c r="Y146" s="1"/>
      <c r="Z146">
        <f t="shared" si="60"/>
        <v>12933.5</v>
      </c>
      <c r="AA146">
        <f t="shared" si="61"/>
        <v>1.4659510497168054E-3</v>
      </c>
      <c r="AB146">
        <f t="shared" si="62"/>
        <v>2.8943684584064062E-3</v>
      </c>
      <c r="AC146">
        <f t="shared" si="63"/>
        <v>4.8446188771116413E-3</v>
      </c>
      <c r="AD146"/>
      <c r="AE146">
        <f t="shared" si="72"/>
        <v>8.3773687730178764E-6</v>
      </c>
      <c r="AF146" s="145">
        <f t="shared" si="64"/>
        <v>41522.996290000003</v>
      </c>
      <c r="AG146" s="146"/>
      <c r="AH146">
        <f t="shared" si="65"/>
        <v>2.1065775427199958E-3</v>
      </c>
      <c r="AI146">
        <f t="shared" si="66"/>
        <v>1.0931799976295657</v>
      </c>
      <c r="AJ146">
        <f t="shared" si="67"/>
        <v>0.34365910097268981</v>
      </c>
      <c r="AK146">
        <f t="shared" si="68"/>
        <v>9.4350629813634568E-2</v>
      </c>
      <c r="AL146">
        <f t="shared" si="69"/>
        <v>0.79164043430039033</v>
      </c>
      <c r="AM146">
        <f t="shared" si="70"/>
        <v>0.41787494539401659</v>
      </c>
      <c r="AN146">
        <f t="shared" si="88"/>
        <v>19.55072563442998</v>
      </c>
      <c r="AO146">
        <f t="shared" si="88"/>
        <v>19.550725547979582</v>
      </c>
      <c r="AP146">
        <f t="shared" si="88"/>
        <v>19.550724694766124</v>
      </c>
      <c r="AQ146">
        <f t="shared" si="88"/>
        <v>19.550716274095247</v>
      </c>
      <c r="AR146">
        <f t="shared" si="88"/>
        <v>19.550633170672366</v>
      </c>
      <c r="AS146">
        <f t="shared" si="88"/>
        <v>19.549813337106453</v>
      </c>
      <c r="AT146">
        <f t="shared" si="88"/>
        <v>19.541755564161992</v>
      </c>
      <c r="AU146">
        <f t="shared" si="71"/>
        <v>19.465179444110316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</row>
    <row r="147" spans="1:70" s="34" customFormat="1">
      <c r="A147" s="99" t="s">
        <v>140</v>
      </c>
      <c r="B147" s="100" t="s">
        <v>65</v>
      </c>
      <c r="C147" s="101">
        <v>56541.496420000003</v>
      </c>
      <c r="D147" s="101">
        <v>2.0000000000000001E-4</v>
      </c>
      <c r="E147" s="41">
        <f t="shared" si="78"/>
        <v>12933.516012991277</v>
      </c>
      <c r="F147" s="41">
        <f t="shared" si="79"/>
        <v>12933.5</v>
      </c>
      <c r="G147" s="41">
        <f t="shared" si="80"/>
        <v>4.4903195084771141E-3</v>
      </c>
      <c r="J147" s="48"/>
      <c r="K147" s="44">
        <f t="shared" si="76"/>
        <v>4.4903195084771141E-3</v>
      </c>
      <c r="M147" s="1"/>
      <c r="N147" s="1"/>
      <c r="O147" s="34">
        <f t="shared" ca="1" si="77"/>
        <v>2.8277380705092771E-4</v>
      </c>
      <c r="P147" s="34">
        <f t="shared" si="81"/>
        <v>-4.8429936898842976E-4</v>
      </c>
      <c r="Q147" s="212">
        <f t="shared" si="82"/>
        <v>41522.996420000003</v>
      </c>
      <c r="R147" s="59"/>
      <c r="S147" s="44">
        <f t="shared" si="89"/>
        <v>2.3454587880259124E-7</v>
      </c>
      <c r="T147" s="1">
        <v>1</v>
      </c>
      <c r="U147" s="34">
        <f t="shared" si="84"/>
        <v>2.3454587880259124E-7</v>
      </c>
      <c r="V147" s="1"/>
      <c r="Z147">
        <f t="shared" si="60"/>
        <v>12933.5</v>
      </c>
      <c r="AA147">
        <f t="shared" si="61"/>
        <v>1.4659510497168054E-3</v>
      </c>
      <c r="AB147">
        <f t="shared" si="62"/>
        <v>3.0243684587603088E-3</v>
      </c>
      <c r="AC147">
        <f t="shared" si="63"/>
        <v>4.9746188774655439E-3</v>
      </c>
      <c r="AD147"/>
      <c r="AE147">
        <f t="shared" si="72"/>
        <v>9.1468045743442047E-6</v>
      </c>
      <c r="AF147" s="145">
        <f t="shared" si="64"/>
        <v>41522.996420000003</v>
      </c>
      <c r="AG147" s="146"/>
      <c r="AH147">
        <f t="shared" si="65"/>
        <v>2.1065775427199958E-3</v>
      </c>
      <c r="AI147">
        <f t="shared" si="66"/>
        <v>1.0931799976295657</v>
      </c>
      <c r="AJ147">
        <f t="shared" si="67"/>
        <v>0.34365910097268981</v>
      </c>
      <c r="AK147">
        <f t="shared" si="68"/>
        <v>9.4350629813634568E-2</v>
      </c>
      <c r="AL147">
        <f t="shared" si="69"/>
        <v>0.79164043430039033</v>
      </c>
      <c r="AM147">
        <f t="shared" si="70"/>
        <v>0.41787494539401659</v>
      </c>
      <c r="AN147">
        <f t="shared" si="88"/>
        <v>19.55072563442998</v>
      </c>
      <c r="AO147">
        <f t="shared" si="88"/>
        <v>19.550725547979582</v>
      </c>
      <c r="AP147">
        <f t="shared" si="88"/>
        <v>19.550724694766124</v>
      </c>
      <c r="AQ147">
        <f t="shared" si="88"/>
        <v>19.550716274095247</v>
      </c>
      <c r="AR147">
        <f t="shared" si="88"/>
        <v>19.550633170672366</v>
      </c>
      <c r="AS147">
        <f t="shared" si="88"/>
        <v>19.549813337106453</v>
      </c>
      <c r="AT147">
        <f t="shared" si="88"/>
        <v>19.541755564161992</v>
      </c>
      <c r="AU147">
        <f t="shared" si="71"/>
        <v>19.465179444110316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</row>
    <row r="148" spans="1:70" s="34" customFormat="1">
      <c r="A148" s="99" t="s">
        <v>148</v>
      </c>
      <c r="B148" s="100" t="s">
        <v>65</v>
      </c>
      <c r="C148" s="101">
        <v>56554.535000000003</v>
      </c>
      <c r="D148" s="101">
        <v>1E-4</v>
      </c>
      <c r="E148" s="41">
        <f t="shared" si="78"/>
        <v>12980.0130757276</v>
      </c>
      <c r="F148" s="41">
        <f t="shared" si="79"/>
        <v>12980</v>
      </c>
      <c r="G148" s="69"/>
      <c r="K148" s="44"/>
      <c r="L148" s="48"/>
      <c r="O148" s="34">
        <f t="shared" ca="1" si="77"/>
        <v>2.8306260845821507E-4</v>
      </c>
      <c r="P148" s="34">
        <f t="shared" si="81"/>
        <v>-5.0270979002382549E-4</v>
      </c>
      <c r="Q148" s="212">
        <f t="shared" si="82"/>
        <v>41536.035000000003</v>
      </c>
      <c r="R148" s="45"/>
      <c r="S148" s="44">
        <f>(P148-L148)^2</f>
        <v>2.5271713298579873E-7</v>
      </c>
      <c r="T148" s="1">
        <v>1</v>
      </c>
      <c r="U148" s="34">
        <f t="shared" si="84"/>
        <v>2.5271713298579873E-7</v>
      </c>
      <c r="V148" s="1"/>
      <c r="Z148">
        <f t="shared" si="60"/>
        <v>12980</v>
      </c>
      <c r="AA148">
        <f t="shared" si="61"/>
        <v>1.4553821357965809E-3</v>
      </c>
      <c r="AB148">
        <f t="shared" si="62"/>
        <v>-1.4553821357965809E-3</v>
      </c>
      <c r="AC148">
        <f t="shared" si="63"/>
        <v>5.0270979002382549E-4</v>
      </c>
      <c r="AD148"/>
      <c r="AE148">
        <f t="shared" si="72"/>
        <v>2.1181371611958172E-6</v>
      </c>
      <c r="AF148" s="145">
        <f t="shared" si="64"/>
        <v>41536.035000000003</v>
      </c>
      <c r="AG148" s="146"/>
      <c r="AH148">
        <f t="shared" si="65"/>
        <v>2.1609982797188309E-3</v>
      </c>
      <c r="AI148">
        <f t="shared" si="66"/>
        <v>1.09247073682356</v>
      </c>
      <c r="AJ148">
        <f t="shared" si="67"/>
        <v>0.35068289299463173</v>
      </c>
      <c r="AK148">
        <f t="shared" si="68"/>
        <v>9.5045863328096961E-2</v>
      </c>
      <c r="AL148">
        <f t="shared" si="69"/>
        <v>0.79913009241115995</v>
      </c>
      <c r="AM148">
        <f t="shared" si="70"/>
        <v>0.42228060940138296</v>
      </c>
      <c r="AN148">
        <f t="shared" si="88"/>
        <v>19.557518588213696</v>
      </c>
      <c r="AO148">
        <f t="shared" si="88"/>
        <v>19.557518503914142</v>
      </c>
      <c r="AP148">
        <f t="shared" si="88"/>
        <v>19.557517667109703</v>
      </c>
      <c r="AQ148">
        <f t="shared" si="88"/>
        <v>19.557509360554032</v>
      </c>
      <c r="AR148">
        <f t="shared" si="88"/>
        <v>19.557426908569234</v>
      </c>
      <c r="AS148">
        <f t="shared" si="88"/>
        <v>19.556608794313551</v>
      </c>
      <c r="AT148">
        <f t="shared" si="88"/>
        <v>19.548521898324562</v>
      </c>
      <c r="AU148">
        <f t="shared" si="71"/>
        <v>19.471286092485009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</row>
    <row r="149" spans="1:70" s="34" customFormat="1">
      <c r="A149" s="62"/>
      <c r="B149" s="55"/>
      <c r="C149" s="62"/>
      <c r="D149" s="62"/>
      <c r="E149" s="41"/>
      <c r="F149" s="41"/>
      <c r="G149" s="41"/>
      <c r="K149" s="44"/>
      <c r="Q149" s="45"/>
      <c r="R149" s="161"/>
      <c r="S149" s="44"/>
      <c r="V149" s="1"/>
      <c r="Z149">
        <f t="shared" ref="Z149:Z161" si="90">F149</f>
        <v>0</v>
      </c>
      <c r="AA149">
        <f t="shared" ref="AA149:AA161" si="91">AB$3+AB$4*Z149+AB$5*Z149^2+AH149</f>
        <v>-4.1188520269271056E-4</v>
      </c>
      <c r="AB149">
        <f t="shared" ref="AB149:AB161" si="92">+G149-AA149</f>
        <v>4.1188520269271056E-4</v>
      </c>
      <c r="AC149">
        <f t="shared" ref="AC149:AC161" si="93">+G149-P149</f>
        <v>0</v>
      </c>
      <c r="AD149"/>
      <c r="AE149">
        <f t="shared" si="72"/>
        <v>0</v>
      </c>
      <c r="AF149" s="145">
        <f t="shared" ref="AF149:AF161" si="94">+C149-15018.5</f>
        <v>-15018.5</v>
      </c>
      <c r="AG149" s="146"/>
      <c r="AH149">
        <f t="shared" ref="AH149:AH161" si="95">$AB$6*($AB$11/AI149*AJ149+$AB$12)</f>
        <v>-8.2639725510550328E-3</v>
      </c>
      <c r="AI149">
        <f t="shared" ref="AI149:AI161" si="96">1+$AB$7*COS(AL149)</f>
        <v>1.0310933009167582</v>
      </c>
      <c r="AJ149">
        <f t="shared" ref="AJ149:AJ161" si="97">SIN(AL149+$AB$9)</f>
        <v>-0.97923389679471484</v>
      </c>
      <c r="AK149">
        <f t="shared" ref="AK149:AK161" si="98">$AB$7*SIN(AL149)</f>
        <v>-0.12890989078645326</v>
      </c>
      <c r="AL149">
        <f t="shared" ref="AL149:AL161" si="99">2*ATAN(AM149)</f>
        <v>-1.3341152863268282</v>
      </c>
      <c r="AM149">
        <f t="shared" ref="AM149:AM161" si="100">SQRT((1+$AB$7)/(1-$AB$7))*TAN(AN149/2)</f>
        <v>-0.78747612285417345</v>
      </c>
      <c r="AN149">
        <f t="shared" si="88"/>
        <v>17.642759158782621</v>
      </c>
      <c r="AO149">
        <f t="shared" si="88"/>
        <v>17.642759160312941</v>
      </c>
      <c r="AP149">
        <f t="shared" si="88"/>
        <v>17.642759192728175</v>
      </c>
      <c r="AQ149">
        <f t="shared" si="88"/>
        <v>17.642759879346283</v>
      </c>
      <c r="AR149">
        <f t="shared" si="88"/>
        <v>17.642774422971751</v>
      </c>
      <c r="AS149">
        <f t="shared" si="88"/>
        <v>17.643082348972268</v>
      </c>
      <c r="AT149">
        <f t="shared" si="88"/>
        <v>17.649544593970585</v>
      </c>
      <c r="AU149">
        <f t="shared" ref="AU149:AU161" si="101">$AB$9+$AB$18*(F149-AB$15)</f>
        <v>17.766677578430762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</row>
    <row r="150" spans="1:70" s="34" customFormat="1">
      <c r="A150" s="1"/>
      <c r="B150" s="68"/>
      <c r="C150" s="50"/>
      <c r="D150" s="50"/>
      <c r="E150" s="41"/>
      <c r="F150" s="41"/>
      <c r="G150" s="41"/>
      <c r="K150" s="44"/>
      <c r="M150" s="1"/>
      <c r="N150" s="1"/>
      <c r="Q150" s="45"/>
      <c r="R150" s="45"/>
      <c r="V150" s="1"/>
      <c r="Z150">
        <f t="shared" si="90"/>
        <v>0</v>
      </c>
      <c r="AA150">
        <f t="shared" si="91"/>
        <v>-4.1188520269271056E-4</v>
      </c>
      <c r="AB150">
        <f t="shared" si="92"/>
        <v>4.1188520269271056E-4</v>
      </c>
      <c r="AC150">
        <f t="shared" si="93"/>
        <v>0</v>
      </c>
      <c r="AD150"/>
      <c r="AE150">
        <f t="shared" si="72"/>
        <v>0</v>
      </c>
      <c r="AF150" s="145">
        <f t="shared" si="94"/>
        <v>-15018.5</v>
      </c>
      <c r="AG150" s="146"/>
      <c r="AH150">
        <f t="shared" si="95"/>
        <v>-8.2639725510550328E-3</v>
      </c>
      <c r="AI150">
        <f t="shared" si="96"/>
        <v>1.0310933009167582</v>
      </c>
      <c r="AJ150">
        <f t="shared" si="97"/>
        <v>-0.97923389679471484</v>
      </c>
      <c r="AK150">
        <f t="shared" si="98"/>
        <v>-0.12890989078645326</v>
      </c>
      <c r="AL150">
        <f t="shared" si="99"/>
        <v>-1.3341152863268282</v>
      </c>
      <c r="AM150">
        <f t="shared" si="100"/>
        <v>-0.78747612285417345</v>
      </c>
      <c r="AN150">
        <f t="shared" si="88"/>
        <v>17.642759158782621</v>
      </c>
      <c r="AO150">
        <f t="shared" si="88"/>
        <v>17.642759160312941</v>
      </c>
      <c r="AP150">
        <f t="shared" si="88"/>
        <v>17.642759192728175</v>
      </c>
      <c r="AQ150">
        <f t="shared" si="88"/>
        <v>17.642759879346283</v>
      </c>
      <c r="AR150">
        <f t="shared" si="88"/>
        <v>17.642774422971751</v>
      </c>
      <c r="AS150">
        <f t="shared" si="88"/>
        <v>17.643082348972268</v>
      </c>
      <c r="AT150">
        <f t="shared" si="88"/>
        <v>17.649544593970585</v>
      </c>
      <c r="AU150">
        <f t="shared" si="101"/>
        <v>17.766677578430762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</row>
    <row r="151" spans="1:70" s="34" customFormat="1">
      <c r="A151" s="1"/>
      <c r="B151" s="68"/>
      <c r="C151" s="50"/>
      <c r="D151" s="50"/>
      <c r="E151" s="41"/>
      <c r="F151" s="41"/>
      <c r="G151" s="41"/>
      <c r="K151" s="44"/>
      <c r="M151" s="1"/>
      <c r="N151" s="1"/>
      <c r="Q151" s="45"/>
      <c r="R151" s="45"/>
      <c r="V151" s="1"/>
      <c r="Z151">
        <f t="shared" si="90"/>
        <v>0</v>
      </c>
      <c r="AA151">
        <f t="shared" si="91"/>
        <v>-4.1188520269271056E-4</v>
      </c>
      <c r="AB151">
        <f t="shared" si="92"/>
        <v>4.1188520269271056E-4</v>
      </c>
      <c r="AC151">
        <f t="shared" si="93"/>
        <v>0</v>
      </c>
      <c r="AD151"/>
      <c r="AE151">
        <f t="shared" si="72"/>
        <v>0</v>
      </c>
      <c r="AF151" s="145">
        <f t="shared" si="94"/>
        <v>-15018.5</v>
      </c>
      <c r="AG151" s="146"/>
      <c r="AH151">
        <f t="shared" si="95"/>
        <v>-8.2639725510550328E-3</v>
      </c>
      <c r="AI151">
        <f t="shared" si="96"/>
        <v>1.0310933009167582</v>
      </c>
      <c r="AJ151">
        <f t="shared" si="97"/>
        <v>-0.97923389679471484</v>
      </c>
      <c r="AK151">
        <f t="shared" si="98"/>
        <v>-0.12890989078645326</v>
      </c>
      <c r="AL151">
        <f t="shared" si="99"/>
        <v>-1.3341152863268282</v>
      </c>
      <c r="AM151">
        <f t="shared" si="100"/>
        <v>-0.78747612285417345</v>
      </c>
      <c r="AN151">
        <f t="shared" ref="AN151:AT160" si="102">$AU151+$AB$7*SIN(AO151)</f>
        <v>17.642759158782621</v>
      </c>
      <c r="AO151">
        <f t="shared" si="102"/>
        <v>17.642759160312941</v>
      </c>
      <c r="AP151">
        <f t="shared" si="102"/>
        <v>17.642759192728175</v>
      </c>
      <c r="AQ151">
        <f t="shared" si="102"/>
        <v>17.642759879346283</v>
      </c>
      <c r="AR151">
        <f t="shared" si="102"/>
        <v>17.642774422971751</v>
      </c>
      <c r="AS151">
        <f t="shared" si="102"/>
        <v>17.643082348972268</v>
      </c>
      <c r="AT151">
        <f t="shared" si="102"/>
        <v>17.649544593970585</v>
      </c>
      <c r="AU151">
        <f t="shared" si="101"/>
        <v>17.766677578430762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</row>
    <row r="152" spans="1:70" s="34" customFormat="1">
      <c r="A152" s="1"/>
      <c r="B152" s="68"/>
      <c r="C152" s="71"/>
      <c r="D152" s="50"/>
      <c r="E152" s="41"/>
      <c r="F152" s="41"/>
      <c r="G152" s="41"/>
      <c r="K152" s="44"/>
      <c r="M152" s="1"/>
      <c r="N152" s="1"/>
      <c r="Q152" s="45"/>
      <c r="R152" s="45"/>
      <c r="V152" s="1"/>
      <c r="Z152">
        <f t="shared" si="90"/>
        <v>0</v>
      </c>
      <c r="AA152">
        <f t="shared" si="91"/>
        <v>-4.1188520269271056E-4</v>
      </c>
      <c r="AB152">
        <f t="shared" si="92"/>
        <v>4.1188520269271056E-4</v>
      </c>
      <c r="AC152">
        <f t="shared" si="93"/>
        <v>0</v>
      </c>
      <c r="AD152"/>
      <c r="AE152">
        <f t="shared" si="72"/>
        <v>0</v>
      </c>
      <c r="AF152" s="145">
        <f t="shared" si="94"/>
        <v>-15018.5</v>
      </c>
      <c r="AG152" s="146"/>
      <c r="AH152">
        <f t="shared" si="95"/>
        <v>-8.2639725510550328E-3</v>
      </c>
      <c r="AI152">
        <f t="shared" si="96"/>
        <v>1.0310933009167582</v>
      </c>
      <c r="AJ152">
        <f t="shared" si="97"/>
        <v>-0.97923389679471484</v>
      </c>
      <c r="AK152">
        <f t="shared" si="98"/>
        <v>-0.12890989078645326</v>
      </c>
      <c r="AL152">
        <f t="shared" si="99"/>
        <v>-1.3341152863268282</v>
      </c>
      <c r="AM152">
        <f t="shared" si="100"/>
        <v>-0.78747612285417345</v>
      </c>
      <c r="AN152">
        <f t="shared" si="102"/>
        <v>17.642759158782621</v>
      </c>
      <c r="AO152">
        <f t="shared" si="102"/>
        <v>17.642759160312941</v>
      </c>
      <c r="AP152">
        <f t="shared" si="102"/>
        <v>17.642759192728175</v>
      </c>
      <c r="AQ152">
        <f t="shared" si="102"/>
        <v>17.642759879346283</v>
      </c>
      <c r="AR152">
        <f t="shared" si="102"/>
        <v>17.642774422971751</v>
      </c>
      <c r="AS152">
        <f t="shared" si="102"/>
        <v>17.643082348972268</v>
      </c>
      <c r="AT152">
        <f t="shared" si="102"/>
        <v>17.649544593970585</v>
      </c>
      <c r="AU152">
        <f t="shared" si="101"/>
        <v>17.766677578430762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</row>
    <row r="153" spans="1:70" s="34" customFormat="1">
      <c r="A153" s="6"/>
      <c r="B153" s="162"/>
      <c r="C153" s="163"/>
      <c r="D153" s="163"/>
      <c r="E153" s="41"/>
      <c r="F153" s="41"/>
      <c r="G153" s="41"/>
      <c r="H153" s="64"/>
      <c r="K153" s="44"/>
      <c r="M153" s="1"/>
      <c r="N153" s="1"/>
      <c r="Q153" s="45"/>
      <c r="R153" s="45"/>
      <c r="V153" s="1"/>
      <c r="Z153">
        <f t="shared" si="90"/>
        <v>0</v>
      </c>
      <c r="AA153">
        <f t="shared" si="91"/>
        <v>-4.1188520269271056E-4</v>
      </c>
      <c r="AB153">
        <f t="shared" si="92"/>
        <v>4.1188520269271056E-4</v>
      </c>
      <c r="AC153">
        <f t="shared" si="93"/>
        <v>0</v>
      </c>
      <c r="AD153"/>
      <c r="AE153">
        <f t="shared" si="72"/>
        <v>0</v>
      </c>
      <c r="AF153" s="145">
        <f t="shared" si="94"/>
        <v>-15018.5</v>
      </c>
      <c r="AG153" s="146"/>
      <c r="AH153">
        <f t="shared" si="95"/>
        <v>-8.2639725510550328E-3</v>
      </c>
      <c r="AI153">
        <f t="shared" si="96"/>
        <v>1.0310933009167582</v>
      </c>
      <c r="AJ153">
        <f t="shared" si="97"/>
        <v>-0.97923389679471484</v>
      </c>
      <c r="AK153">
        <f t="shared" si="98"/>
        <v>-0.12890989078645326</v>
      </c>
      <c r="AL153">
        <f t="shared" si="99"/>
        <v>-1.3341152863268282</v>
      </c>
      <c r="AM153">
        <f t="shared" si="100"/>
        <v>-0.78747612285417345</v>
      </c>
      <c r="AN153">
        <f t="shared" si="102"/>
        <v>17.642759158782621</v>
      </c>
      <c r="AO153">
        <f t="shared" si="102"/>
        <v>17.642759160312941</v>
      </c>
      <c r="AP153">
        <f t="shared" si="102"/>
        <v>17.642759192728175</v>
      </c>
      <c r="AQ153">
        <f t="shared" si="102"/>
        <v>17.642759879346283</v>
      </c>
      <c r="AR153">
        <f t="shared" si="102"/>
        <v>17.642774422971751</v>
      </c>
      <c r="AS153">
        <f t="shared" si="102"/>
        <v>17.643082348972268</v>
      </c>
      <c r="AT153">
        <f t="shared" si="102"/>
        <v>17.649544593970585</v>
      </c>
      <c r="AU153">
        <f t="shared" si="101"/>
        <v>17.766677578430762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</row>
    <row r="154" spans="1:70" s="34" customFormat="1">
      <c r="A154" s="1"/>
      <c r="B154" s="68"/>
      <c r="C154" s="50"/>
      <c r="D154" s="50"/>
      <c r="E154" s="48"/>
      <c r="F154" s="48"/>
      <c r="G154" s="48"/>
      <c r="K154" s="44"/>
      <c r="M154" s="1"/>
      <c r="N154" s="1"/>
      <c r="Q154" s="45"/>
      <c r="R154" s="45"/>
      <c r="V154" s="1"/>
      <c r="W154" s="1"/>
      <c r="X154" s="1"/>
      <c r="Y154" s="1"/>
      <c r="Z154">
        <f t="shared" si="90"/>
        <v>0</v>
      </c>
      <c r="AA154">
        <f t="shared" si="91"/>
        <v>-4.1188520269271056E-4</v>
      </c>
      <c r="AB154">
        <f t="shared" si="92"/>
        <v>4.1188520269271056E-4</v>
      </c>
      <c r="AC154">
        <f t="shared" si="93"/>
        <v>0</v>
      </c>
      <c r="AD154"/>
      <c r="AE154">
        <f t="shared" ref="AE154:AE161" si="103">+(G154-AA154)^2*T154</f>
        <v>0</v>
      </c>
      <c r="AF154" s="145">
        <f t="shared" si="94"/>
        <v>-15018.5</v>
      </c>
      <c r="AG154" s="146"/>
      <c r="AH154">
        <f t="shared" si="95"/>
        <v>-8.2639725510550328E-3</v>
      </c>
      <c r="AI154">
        <f t="shared" si="96"/>
        <v>1.0310933009167582</v>
      </c>
      <c r="AJ154">
        <f t="shared" si="97"/>
        <v>-0.97923389679471484</v>
      </c>
      <c r="AK154">
        <f t="shared" si="98"/>
        <v>-0.12890989078645326</v>
      </c>
      <c r="AL154">
        <f t="shared" si="99"/>
        <v>-1.3341152863268282</v>
      </c>
      <c r="AM154">
        <f t="shared" si="100"/>
        <v>-0.78747612285417345</v>
      </c>
      <c r="AN154">
        <f t="shared" si="102"/>
        <v>17.642759158782621</v>
      </c>
      <c r="AO154">
        <f t="shared" si="102"/>
        <v>17.642759160312941</v>
      </c>
      <c r="AP154">
        <f t="shared" si="102"/>
        <v>17.642759192728175</v>
      </c>
      <c r="AQ154">
        <f t="shared" si="102"/>
        <v>17.642759879346283</v>
      </c>
      <c r="AR154">
        <f t="shared" si="102"/>
        <v>17.642774422971751</v>
      </c>
      <c r="AS154">
        <f t="shared" si="102"/>
        <v>17.643082348972268</v>
      </c>
      <c r="AT154">
        <f t="shared" si="102"/>
        <v>17.649544593970585</v>
      </c>
      <c r="AU154">
        <f t="shared" si="101"/>
        <v>17.766677578430762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</row>
    <row r="155" spans="1:70" s="34" customFormat="1">
      <c r="A155" s="1"/>
      <c r="B155" s="68"/>
      <c r="C155" s="50"/>
      <c r="D155" s="50"/>
      <c r="E155" s="48"/>
      <c r="F155" s="48"/>
      <c r="G155" s="48"/>
      <c r="K155" s="44"/>
      <c r="M155" s="1"/>
      <c r="N155" s="1"/>
      <c r="Q155" s="45"/>
      <c r="R155" s="45"/>
      <c r="V155" s="1"/>
      <c r="W155" s="1"/>
      <c r="X155" s="1"/>
      <c r="Y155" s="1"/>
      <c r="Z155">
        <f t="shared" si="90"/>
        <v>0</v>
      </c>
      <c r="AA155">
        <f t="shared" si="91"/>
        <v>-4.1188520269271056E-4</v>
      </c>
      <c r="AB155">
        <f t="shared" si="92"/>
        <v>4.1188520269271056E-4</v>
      </c>
      <c r="AC155">
        <f t="shared" si="93"/>
        <v>0</v>
      </c>
      <c r="AD155"/>
      <c r="AE155">
        <f t="shared" si="103"/>
        <v>0</v>
      </c>
      <c r="AF155" s="145">
        <f t="shared" si="94"/>
        <v>-15018.5</v>
      </c>
      <c r="AG155" s="146"/>
      <c r="AH155">
        <f t="shared" si="95"/>
        <v>-8.2639725510550328E-3</v>
      </c>
      <c r="AI155">
        <f t="shared" si="96"/>
        <v>1.0310933009167582</v>
      </c>
      <c r="AJ155">
        <f t="shared" si="97"/>
        <v>-0.97923389679471484</v>
      </c>
      <c r="AK155">
        <f t="shared" si="98"/>
        <v>-0.12890989078645326</v>
      </c>
      <c r="AL155">
        <f t="shared" si="99"/>
        <v>-1.3341152863268282</v>
      </c>
      <c r="AM155">
        <f t="shared" si="100"/>
        <v>-0.78747612285417345</v>
      </c>
      <c r="AN155">
        <f t="shared" si="102"/>
        <v>17.642759158782621</v>
      </c>
      <c r="AO155">
        <f t="shared" si="102"/>
        <v>17.642759160312941</v>
      </c>
      <c r="AP155">
        <f t="shared" si="102"/>
        <v>17.642759192728175</v>
      </c>
      <c r="AQ155">
        <f t="shared" si="102"/>
        <v>17.642759879346283</v>
      </c>
      <c r="AR155">
        <f t="shared" si="102"/>
        <v>17.642774422971751</v>
      </c>
      <c r="AS155">
        <f t="shared" si="102"/>
        <v>17.643082348972268</v>
      </c>
      <c r="AT155">
        <f t="shared" si="102"/>
        <v>17.649544593970585</v>
      </c>
      <c r="AU155">
        <f t="shared" si="101"/>
        <v>17.766677578430762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</row>
    <row r="156" spans="1:70" s="34" customFormat="1">
      <c r="A156" s="69"/>
      <c r="B156" s="70"/>
      <c r="C156" s="71"/>
      <c r="D156" s="71"/>
      <c r="E156" s="48"/>
      <c r="F156" s="48"/>
      <c r="G156" s="48"/>
      <c r="K156" s="44"/>
      <c r="M156" s="1"/>
      <c r="N156" s="1"/>
      <c r="Q156" s="45"/>
      <c r="R156" s="45"/>
      <c r="V156" s="1"/>
      <c r="Z156">
        <f t="shared" si="90"/>
        <v>0</v>
      </c>
      <c r="AA156">
        <f t="shared" si="91"/>
        <v>-4.1188520269271056E-4</v>
      </c>
      <c r="AB156">
        <f t="shared" si="92"/>
        <v>4.1188520269271056E-4</v>
      </c>
      <c r="AC156">
        <f t="shared" si="93"/>
        <v>0</v>
      </c>
      <c r="AD156"/>
      <c r="AE156">
        <f t="shared" si="103"/>
        <v>0</v>
      </c>
      <c r="AF156" s="145">
        <f t="shared" si="94"/>
        <v>-15018.5</v>
      </c>
      <c r="AG156" s="146"/>
      <c r="AH156">
        <f t="shared" si="95"/>
        <v>-8.2639725510550328E-3</v>
      </c>
      <c r="AI156">
        <f t="shared" si="96"/>
        <v>1.0310933009167582</v>
      </c>
      <c r="AJ156">
        <f t="shared" si="97"/>
        <v>-0.97923389679471484</v>
      </c>
      <c r="AK156">
        <f t="shared" si="98"/>
        <v>-0.12890989078645326</v>
      </c>
      <c r="AL156">
        <f t="shared" si="99"/>
        <v>-1.3341152863268282</v>
      </c>
      <c r="AM156">
        <f t="shared" si="100"/>
        <v>-0.78747612285417345</v>
      </c>
      <c r="AN156">
        <f t="shared" si="102"/>
        <v>17.642759158782621</v>
      </c>
      <c r="AO156">
        <f t="shared" si="102"/>
        <v>17.642759160312941</v>
      </c>
      <c r="AP156">
        <f t="shared" si="102"/>
        <v>17.642759192728175</v>
      </c>
      <c r="AQ156">
        <f t="shared" si="102"/>
        <v>17.642759879346283</v>
      </c>
      <c r="AR156">
        <f t="shared" si="102"/>
        <v>17.642774422971751</v>
      </c>
      <c r="AS156">
        <f t="shared" si="102"/>
        <v>17.643082348972268</v>
      </c>
      <c r="AT156">
        <f t="shared" si="102"/>
        <v>17.649544593970585</v>
      </c>
      <c r="AU156">
        <f t="shared" si="101"/>
        <v>17.766677578430762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</row>
    <row r="157" spans="1:70" s="34" customFormat="1">
      <c r="A157" s="69"/>
      <c r="B157" s="70"/>
      <c r="C157" s="71"/>
      <c r="D157" s="71"/>
      <c r="E157" s="48"/>
      <c r="F157" s="48"/>
      <c r="G157" s="48"/>
      <c r="K157" s="44"/>
      <c r="M157" s="1"/>
      <c r="N157" s="1"/>
      <c r="Q157" s="45"/>
      <c r="R157" s="45"/>
      <c r="V157" s="1"/>
      <c r="W157" s="1"/>
      <c r="X157" s="1"/>
      <c r="Y157" s="1"/>
      <c r="Z157">
        <f t="shared" si="90"/>
        <v>0</v>
      </c>
      <c r="AA157">
        <f t="shared" si="91"/>
        <v>-4.1188520269271056E-4</v>
      </c>
      <c r="AB157">
        <f t="shared" si="92"/>
        <v>4.1188520269271056E-4</v>
      </c>
      <c r="AC157">
        <f t="shared" si="93"/>
        <v>0</v>
      </c>
      <c r="AD157"/>
      <c r="AE157">
        <f t="shared" si="103"/>
        <v>0</v>
      </c>
      <c r="AF157" s="145">
        <f t="shared" si="94"/>
        <v>-15018.5</v>
      </c>
      <c r="AG157" s="146"/>
      <c r="AH157">
        <f t="shared" si="95"/>
        <v>-8.2639725510550328E-3</v>
      </c>
      <c r="AI157">
        <f t="shared" si="96"/>
        <v>1.0310933009167582</v>
      </c>
      <c r="AJ157">
        <f t="shared" si="97"/>
        <v>-0.97923389679471484</v>
      </c>
      <c r="AK157">
        <f t="shared" si="98"/>
        <v>-0.12890989078645326</v>
      </c>
      <c r="AL157">
        <f t="shared" si="99"/>
        <v>-1.3341152863268282</v>
      </c>
      <c r="AM157">
        <f t="shared" si="100"/>
        <v>-0.78747612285417345</v>
      </c>
      <c r="AN157">
        <f t="shared" si="102"/>
        <v>17.642759158782621</v>
      </c>
      <c r="AO157">
        <f t="shared" si="102"/>
        <v>17.642759160312941</v>
      </c>
      <c r="AP157">
        <f t="shared" si="102"/>
        <v>17.642759192728175</v>
      </c>
      <c r="AQ157">
        <f t="shared" si="102"/>
        <v>17.642759879346283</v>
      </c>
      <c r="AR157">
        <f t="shared" si="102"/>
        <v>17.642774422971751</v>
      </c>
      <c r="AS157">
        <f t="shared" si="102"/>
        <v>17.643082348972268</v>
      </c>
      <c r="AT157">
        <f t="shared" si="102"/>
        <v>17.649544593970585</v>
      </c>
      <c r="AU157">
        <f t="shared" si="101"/>
        <v>17.766677578430762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</row>
    <row r="158" spans="1:70" s="34" customFormat="1">
      <c r="A158" s="69"/>
      <c r="B158" s="70"/>
      <c r="C158" s="71"/>
      <c r="D158" s="71"/>
      <c r="E158" s="48"/>
      <c r="F158" s="48"/>
      <c r="G158" s="48"/>
      <c r="K158" s="44"/>
      <c r="M158" s="1"/>
      <c r="N158" s="1"/>
      <c r="Q158" s="45"/>
      <c r="R158" s="45"/>
      <c r="V158" s="1"/>
      <c r="Z158">
        <f t="shared" si="90"/>
        <v>0</v>
      </c>
      <c r="AA158">
        <f t="shared" si="91"/>
        <v>-4.1188520269271056E-4</v>
      </c>
      <c r="AB158">
        <f t="shared" si="92"/>
        <v>4.1188520269271056E-4</v>
      </c>
      <c r="AC158">
        <f t="shared" si="93"/>
        <v>0</v>
      </c>
      <c r="AD158"/>
      <c r="AE158">
        <f t="shared" si="103"/>
        <v>0</v>
      </c>
      <c r="AF158" s="145">
        <f t="shared" si="94"/>
        <v>-15018.5</v>
      </c>
      <c r="AG158" s="146"/>
      <c r="AH158">
        <f t="shared" si="95"/>
        <v>-8.2639725510550328E-3</v>
      </c>
      <c r="AI158">
        <f t="shared" si="96"/>
        <v>1.0310933009167582</v>
      </c>
      <c r="AJ158">
        <f t="shared" si="97"/>
        <v>-0.97923389679471484</v>
      </c>
      <c r="AK158">
        <f t="shared" si="98"/>
        <v>-0.12890989078645326</v>
      </c>
      <c r="AL158">
        <f t="shared" si="99"/>
        <v>-1.3341152863268282</v>
      </c>
      <c r="AM158">
        <f t="shared" si="100"/>
        <v>-0.78747612285417345</v>
      </c>
      <c r="AN158">
        <f t="shared" si="102"/>
        <v>17.642759158782621</v>
      </c>
      <c r="AO158">
        <f t="shared" si="102"/>
        <v>17.642759160312941</v>
      </c>
      <c r="AP158">
        <f t="shared" si="102"/>
        <v>17.642759192728175</v>
      </c>
      <c r="AQ158">
        <f t="shared" si="102"/>
        <v>17.642759879346283</v>
      </c>
      <c r="AR158">
        <f t="shared" si="102"/>
        <v>17.642774422971751</v>
      </c>
      <c r="AS158">
        <f t="shared" si="102"/>
        <v>17.643082348972268</v>
      </c>
      <c r="AT158">
        <f t="shared" si="102"/>
        <v>17.649544593970585</v>
      </c>
      <c r="AU158">
        <f t="shared" si="101"/>
        <v>17.766677578430762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</row>
    <row r="159" spans="1:70" s="34" customFormat="1">
      <c r="A159" s="69"/>
      <c r="B159" s="70"/>
      <c r="C159" s="71"/>
      <c r="D159" s="71"/>
      <c r="E159" s="48"/>
      <c r="F159" s="48"/>
      <c r="G159" s="48"/>
      <c r="K159" s="44"/>
      <c r="M159" s="1"/>
      <c r="N159" s="1"/>
      <c r="Q159" s="45"/>
      <c r="R159" s="45"/>
      <c r="V159" s="1"/>
      <c r="Z159">
        <f t="shared" si="90"/>
        <v>0</v>
      </c>
      <c r="AA159">
        <f t="shared" si="91"/>
        <v>-4.1188520269271056E-4</v>
      </c>
      <c r="AB159">
        <f t="shared" si="92"/>
        <v>4.1188520269271056E-4</v>
      </c>
      <c r="AC159">
        <f t="shared" si="93"/>
        <v>0</v>
      </c>
      <c r="AD159"/>
      <c r="AE159">
        <f t="shared" si="103"/>
        <v>0</v>
      </c>
      <c r="AF159" s="145">
        <f t="shared" si="94"/>
        <v>-15018.5</v>
      </c>
      <c r="AG159" s="146"/>
      <c r="AH159">
        <f t="shared" si="95"/>
        <v>-8.2639725510550328E-3</v>
      </c>
      <c r="AI159">
        <f t="shared" si="96"/>
        <v>1.0310933009167582</v>
      </c>
      <c r="AJ159">
        <f t="shared" si="97"/>
        <v>-0.97923389679471484</v>
      </c>
      <c r="AK159">
        <f t="shared" si="98"/>
        <v>-0.12890989078645326</v>
      </c>
      <c r="AL159">
        <f t="shared" si="99"/>
        <v>-1.3341152863268282</v>
      </c>
      <c r="AM159">
        <f t="shared" si="100"/>
        <v>-0.78747612285417345</v>
      </c>
      <c r="AN159">
        <f t="shared" si="102"/>
        <v>17.642759158782621</v>
      </c>
      <c r="AO159">
        <f t="shared" si="102"/>
        <v>17.642759160312941</v>
      </c>
      <c r="AP159">
        <f t="shared" si="102"/>
        <v>17.642759192728175</v>
      </c>
      <c r="AQ159">
        <f t="shared" si="102"/>
        <v>17.642759879346283</v>
      </c>
      <c r="AR159">
        <f t="shared" si="102"/>
        <v>17.642774422971751</v>
      </c>
      <c r="AS159">
        <f t="shared" si="102"/>
        <v>17.643082348972268</v>
      </c>
      <c r="AT159">
        <f t="shared" si="102"/>
        <v>17.649544593970585</v>
      </c>
      <c r="AU159">
        <f t="shared" si="101"/>
        <v>17.766677578430762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</row>
    <row r="160" spans="1:70" s="34" customFormat="1">
      <c r="A160" s="69"/>
      <c r="B160" s="70"/>
      <c r="C160" s="71"/>
      <c r="D160" s="71"/>
      <c r="E160" s="48"/>
      <c r="F160" s="48"/>
      <c r="G160" s="48"/>
      <c r="K160" s="44"/>
      <c r="M160" s="1"/>
      <c r="N160" s="1"/>
      <c r="Q160" s="45"/>
      <c r="R160" s="45"/>
      <c r="V160" s="1"/>
      <c r="Z160">
        <f t="shared" si="90"/>
        <v>0</v>
      </c>
      <c r="AA160">
        <f t="shared" si="91"/>
        <v>-4.1188520269271056E-4</v>
      </c>
      <c r="AB160">
        <f t="shared" si="92"/>
        <v>4.1188520269271056E-4</v>
      </c>
      <c r="AC160">
        <f t="shared" si="93"/>
        <v>0</v>
      </c>
      <c r="AD160"/>
      <c r="AE160">
        <f t="shared" si="103"/>
        <v>0</v>
      </c>
      <c r="AF160" s="145">
        <f t="shared" si="94"/>
        <v>-15018.5</v>
      </c>
      <c r="AG160" s="146"/>
      <c r="AH160">
        <f t="shared" si="95"/>
        <v>-8.2639725510550328E-3</v>
      </c>
      <c r="AI160">
        <f t="shared" si="96"/>
        <v>1.0310933009167582</v>
      </c>
      <c r="AJ160">
        <f t="shared" si="97"/>
        <v>-0.97923389679471484</v>
      </c>
      <c r="AK160">
        <f t="shared" si="98"/>
        <v>-0.12890989078645326</v>
      </c>
      <c r="AL160">
        <f t="shared" si="99"/>
        <v>-1.3341152863268282</v>
      </c>
      <c r="AM160">
        <f t="shared" si="100"/>
        <v>-0.78747612285417345</v>
      </c>
      <c r="AN160">
        <f t="shared" si="102"/>
        <v>17.642759158782621</v>
      </c>
      <c r="AO160">
        <f t="shared" si="102"/>
        <v>17.642759160312941</v>
      </c>
      <c r="AP160">
        <f t="shared" si="102"/>
        <v>17.642759192728175</v>
      </c>
      <c r="AQ160">
        <f t="shared" si="102"/>
        <v>17.642759879346283</v>
      </c>
      <c r="AR160">
        <f t="shared" si="102"/>
        <v>17.642774422971751</v>
      </c>
      <c r="AS160">
        <f t="shared" si="102"/>
        <v>17.643082348972268</v>
      </c>
      <c r="AT160">
        <f t="shared" si="102"/>
        <v>17.649544593970585</v>
      </c>
      <c r="AU160">
        <f t="shared" si="101"/>
        <v>17.766677578430762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</row>
    <row r="161" spans="1:70" s="34" customFormat="1">
      <c r="A161" s="69"/>
      <c r="B161" s="70"/>
      <c r="C161" s="71"/>
      <c r="D161" s="71"/>
      <c r="E161" s="48"/>
      <c r="F161" s="48"/>
      <c r="G161" s="48"/>
      <c r="K161" s="44"/>
      <c r="M161" s="1"/>
      <c r="N161" s="1"/>
      <c r="Q161" s="45"/>
      <c r="R161" s="59"/>
      <c r="V161" s="1"/>
      <c r="Z161">
        <f t="shared" si="90"/>
        <v>0</v>
      </c>
      <c r="AA161">
        <f t="shared" si="91"/>
        <v>-4.1188520269271056E-4</v>
      </c>
      <c r="AB161">
        <f t="shared" si="92"/>
        <v>4.1188520269271056E-4</v>
      </c>
      <c r="AC161">
        <f t="shared" si="93"/>
        <v>0</v>
      </c>
      <c r="AD161"/>
      <c r="AE161">
        <f t="shared" si="103"/>
        <v>0</v>
      </c>
      <c r="AF161" s="145">
        <f t="shared" si="94"/>
        <v>-15018.5</v>
      </c>
      <c r="AG161" s="146"/>
      <c r="AH161">
        <f t="shared" si="95"/>
        <v>-8.2639725510550328E-3</v>
      </c>
      <c r="AI161">
        <f t="shared" si="96"/>
        <v>1.0310933009167582</v>
      </c>
      <c r="AJ161">
        <f t="shared" si="97"/>
        <v>-0.97923389679471484</v>
      </c>
      <c r="AK161">
        <f t="shared" si="98"/>
        <v>-0.12890989078645326</v>
      </c>
      <c r="AL161">
        <f t="shared" si="99"/>
        <v>-1.3341152863268282</v>
      </c>
      <c r="AM161">
        <f t="shared" si="100"/>
        <v>-0.78747612285417345</v>
      </c>
      <c r="AN161">
        <f t="shared" ref="AN161:AT161" si="104">$AU161+$AB$7*SIN(AO161)</f>
        <v>17.642759158782621</v>
      </c>
      <c r="AO161">
        <f t="shared" si="104"/>
        <v>17.642759160312941</v>
      </c>
      <c r="AP161">
        <f t="shared" si="104"/>
        <v>17.642759192728175</v>
      </c>
      <c r="AQ161">
        <f t="shared" si="104"/>
        <v>17.642759879346283</v>
      </c>
      <c r="AR161">
        <f t="shared" si="104"/>
        <v>17.642774422971751</v>
      </c>
      <c r="AS161">
        <f t="shared" si="104"/>
        <v>17.643082348972268</v>
      </c>
      <c r="AT161">
        <f t="shared" si="104"/>
        <v>17.649544593970585</v>
      </c>
      <c r="AU161">
        <f t="shared" si="101"/>
        <v>17.766677578430762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</row>
    <row r="162" spans="1:70" s="34" customFormat="1">
      <c r="A162" s="77"/>
      <c r="B162" s="82"/>
      <c r="C162" s="56"/>
      <c r="D162" s="76"/>
      <c r="E162" s="48"/>
      <c r="F162" s="48"/>
      <c r="G162" s="48"/>
      <c r="K162" s="44"/>
      <c r="Q162" s="45"/>
      <c r="R162" s="59"/>
      <c r="W162" s="1"/>
      <c r="X162" s="1"/>
      <c r="Y162" s="1"/>
      <c r="Z162"/>
      <c r="AA162"/>
      <c r="AB162"/>
      <c r="AC162"/>
      <c r="AD162"/>
      <c r="AE162"/>
      <c r="AF162" s="145"/>
      <c r="AG162" s="146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</row>
    <row r="163" spans="1:70" s="34" customFormat="1">
      <c r="A163" s="77"/>
      <c r="B163" s="73"/>
      <c r="C163" s="56"/>
      <c r="D163" s="76"/>
      <c r="E163" s="48"/>
      <c r="F163" s="48"/>
      <c r="G163" s="48"/>
      <c r="J163" s="1"/>
      <c r="K163" s="44"/>
      <c r="Q163" s="45"/>
      <c r="R163" s="59"/>
      <c r="Z163"/>
      <c r="AA163"/>
      <c r="AB163"/>
      <c r="AC163"/>
      <c r="AD163"/>
      <c r="AE163"/>
      <c r="AF163" s="145"/>
      <c r="AG163" s="146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</row>
    <row r="164" spans="1:70" s="34" customFormat="1">
      <c r="A164" s="77"/>
      <c r="B164" s="73"/>
      <c r="C164" s="56"/>
      <c r="D164" s="76"/>
      <c r="E164" s="48"/>
      <c r="F164" s="48"/>
      <c r="G164" s="48"/>
      <c r="J164" s="1"/>
      <c r="K164" s="44"/>
      <c r="Q164" s="45"/>
      <c r="R164" s="59"/>
      <c r="Z164"/>
      <c r="AA164"/>
      <c r="AB164"/>
      <c r="AC164"/>
      <c r="AD164"/>
      <c r="AE164"/>
      <c r="AF164" s="145"/>
      <c r="AG164" s="146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</row>
    <row r="165" spans="1:70" s="34" customFormat="1">
      <c r="A165" s="77"/>
      <c r="B165" s="73"/>
      <c r="C165" s="56"/>
      <c r="D165" s="76"/>
      <c r="E165" s="48"/>
      <c r="F165" s="48"/>
      <c r="G165" s="48"/>
      <c r="J165" s="1"/>
      <c r="K165" s="44"/>
      <c r="Q165" s="45"/>
      <c r="R165" s="45"/>
      <c r="Z165"/>
      <c r="AA165"/>
      <c r="AB165"/>
      <c r="AC165"/>
      <c r="AD165"/>
      <c r="AE165"/>
      <c r="AF165" s="145"/>
      <c r="AG165" s="146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</row>
    <row r="166" spans="1:70" s="34" customFormat="1">
      <c r="A166" s="77"/>
      <c r="B166" s="73"/>
      <c r="C166" s="56"/>
      <c r="D166" s="76"/>
      <c r="E166" s="48"/>
      <c r="F166" s="48"/>
      <c r="G166" s="48"/>
      <c r="J166" s="1"/>
      <c r="K166" s="44"/>
      <c r="Q166" s="45"/>
      <c r="R166" s="45"/>
      <c r="Z166"/>
      <c r="AA166"/>
      <c r="AB166"/>
      <c r="AC166"/>
      <c r="AD166"/>
      <c r="AE166"/>
      <c r="AF166" s="145"/>
      <c r="AG166" s="14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</row>
    <row r="167" spans="1:70" s="34" customFormat="1">
      <c r="A167" s="77"/>
      <c r="B167" s="73"/>
      <c r="C167" s="56"/>
      <c r="D167" s="76"/>
      <c r="E167" s="48"/>
      <c r="F167" s="48"/>
      <c r="G167" s="48"/>
      <c r="J167" s="1"/>
      <c r="K167" s="44"/>
      <c r="Q167" s="45"/>
      <c r="R167" s="45"/>
      <c r="Z167"/>
      <c r="AA167"/>
      <c r="AB167"/>
      <c r="AC167"/>
      <c r="AD167"/>
      <c r="AE167"/>
      <c r="AF167" s="145"/>
      <c r="AG167" s="146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</row>
    <row r="168" spans="1:70" s="34" customFormat="1">
      <c r="A168" s="77"/>
      <c r="B168" s="73"/>
      <c r="C168" s="56"/>
      <c r="D168" s="76"/>
      <c r="E168" s="48"/>
      <c r="F168" s="48"/>
      <c r="G168" s="48"/>
      <c r="J168" s="1"/>
      <c r="K168" s="44"/>
      <c r="Q168" s="45"/>
      <c r="R168" s="59"/>
      <c r="Z168"/>
      <c r="AA168"/>
      <c r="AB168"/>
      <c r="AC168"/>
      <c r="AD168"/>
      <c r="AE168"/>
      <c r="AF168" s="145"/>
      <c r="AG168" s="146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</row>
    <row r="169" spans="1:70" s="34" customFormat="1">
      <c r="A169" s="77"/>
      <c r="B169" s="73"/>
      <c r="C169" s="56"/>
      <c r="D169" s="76"/>
      <c r="E169" s="48"/>
      <c r="F169" s="48"/>
      <c r="G169" s="48"/>
      <c r="H169" s="1"/>
      <c r="J169" s="1"/>
      <c r="K169" s="44"/>
      <c r="Q169" s="45"/>
      <c r="R169" s="59"/>
      <c r="Z169"/>
      <c r="AA169"/>
      <c r="AB169"/>
      <c r="AC169"/>
      <c r="AD169"/>
      <c r="AE169"/>
      <c r="AF169" s="145"/>
      <c r="AG169" s="146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</row>
    <row r="170" spans="1:70" s="34" customFormat="1">
      <c r="A170" s="77"/>
      <c r="B170" s="73"/>
      <c r="C170" s="56"/>
      <c r="D170" s="76"/>
      <c r="E170" s="48"/>
      <c r="F170" s="48"/>
      <c r="G170" s="48"/>
      <c r="J170" s="1"/>
      <c r="K170" s="44"/>
      <c r="Q170" s="45"/>
      <c r="R170" s="45"/>
      <c r="Z170"/>
      <c r="AA170"/>
      <c r="AB170"/>
      <c r="AC170"/>
      <c r="AD170"/>
      <c r="AE170"/>
      <c r="AF170" s="145"/>
      <c r="AG170" s="146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</row>
    <row r="171" spans="1:70" s="34" customFormat="1">
      <c r="A171" s="77"/>
      <c r="B171" s="73"/>
      <c r="C171" s="56"/>
      <c r="D171" s="76"/>
      <c r="E171" s="48"/>
      <c r="F171" s="48"/>
      <c r="G171" s="48"/>
      <c r="H171" s="1"/>
      <c r="J171" s="1"/>
      <c r="K171" s="44"/>
      <c r="Q171" s="45"/>
      <c r="R171" s="45"/>
      <c r="Z171"/>
      <c r="AA171"/>
      <c r="AB171"/>
      <c r="AC171"/>
      <c r="AD171"/>
      <c r="AE171"/>
      <c r="AF171" s="145"/>
      <c r="AG171" s="146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</row>
    <row r="172" spans="1:70" s="34" customFormat="1">
      <c r="A172" s="77"/>
      <c r="B172" s="73"/>
      <c r="C172" s="56"/>
      <c r="D172" s="76"/>
      <c r="E172" s="48"/>
      <c r="F172" s="48"/>
      <c r="G172" s="48"/>
      <c r="J172" s="1"/>
      <c r="K172" s="44"/>
      <c r="Q172" s="45"/>
      <c r="R172" s="45"/>
      <c r="Z172"/>
      <c r="AA172"/>
      <c r="AB172"/>
      <c r="AC172"/>
      <c r="AD172"/>
      <c r="AE172"/>
      <c r="AF172" s="145"/>
      <c r="AG172" s="146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</row>
    <row r="173" spans="1:70" s="34" customFormat="1">
      <c r="A173" s="77"/>
      <c r="B173" s="73"/>
      <c r="C173" s="56"/>
      <c r="D173" s="76"/>
      <c r="E173" s="48"/>
      <c r="F173" s="48"/>
      <c r="G173" s="48"/>
      <c r="J173" s="1"/>
      <c r="K173" s="44"/>
      <c r="Q173" s="45"/>
      <c r="R173" s="45"/>
      <c r="Z173"/>
      <c r="AA173"/>
      <c r="AB173"/>
      <c r="AC173"/>
      <c r="AD173"/>
      <c r="AE173"/>
      <c r="AF173" s="145"/>
      <c r="AG173" s="146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</row>
    <row r="174" spans="1:70" s="34" customFormat="1">
      <c r="A174" s="77"/>
      <c r="B174" s="73"/>
      <c r="C174" s="56"/>
      <c r="D174" s="76"/>
      <c r="E174" s="48"/>
      <c r="F174" s="48"/>
      <c r="G174" s="48"/>
      <c r="H174" s="1"/>
      <c r="J174" s="1"/>
      <c r="K174" s="44"/>
      <c r="Q174" s="45"/>
      <c r="R174" s="45"/>
      <c r="W174" s="1"/>
      <c r="X174" s="1"/>
      <c r="Y174" s="1"/>
      <c r="Z174"/>
      <c r="AA174"/>
      <c r="AB174"/>
      <c r="AC174"/>
      <c r="AD174"/>
      <c r="AE174"/>
      <c r="AF174" s="145"/>
      <c r="AG174" s="146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</row>
    <row r="175" spans="1:70" s="34" customFormat="1">
      <c r="A175" s="77"/>
      <c r="B175" s="73"/>
      <c r="C175" s="56"/>
      <c r="D175" s="76"/>
      <c r="E175" s="48"/>
      <c r="F175" s="48"/>
      <c r="G175" s="48"/>
      <c r="H175" s="1"/>
      <c r="J175" s="1"/>
      <c r="K175" s="44"/>
      <c r="Q175" s="45"/>
      <c r="R175" s="45"/>
      <c r="Z175"/>
      <c r="AA175"/>
      <c r="AB175"/>
      <c r="AC175"/>
      <c r="AD175"/>
      <c r="AE175"/>
      <c r="AF175" s="145"/>
      <c r="AG175" s="146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</row>
    <row r="176" spans="1:70" s="34" customFormat="1">
      <c r="A176" s="77"/>
      <c r="B176" s="73"/>
      <c r="C176" s="56"/>
      <c r="D176" s="76"/>
      <c r="E176" s="48"/>
      <c r="F176" s="48"/>
      <c r="G176" s="48"/>
      <c r="H176" s="1"/>
      <c r="J176" s="1"/>
      <c r="K176" s="44"/>
      <c r="Q176" s="45"/>
      <c r="R176" s="45"/>
      <c r="Z176"/>
      <c r="AA176"/>
      <c r="AB176"/>
      <c r="AC176"/>
      <c r="AD176"/>
      <c r="AE176"/>
      <c r="AF176" s="145"/>
      <c r="AG176" s="14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</row>
    <row r="177" spans="1:70" s="34" customFormat="1">
      <c r="A177" s="77"/>
      <c r="B177" s="82"/>
      <c r="C177" s="56"/>
      <c r="D177" s="76"/>
      <c r="E177" s="48"/>
      <c r="F177" s="48"/>
      <c r="G177" s="48"/>
      <c r="K177" s="44"/>
      <c r="Q177" s="45"/>
      <c r="R177" s="45"/>
      <c r="Z177"/>
      <c r="AA177"/>
      <c r="AB177"/>
      <c r="AC177"/>
      <c r="AD177"/>
      <c r="AE177"/>
      <c r="AF177" s="145"/>
      <c r="AG177" s="146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</row>
    <row r="178" spans="1:70" s="34" customFormat="1">
      <c r="A178" s="77"/>
      <c r="B178" s="82"/>
      <c r="C178" s="56"/>
      <c r="D178" s="76"/>
      <c r="E178" s="48"/>
      <c r="F178" s="48"/>
      <c r="G178" s="48"/>
      <c r="K178" s="44"/>
      <c r="Q178" s="45"/>
      <c r="R178" s="45"/>
      <c r="Z178"/>
      <c r="AA178"/>
      <c r="AB178"/>
      <c r="AC178"/>
      <c r="AD178"/>
      <c r="AE178"/>
      <c r="AF178" s="145"/>
      <c r="AG178" s="146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</row>
    <row r="179" spans="1:70" s="34" customFormat="1">
      <c r="A179" s="77"/>
      <c r="B179" s="82"/>
      <c r="C179" s="56"/>
      <c r="D179" s="76"/>
      <c r="E179" s="48"/>
      <c r="F179" s="48"/>
      <c r="G179" s="48"/>
      <c r="K179" s="44"/>
      <c r="Q179" s="45"/>
      <c r="R179" s="45"/>
      <c r="W179" s="1"/>
      <c r="X179" s="1"/>
      <c r="Y179" s="1"/>
      <c r="Z179"/>
      <c r="AA179"/>
      <c r="AB179"/>
      <c r="AC179"/>
      <c r="AD179"/>
      <c r="AE179"/>
      <c r="AF179" s="145"/>
      <c r="AG179" s="146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</row>
    <row r="180" spans="1:70" s="34" customFormat="1">
      <c r="A180" s="77"/>
      <c r="B180" s="82"/>
      <c r="C180" s="56"/>
      <c r="D180" s="76"/>
      <c r="E180" s="48"/>
      <c r="F180" s="48"/>
      <c r="G180" s="48"/>
      <c r="K180" s="44"/>
      <c r="Q180" s="45"/>
      <c r="R180" s="45"/>
      <c r="W180" s="1"/>
      <c r="X180" s="1"/>
      <c r="Y180" s="1"/>
      <c r="Z180"/>
      <c r="AA180"/>
      <c r="AB180"/>
      <c r="AC180"/>
      <c r="AD180"/>
      <c r="AE180"/>
      <c r="AF180" s="145"/>
      <c r="AG180" s="146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</row>
    <row r="181" spans="1:70" s="34" customFormat="1">
      <c r="A181" s="77"/>
      <c r="B181" s="82"/>
      <c r="C181" s="56"/>
      <c r="D181" s="76"/>
      <c r="E181" s="48"/>
      <c r="F181" s="48"/>
      <c r="G181" s="48"/>
      <c r="K181" s="44"/>
      <c r="Q181" s="45"/>
      <c r="R181" s="59"/>
      <c r="W181" s="1"/>
      <c r="X181" s="1"/>
      <c r="Y181" s="1"/>
      <c r="Z181"/>
      <c r="AA181"/>
      <c r="AB181"/>
      <c r="AC181"/>
      <c r="AD181"/>
      <c r="AE181"/>
      <c r="AF181" s="145"/>
      <c r="AG181" s="146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</row>
    <row r="182" spans="1:70" s="34" customFormat="1">
      <c r="A182" s="77"/>
      <c r="B182" s="73"/>
      <c r="C182" s="56"/>
      <c r="D182" s="76"/>
      <c r="E182" s="48"/>
      <c r="F182" s="48"/>
      <c r="G182" s="48"/>
      <c r="H182" s="1"/>
      <c r="J182" s="1"/>
      <c r="K182" s="44"/>
      <c r="Q182" s="45"/>
      <c r="R182" s="45"/>
      <c r="Z182"/>
      <c r="AA182"/>
      <c r="AB182"/>
      <c r="AC182"/>
      <c r="AD182"/>
      <c r="AE182"/>
      <c r="AF182" s="145"/>
      <c r="AG182" s="146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</row>
    <row r="183" spans="1:70" s="34" customFormat="1">
      <c r="A183" s="77"/>
      <c r="B183" s="73"/>
      <c r="C183" s="56"/>
      <c r="D183" s="76"/>
      <c r="E183" s="48"/>
      <c r="F183" s="48"/>
      <c r="G183" s="48"/>
      <c r="H183" s="1"/>
      <c r="J183" s="1"/>
      <c r="K183" s="44"/>
      <c r="Q183" s="45"/>
      <c r="R183" s="45"/>
      <c r="Z183"/>
      <c r="AA183"/>
      <c r="AB183"/>
      <c r="AC183"/>
      <c r="AD183"/>
      <c r="AE183"/>
      <c r="AF183" s="145"/>
      <c r="AG183" s="146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</row>
    <row r="184" spans="1:70" s="34" customFormat="1">
      <c r="A184" s="77"/>
      <c r="B184" s="82"/>
      <c r="C184" s="56"/>
      <c r="D184" s="76"/>
      <c r="E184" s="48"/>
      <c r="F184" s="48"/>
      <c r="G184" s="48"/>
      <c r="K184" s="44"/>
      <c r="Q184" s="45"/>
      <c r="R184" s="45"/>
      <c r="Z184"/>
      <c r="AA184"/>
      <c r="AB184"/>
      <c r="AC184"/>
      <c r="AD184"/>
      <c r="AE184"/>
      <c r="AF184" s="145"/>
      <c r="AG184" s="146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</row>
    <row r="185" spans="1:70" s="34" customFormat="1">
      <c r="A185" s="77"/>
      <c r="B185" s="82"/>
      <c r="C185" s="56"/>
      <c r="D185" s="76"/>
      <c r="E185" s="48"/>
      <c r="F185" s="48"/>
      <c r="G185" s="48"/>
      <c r="K185" s="44"/>
      <c r="Q185" s="45"/>
      <c r="R185" s="45"/>
      <c r="Z185"/>
      <c r="AA185"/>
      <c r="AB185"/>
      <c r="AC185"/>
      <c r="AD185"/>
      <c r="AE185"/>
      <c r="AF185" s="145"/>
      <c r="AG185" s="146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</row>
    <row r="186" spans="1:70" s="34" customFormat="1">
      <c r="A186" s="77"/>
      <c r="B186" s="82"/>
      <c r="C186" s="56"/>
      <c r="D186" s="76"/>
      <c r="E186" s="48"/>
      <c r="F186" s="48"/>
      <c r="G186" s="48"/>
      <c r="K186" s="44"/>
      <c r="Q186" s="45"/>
      <c r="R186" s="59"/>
      <c r="Z186"/>
      <c r="AA186"/>
      <c r="AB186"/>
      <c r="AC186"/>
      <c r="AD186"/>
      <c r="AE186"/>
      <c r="AF186" s="145"/>
      <c r="AG186" s="14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</row>
    <row r="187" spans="1:70" s="34" customFormat="1">
      <c r="A187" s="77"/>
      <c r="B187" s="82"/>
      <c r="C187" s="56"/>
      <c r="D187" s="76"/>
      <c r="E187" s="48"/>
      <c r="F187" s="48"/>
      <c r="G187" s="48"/>
      <c r="K187" s="44"/>
      <c r="Q187" s="45"/>
      <c r="R187" s="59"/>
      <c r="Z187"/>
      <c r="AA187"/>
      <c r="AB187"/>
      <c r="AC187"/>
      <c r="AD187"/>
      <c r="AE187"/>
      <c r="AF187" s="145"/>
      <c r="AG187" s="146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</row>
    <row r="188" spans="1:70">
      <c r="A188" s="77"/>
      <c r="B188" s="73"/>
      <c r="C188" s="56"/>
      <c r="D188" s="76"/>
      <c r="E188" s="48"/>
      <c r="F188" s="48"/>
      <c r="G188" s="48"/>
      <c r="H188" s="34"/>
      <c r="I188" s="34"/>
      <c r="K188" s="44"/>
      <c r="L188" s="34"/>
      <c r="M188" s="34"/>
      <c r="N188" s="34"/>
      <c r="O188" s="34"/>
      <c r="P188" s="34"/>
      <c r="Q188" s="45"/>
      <c r="R188" s="45"/>
      <c r="S188" s="34"/>
      <c r="T188" s="34"/>
      <c r="U188" s="34"/>
      <c r="V188" s="34"/>
      <c r="W188" s="34"/>
      <c r="X188" s="34"/>
      <c r="Y188" s="34"/>
      <c r="AF188" s="145"/>
      <c r="AG188" s="146"/>
    </row>
    <row r="189" spans="1:70" s="34" customFormat="1">
      <c r="A189" s="77"/>
      <c r="B189" s="82"/>
      <c r="C189" s="56"/>
      <c r="D189" s="76"/>
      <c r="E189" s="48"/>
      <c r="F189" s="48"/>
      <c r="G189" s="48"/>
      <c r="K189" s="44"/>
      <c r="Q189" s="45"/>
      <c r="R189" s="45"/>
      <c r="Z189"/>
      <c r="AA189"/>
      <c r="AB189"/>
      <c r="AC189"/>
      <c r="AD189"/>
      <c r="AE189"/>
      <c r="AF189" s="145"/>
      <c r="AG189" s="146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</row>
    <row r="190" spans="1:70">
      <c r="A190" s="77"/>
      <c r="B190" s="82"/>
      <c r="C190" s="56"/>
      <c r="D190" s="76"/>
      <c r="E190" s="48"/>
      <c r="F190" s="48"/>
      <c r="G190" s="48"/>
      <c r="H190" s="34"/>
      <c r="I190" s="34"/>
      <c r="J190" s="34"/>
      <c r="K190" s="44"/>
      <c r="L190" s="34"/>
      <c r="M190" s="34"/>
      <c r="N190" s="34"/>
      <c r="O190" s="34"/>
      <c r="P190" s="34"/>
      <c r="Q190" s="45"/>
      <c r="R190" s="45"/>
      <c r="S190" s="34"/>
      <c r="T190" s="34"/>
      <c r="U190" s="34"/>
      <c r="V190" s="34"/>
      <c r="AF190" s="145"/>
      <c r="AG190" s="146"/>
    </row>
    <row r="191" spans="1:70" s="34" customFormat="1">
      <c r="A191" s="77"/>
      <c r="B191" s="82"/>
      <c r="C191" s="56"/>
      <c r="D191" s="76"/>
      <c r="E191" s="48"/>
      <c r="F191" s="48"/>
      <c r="G191" s="48"/>
      <c r="K191" s="44"/>
      <c r="Q191" s="45"/>
      <c r="R191" s="45"/>
      <c r="Z191"/>
      <c r="AA191"/>
      <c r="AB191"/>
      <c r="AC191"/>
      <c r="AD191"/>
      <c r="AE191"/>
      <c r="AF191" s="145"/>
      <c r="AG191" s="146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</row>
    <row r="192" spans="1:70" s="34" customFormat="1">
      <c r="A192" s="77"/>
      <c r="B192" s="82"/>
      <c r="C192" s="56"/>
      <c r="D192" s="76"/>
      <c r="E192" s="48"/>
      <c r="F192" s="48"/>
      <c r="G192" s="48"/>
      <c r="K192" s="44"/>
      <c r="Q192" s="45"/>
      <c r="R192" s="45"/>
      <c r="Z192"/>
      <c r="AA192"/>
      <c r="AB192"/>
      <c r="AC192"/>
      <c r="AD192"/>
      <c r="AE192"/>
      <c r="AF192" s="145"/>
      <c r="AG192" s="146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</row>
    <row r="193" spans="1:70" s="34" customFormat="1">
      <c r="A193" s="77"/>
      <c r="B193" s="82"/>
      <c r="C193" s="56"/>
      <c r="D193" s="76"/>
      <c r="E193" s="48"/>
      <c r="F193" s="48"/>
      <c r="G193" s="48"/>
      <c r="K193" s="44"/>
      <c r="Q193" s="45"/>
      <c r="R193" s="45"/>
      <c r="Z193"/>
      <c r="AA193"/>
      <c r="AB193"/>
      <c r="AC193"/>
      <c r="AD193"/>
      <c r="AE193"/>
      <c r="AF193" s="145"/>
      <c r="AG193" s="146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</row>
    <row r="194" spans="1:70" s="34" customFormat="1">
      <c r="B194" s="52"/>
      <c r="C194" s="53"/>
      <c r="D194" s="54"/>
      <c r="E194" s="48"/>
      <c r="F194" s="48"/>
      <c r="G194" s="48"/>
      <c r="K194" s="44"/>
      <c r="Q194" s="45"/>
      <c r="R194" s="45"/>
      <c r="Z194"/>
      <c r="AA194"/>
      <c r="AB194"/>
      <c r="AC194"/>
      <c r="AD194"/>
      <c r="AE194"/>
      <c r="AF194" s="145"/>
      <c r="AG194" s="146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</row>
    <row r="195" spans="1:70" s="34" customFormat="1">
      <c r="B195" s="52"/>
      <c r="C195" s="53"/>
      <c r="D195" s="54"/>
      <c r="E195" s="48"/>
      <c r="F195" s="48"/>
      <c r="G195" s="48"/>
      <c r="K195" s="44"/>
      <c r="Q195" s="45"/>
      <c r="R195" s="59"/>
      <c r="Z195"/>
      <c r="AA195"/>
      <c r="AB195"/>
      <c r="AC195"/>
      <c r="AD195"/>
      <c r="AE195"/>
      <c r="AF195" s="145"/>
      <c r="AG195" s="146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</row>
    <row r="196" spans="1:70" s="34" customFormat="1">
      <c r="B196" s="52"/>
      <c r="C196" s="53"/>
      <c r="D196" s="54"/>
      <c r="E196" s="48"/>
      <c r="F196" s="48"/>
      <c r="G196" s="48"/>
      <c r="K196" s="44"/>
      <c r="Q196" s="45"/>
      <c r="R196" s="59"/>
      <c r="Z196"/>
      <c r="AA196"/>
      <c r="AB196"/>
      <c r="AC196"/>
      <c r="AD196"/>
      <c r="AE196"/>
      <c r="AF196" s="145"/>
      <c r="AG196" s="14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</row>
    <row r="197" spans="1:70" s="34" customFormat="1">
      <c r="B197" s="52"/>
      <c r="C197" s="53"/>
      <c r="D197" s="54"/>
      <c r="E197" s="48"/>
      <c r="F197" s="48"/>
      <c r="G197" s="48"/>
      <c r="K197" s="44"/>
      <c r="Q197" s="45"/>
      <c r="R197" s="59"/>
      <c r="Z197"/>
      <c r="AA197"/>
      <c r="AB197"/>
      <c r="AC197"/>
      <c r="AD197"/>
      <c r="AE197"/>
      <c r="AF197" s="145"/>
      <c r="AG197" s="146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</row>
    <row r="198" spans="1:70" s="34" customFormat="1">
      <c r="B198" s="52"/>
      <c r="C198" s="53"/>
      <c r="D198" s="54"/>
      <c r="E198" s="48"/>
      <c r="F198" s="48"/>
      <c r="G198" s="48"/>
      <c r="K198" s="44"/>
      <c r="Q198" s="45"/>
      <c r="R198" s="59"/>
      <c r="Z198"/>
      <c r="AA198"/>
      <c r="AB198"/>
      <c r="AC198"/>
      <c r="AD198"/>
      <c r="AE198"/>
      <c r="AF198" s="145"/>
      <c r="AG198" s="146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</row>
    <row r="199" spans="1:70">
      <c r="A199" s="34"/>
      <c r="B199" s="52"/>
      <c r="C199" s="53"/>
      <c r="D199" s="54"/>
      <c r="E199" s="48"/>
      <c r="F199" s="48"/>
      <c r="G199" s="48"/>
      <c r="H199" s="34"/>
      <c r="I199" s="34"/>
      <c r="J199" s="34"/>
      <c r="K199" s="44"/>
      <c r="L199" s="34"/>
      <c r="M199" s="34"/>
      <c r="N199" s="34"/>
      <c r="O199" s="34"/>
      <c r="P199" s="34"/>
      <c r="Q199" s="45"/>
      <c r="R199" s="59"/>
      <c r="S199" s="34"/>
      <c r="T199" s="34"/>
      <c r="U199" s="34"/>
      <c r="V199" s="34"/>
      <c r="W199" s="34"/>
      <c r="X199" s="34"/>
      <c r="Y199" s="34"/>
      <c r="AF199" s="145"/>
      <c r="AG199" s="146"/>
    </row>
    <row r="200" spans="1:70">
      <c r="A200" s="34"/>
      <c r="B200" s="52"/>
      <c r="C200" s="53"/>
      <c r="D200" s="54"/>
      <c r="E200" s="48"/>
      <c r="F200" s="48"/>
      <c r="G200" s="48"/>
      <c r="H200" s="34"/>
      <c r="I200" s="34"/>
      <c r="J200" s="34"/>
      <c r="K200" s="44"/>
      <c r="L200" s="34"/>
      <c r="M200" s="34"/>
      <c r="N200" s="34"/>
      <c r="O200" s="34"/>
      <c r="P200" s="34"/>
      <c r="Q200" s="45"/>
      <c r="R200" s="59"/>
      <c r="S200" s="34"/>
      <c r="T200" s="34"/>
      <c r="U200" s="34"/>
      <c r="V200" s="34"/>
      <c r="W200" s="34"/>
      <c r="X200" s="34"/>
      <c r="Y200" s="34"/>
      <c r="AF200" s="145"/>
      <c r="AG200" s="146"/>
    </row>
    <row r="201" spans="1:70">
      <c r="A201" s="34"/>
      <c r="B201" s="55"/>
      <c r="C201" s="53"/>
      <c r="D201" s="54"/>
      <c r="E201" s="48"/>
      <c r="F201" s="48"/>
      <c r="G201" s="48"/>
      <c r="I201" s="34"/>
      <c r="K201" s="44"/>
      <c r="L201" s="34"/>
      <c r="M201" s="34"/>
      <c r="N201" s="34"/>
      <c r="O201" s="34"/>
      <c r="P201" s="34"/>
      <c r="Q201" s="45"/>
      <c r="R201" s="59"/>
      <c r="S201" s="34"/>
      <c r="T201" s="34"/>
      <c r="U201" s="34"/>
      <c r="V201" s="34"/>
      <c r="W201" s="34"/>
      <c r="X201" s="34"/>
      <c r="Y201" s="34"/>
      <c r="AF201" s="145"/>
      <c r="AG201" s="146"/>
    </row>
    <row r="202" spans="1:70">
      <c r="A202" s="34"/>
      <c r="B202" s="52"/>
      <c r="C202" s="53"/>
      <c r="D202" s="54"/>
      <c r="E202" s="48"/>
      <c r="F202" s="48"/>
      <c r="G202" s="48"/>
      <c r="H202" s="34"/>
      <c r="I202" s="34"/>
      <c r="J202" s="34"/>
      <c r="K202" s="44"/>
      <c r="L202" s="34"/>
      <c r="M202" s="34"/>
      <c r="N202" s="34"/>
      <c r="O202" s="34"/>
      <c r="P202" s="34"/>
      <c r="Q202" s="45"/>
      <c r="R202" s="59"/>
      <c r="S202" s="34"/>
      <c r="T202" s="34"/>
      <c r="U202" s="34"/>
      <c r="V202" s="34"/>
      <c r="W202" s="34"/>
      <c r="X202" s="34"/>
      <c r="Y202" s="34"/>
      <c r="AF202" s="145"/>
      <c r="AG202" s="146"/>
    </row>
    <row r="203" spans="1:70">
      <c r="A203" s="34"/>
      <c r="B203" s="52"/>
      <c r="C203" s="53"/>
      <c r="D203" s="54"/>
      <c r="E203" s="48"/>
      <c r="F203" s="48"/>
      <c r="G203" s="48"/>
      <c r="H203" s="34"/>
      <c r="I203" s="34"/>
      <c r="J203" s="34"/>
      <c r="K203" s="44"/>
      <c r="L203" s="34"/>
      <c r="M203" s="34"/>
      <c r="N203" s="34"/>
      <c r="O203" s="34"/>
      <c r="P203" s="34"/>
      <c r="Q203" s="45"/>
      <c r="R203" s="59"/>
      <c r="S203" s="34"/>
      <c r="T203" s="34"/>
      <c r="U203" s="34"/>
      <c r="V203" s="34"/>
      <c r="W203" s="34"/>
      <c r="X203" s="34"/>
      <c r="Y203" s="34"/>
      <c r="AF203" s="145"/>
      <c r="AG203" s="146"/>
    </row>
    <row r="204" spans="1:70" s="34" customFormat="1">
      <c r="B204" s="52"/>
      <c r="C204" s="53"/>
      <c r="D204" s="54"/>
      <c r="E204" s="48"/>
      <c r="F204" s="48"/>
      <c r="G204" s="48"/>
      <c r="K204" s="44"/>
      <c r="Q204" s="45"/>
      <c r="R204" s="59"/>
      <c r="Z204"/>
      <c r="AA204"/>
      <c r="AB204"/>
      <c r="AC204"/>
      <c r="AD204"/>
      <c r="AE204"/>
      <c r="AF204" s="145"/>
      <c r="AG204" s="146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</row>
    <row r="205" spans="1:70">
      <c r="A205" s="34"/>
      <c r="B205" s="52"/>
      <c r="C205" s="53"/>
      <c r="D205" s="54"/>
      <c r="E205" s="48"/>
      <c r="F205" s="48"/>
      <c r="G205" s="48"/>
      <c r="H205" s="34"/>
      <c r="I205" s="34"/>
      <c r="J205" s="34"/>
      <c r="K205" s="44"/>
      <c r="L205" s="34"/>
      <c r="M205" s="34"/>
      <c r="N205" s="34"/>
      <c r="O205" s="34"/>
      <c r="P205" s="34"/>
      <c r="Q205" s="45"/>
      <c r="R205" s="59"/>
      <c r="S205" s="34"/>
      <c r="T205" s="34"/>
      <c r="U205" s="34"/>
      <c r="V205" s="34"/>
      <c r="W205" s="34"/>
      <c r="X205" s="34"/>
      <c r="Y205" s="34"/>
      <c r="AF205" s="145"/>
      <c r="AG205" s="146"/>
    </row>
    <row r="206" spans="1:70">
      <c r="A206" s="34"/>
      <c r="B206" s="55"/>
      <c r="C206" s="53"/>
      <c r="D206" s="54"/>
      <c r="E206" s="48"/>
      <c r="F206" s="48"/>
      <c r="G206" s="48"/>
      <c r="I206" s="34"/>
      <c r="K206" s="44"/>
      <c r="L206" s="34"/>
      <c r="M206" s="34"/>
      <c r="N206" s="34"/>
      <c r="O206" s="34"/>
      <c r="P206" s="34"/>
      <c r="Q206" s="45"/>
      <c r="R206" s="59"/>
      <c r="S206" s="34"/>
      <c r="T206" s="34"/>
      <c r="U206" s="34"/>
      <c r="V206" s="34"/>
      <c r="W206" s="34"/>
      <c r="X206" s="34"/>
      <c r="Y206" s="34"/>
      <c r="AF206" s="145"/>
      <c r="AG206" s="146"/>
    </row>
    <row r="207" spans="1:70">
      <c r="A207" s="34"/>
      <c r="B207" s="55"/>
      <c r="C207" s="53"/>
      <c r="D207" s="54"/>
      <c r="E207" s="48"/>
      <c r="F207" s="48"/>
      <c r="G207" s="48"/>
      <c r="H207" s="34"/>
      <c r="I207" s="34"/>
      <c r="K207" s="44"/>
      <c r="L207" s="34"/>
      <c r="M207" s="34"/>
      <c r="N207" s="34"/>
      <c r="O207" s="34"/>
      <c r="P207" s="34"/>
      <c r="Q207" s="45"/>
      <c r="R207" s="59"/>
      <c r="S207" s="34"/>
      <c r="T207" s="34"/>
      <c r="U207" s="34"/>
      <c r="V207" s="34"/>
      <c r="AF207" s="145"/>
      <c r="AG207" s="146"/>
    </row>
    <row r="208" spans="1:70" s="34" customFormat="1">
      <c r="B208" s="55"/>
      <c r="C208" s="53"/>
      <c r="D208" s="54"/>
      <c r="E208" s="48"/>
      <c r="F208" s="48"/>
      <c r="G208" s="48"/>
      <c r="H208" s="1"/>
      <c r="J208" s="1"/>
      <c r="Q208" s="45"/>
      <c r="R208" s="59"/>
      <c r="Z208"/>
      <c r="AA208"/>
      <c r="AB208"/>
      <c r="AC208"/>
      <c r="AD208"/>
      <c r="AE208"/>
      <c r="AF208" s="145"/>
      <c r="AG208" s="146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</row>
    <row r="209" spans="1:70">
      <c r="A209" s="34"/>
      <c r="B209" s="55"/>
      <c r="C209" s="53"/>
      <c r="D209" s="54"/>
      <c r="E209" s="48"/>
      <c r="F209" s="48"/>
      <c r="G209" s="48"/>
      <c r="H209" s="34"/>
      <c r="I209" s="34"/>
      <c r="K209" s="34"/>
      <c r="L209" s="34"/>
      <c r="M209" s="34"/>
      <c r="N209" s="34"/>
      <c r="O209" s="34"/>
      <c r="P209" s="34"/>
      <c r="Q209" s="45"/>
      <c r="R209" s="59"/>
      <c r="S209" s="34"/>
      <c r="T209" s="34"/>
      <c r="U209" s="34"/>
      <c r="V209" s="34"/>
      <c r="AF209" s="145"/>
      <c r="AG209" s="146"/>
    </row>
    <row r="210" spans="1:70" s="34" customFormat="1">
      <c r="B210" s="55"/>
      <c r="C210" s="53"/>
      <c r="D210" s="54"/>
      <c r="E210" s="48"/>
      <c r="F210" s="48"/>
      <c r="G210" s="48"/>
      <c r="J210" s="1"/>
      <c r="Q210" s="45"/>
      <c r="R210" s="59"/>
      <c r="W210" s="1"/>
      <c r="X210" s="1"/>
      <c r="Y210" s="1"/>
      <c r="Z210"/>
      <c r="AA210"/>
      <c r="AB210"/>
      <c r="AC210"/>
      <c r="AD210"/>
      <c r="AE210"/>
      <c r="AF210" s="145"/>
      <c r="AG210" s="146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</row>
    <row r="211" spans="1:70">
      <c r="A211" s="34"/>
      <c r="B211" s="55"/>
      <c r="C211" s="53"/>
      <c r="D211" s="54"/>
      <c r="E211" s="48"/>
      <c r="F211" s="48"/>
      <c r="G211" s="48"/>
      <c r="H211" s="34"/>
      <c r="I211" s="34"/>
      <c r="K211" s="34"/>
      <c r="L211" s="34"/>
      <c r="M211" s="34"/>
      <c r="N211" s="34"/>
      <c r="O211" s="34"/>
      <c r="P211" s="34"/>
      <c r="Q211" s="45"/>
      <c r="R211" s="59"/>
      <c r="S211" s="34"/>
      <c r="T211" s="34"/>
      <c r="U211" s="34"/>
      <c r="V211" s="34"/>
      <c r="W211" s="34"/>
      <c r="X211" s="34"/>
      <c r="Y211" s="34"/>
      <c r="AF211" s="145"/>
      <c r="AG211" s="146"/>
    </row>
    <row r="212" spans="1:70">
      <c r="A212" s="34"/>
      <c r="B212" s="55"/>
      <c r="C212" s="53"/>
      <c r="D212" s="54"/>
      <c r="E212" s="48"/>
      <c r="F212" s="48"/>
      <c r="G212" s="48"/>
      <c r="H212" s="34"/>
      <c r="I212" s="34"/>
      <c r="K212" s="34"/>
      <c r="L212" s="34"/>
      <c r="M212" s="34"/>
      <c r="N212" s="34"/>
      <c r="O212" s="34"/>
      <c r="P212" s="34"/>
      <c r="Q212" s="45"/>
      <c r="R212" s="59"/>
      <c r="S212" s="34"/>
      <c r="T212" s="34"/>
      <c r="U212" s="34"/>
      <c r="V212" s="34"/>
      <c r="AF212" s="145"/>
      <c r="AG212" s="146"/>
    </row>
    <row r="213" spans="1:70">
      <c r="A213" s="34"/>
      <c r="B213" s="55"/>
      <c r="C213" s="53"/>
      <c r="D213" s="54"/>
      <c r="E213" s="48"/>
      <c r="F213" s="48"/>
      <c r="G213" s="48"/>
      <c r="H213" s="34"/>
      <c r="I213" s="34"/>
      <c r="K213" s="34"/>
      <c r="L213" s="34"/>
      <c r="M213" s="34"/>
      <c r="N213" s="34"/>
      <c r="O213" s="34"/>
      <c r="P213" s="34"/>
      <c r="Q213" s="45"/>
      <c r="R213" s="59"/>
      <c r="S213" s="34"/>
      <c r="T213" s="34"/>
      <c r="U213" s="34"/>
      <c r="V213" s="34"/>
      <c r="W213" s="34"/>
      <c r="X213" s="34"/>
      <c r="Y213" s="34"/>
      <c r="AF213" s="145"/>
      <c r="AG213" s="146"/>
    </row>
    <row r="214" spans="1:70">
      <c r="A214" s="34"/>
      <c r="B214" s="52"/>
      <c r="C214" s="53"/>
      <c r="D214" s="54"/>
      <c r="E214" s="48"/>
      <c r="F214" s="48"/>
      <c r="G214" s="48"/>
      <c r="H214" s="34"/>
      <c r="I214" s="34"/>
      <c r="J214" s="34"/>
      <c r="K214" s="34"/>
      <c r="L214" s="34"/>
      <c r="M214" s="34"/>
      <c r="N214" s="34"/>
      <c r="O214" s="34"/>
      <c r="P214" s="34"/>
      <c r="Q214" s="45"/>
      <c r="R214" s="59"/>
      <c r="S214" s="34"/>
      <c r="T214" s="34"/>
      <c r="U214" s="34"/>
      <c r="V214" s="34"/>
      <c r="W214" s="34"/>
      <c r="X214" s="34"/>
      <c r="Y214" s="34"/>
      <c r="AF214" s="145"/>
      <c r="AG214" s="146"/>
    </row>
    <row r="215" spans="1:70" s="34" customFormat="1">
      <c r="B215" s="52"/>
      <c r="C215" s="53"/>
      <c r="D215" s="54"/>
      <c r="E215" s="48"/>
      <c r="F215" s="48"/>
      <c r="G215" s="48"/>
      <c r="Q215" s="45"/>
      <c r="R215" s="59"/>
      <c r="Z215"/>
      <c r="AA215"/>
      <c r="AB215"/>
      <c r="AC215"/>
      <c r="AD215"/>
      <c r="AE215"/>
      <c r="AF215" s="145"/>
      <c r="AG215" s="146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</row>
    <row r="216" spans="1:70" s="34" customFormat="1">
      <c r="B216" s="52"/>
      <c r="C216" s="53"/>
      <c r="D216" s="54"/>
      <c r="E216" s="48"/>
      <c r="F216" s="48"/>
      <c r="G216" s="48"/>
      <c r="Q216" s="45"/>
      <c r="R216" s="59"/>
      <c r="Z216"/>
      <c r="AA216"/>
      <c r="AB216"/>
      <c r="AC216"/>
      <c r="AD216"/>
      <c r="AE216"/>
      <c r="AF216" s="145"/>
      <c r="AG216" s="14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</row>
    <row r="217" spans="1:70">
      <c r="A217" s="34"/>
      <c r="B217" s="52"/>
      <c r="C217" s="53"/>
      <c r="D217" s="54"/>
      <c r="E217" s="48"/>
      <c r="F217" s="48"/>
      <c r="G217" s="48"/>
      <c r="H217" s="34"/>
      <c r="I217" s="34"/>
      <c r="J217" s="34"/>
      <c r="K217" s="34"/>
      <c r="L217" s="34"/>
      <c r="M217" s="34"/>
      <c r="N217" s="34"/>
      <c r="O217" s="34"/>
      <c r="P217" s="34"/>
      <c r="Q217" s="45"/>
      <c r="R217" s="59"/>
      <c r="S217" s="34"/>
      <c r="T217" s="34"/>
      <c r="U217" s="34"/>
      <c r="V217" s="34"/>
      <c r="W217" s="34"/>
      <c r="X217" s="34"/>
      <c r="Y217" s="34"/>
      <c r="AF217" s="145"/>
      <c r="AG217" s="146"/>
    </row>
    <row r="218" spans="1:70">
      <c r="A218" s="34"/>
      <c r="B218" s="52"/>
      <c r="C218" s="53"/>
      <c r="D218" s="54"/>
      <c r="E218" s="48"/>
      <c r="F218" s="48"/>
      <c r="G218" s="48"/>
      <c r="H218" s="34"/>
      <c r="I218" s="34"/>
      <c r="J218" s="34"/>
      <c r="K218" s="34"/>
      <c r="L218" s="34"/>
      <c r="M218" s="34"/>
      <c r="N218" s="34"/>
      <c r="O218" s="34"/>
      <c r="P218" s="34"/>
      <c r="Q218" s="45"/>
      <c r="R218" s="59"/>
      <c r="S218" s="34"/>
      <c r="T218" s="34"/>
      <c r="U218" s="34"/>
      <c r="V218" s="34"/>
      <c r="W218" s="34"/>
      <c r="X218" s="34"/>
      <c r="Y218" s="34"/>
      <c r="AF218" s="145"/>
      <c r="AG218" s="146"/>
    </row>
    <row r="219" spans="1:70">
      <c r="A219" s="34"/>
      <c r="B219" s="52"/>
      <c r="C219" s="53"/>
      <c r="D219" s="54"/>
      <c r="E219" s="48"/>
      <c r="F219" s="48"/>
      <c r="G219" s="48"/>
      <c r="H219" s="34"/>
      <c r="I219" s="34"/>
      <c r="J219" s="34"/>
      <c r="K219" s="34"/>
      <c r="L219" s="34"/>
      <c r="M219" s="34"/>
      <c r="N219" s="34"/>
      <c r="O219" s="34"/>
      <c r="P219" s="34"/>
      <c r="Q219" s="45"/>
      <c r="R219" s="59"/>
      <c r="S219" s="34"/>
      <c r="T219" s="34"/>
      <c r="U219" s="34"/>
      <c r="V219" s="34"/>
      <c r="W219" s="34"/>
      <c r="X219" s="34"/>
      <c r="Y219" s="34"/>
      <c r="AF219" s="145"/>
      <c r="AG219" s="146"/>
    </row>
    <row r="220" spans="1:70">
      <c r="A220" s="77"/>
      <c r="B220" s="82"/>
      <c r="C220" s="56"/>
      <c r="D220" s="76"/>
      <c r="E220" s="48"/>
      <c r="F220" s="48"/>
      <c r="G220" s="48"/>
      <c r="H220" s="34"/>
      <c r="I220" s="34"/>
      <c r="J220" s="34"/>
      <c r="K220" s="34"/>
      <c r="L220" s="34"/>
      <c r="M220" s="34"/>
      <c r="N220" s="34"/>
      <c r="O220" s="34"/>
      <c r="P220" s="34"/>
      <c r="Q220" s="59"/>
      <c r="R220" s="59"/>
      <c r="S220" s="34"/>
      <c r="T220" s="34"/>
      <c r="U220" s="34"/>
      <c r="V220" s="34"/>
      <c r="W220" s="34"/>
      <c r="X220" s="34"/>
      <c r="Y220" s="34"/>
      <c r="AF220" s="145"/>
      <c r="AG220" s="146"/>
    </row>
    <row r="221" spans="1:70">
      <c r="A221" s="77"/>
      <c r="B221" s="73"/>
      <c r="C221" s="56"/>
      <c r="D221" s="76"/>
      <c r="E221" s="48"/>
      <c r="F221" s="48"/>
      <c r="G221" s="48"/>
      <c r="H221" s="34"/>
      <c r="I221" s="34"/>
      <c r="K221" s="34"/>
      <c r="L221" s="34"/>
      <c r="M221" s="34"/>
      <c r="N221" s="34"/>
      <c r="O221" s="34"/>
      <c r="P221" s="34"/>
      <c r="Q221" s="59"/>
      <c r="R221" s="59"/>
      <c r="S221" s="34"/>
      <c r="T221" s="34"/>
      <c r="U221" s="34"/>
      <c r="V221" s="34"/>
      <c r="W221" s="34"/>
      <c r="X221" s="34"/>
      <c r="Y221" s="34"/>
      <c r="AF221" s="145"/>
      <c r="AG221" s="146"/>
    </row>
    <row r="222" spans="1:70" s="34" customFormat="1">
      <c r="A222" s="77"/>
      <c r="B222" s="82"/>
      <c r="C222" s="56"/>
      <c r="D222" s="76"/>
      <c r="E222" s="48"/>
      <c r="F222" s="48"/>
      <c r="G222" s="48"/>
      <c r="Q222" s="59"/>
      <c r="R222" s="59"/>
      <c r="Z222"/>
      <c r="AA222"/>
      <c r="AB222"/>
      <c r="AC222"/>
      <c r="AD222"/>
      <c r="AE222"/>
      <c r="AF222" s="145"/>
      <c r="AG222" s="146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</row>
    <row r="223" spans="1:70">
      <c r="A223" s="77"/>
      <c r="B223" s="82"/>
      <c r="C223" s="56"/>
      <c r="D223" s="76"/>
      <c r="E223" s="48"/>
      <c r="F223" s="48"/>
      <c r="G223" s="48"/>
      <c r="H223" s="34"/>
      <c r="I223" s="34"/>
      <c r="J223" s="34"/>
      <c r="K223" s="34"/>
      <c r="L223" s="34"/>
      <c r="M223" s="34"/>
      <c r="N223" s="34"/>
      <c r="O223" s="34"/>
      <c r="P223" s="34"/>
      <c r="Q223" s="59"/>
      <c r="R223" s="59"/>
      <c r="S223" s="34"/>
      <c r="T223" s="34"/>
      <c r="U223" s="34"/>
      <c r="V223" s="34"/>
      <c r="W223" s="34"/>
      <c r="X223" s="34"/>
      <c r="Y223" s="34"/>
      <c r="AF223" s="145"/>
      <c r="AG223" s="146"/>
    </row>
    <row r="224" spans="1:70">
      <c r="A224" s="77"/>
      <c r="B224" s="82"/>
      <c r="C224" s="56"/>
      <c r="D224" s="76"/>
      <c r="E224" s="48"/>
      <c r="F224" s="48"/>
      <c r="G224" s="48"/>
      <c r="H224" s="34"/>
      <c r="I224" s="34"/>
      <c r="J224" s="34"/>
      <c r="K224" s="34"/>
      <c r="L224" s="34"/>
      <c r="M224" s="34"/>
      <c r="N224" s="34"/>
      <c r="O224" s="34"/>
      <c r="P224" s="34"/>
      <c r="Q224" s="59"/>
      <c r="R224" s="59"/>
      <c r="S224" s="34"/>
      <c r="T224" s="34"/>
      <c r="U224" s="34"/>
      <c r="V224" s="34"/>
      <c r="AF224" s="145"/>
      <c r="AG224" s="146"/>
    </row>
    <row r="225" spans="1:70">
      <c r="A225" s="77"/>
      <c r="B225" s="82"/>
      <c r="C225" s="56"/>
      <c r="D225" s="76"/>
      <c r="E225" s="48"/>
      <c r="F225" s="48"/>
      <c r="G225" s="48"/>
      <c r="H225" s="34"/>
      <c r="I225" s="34"/>
      <c r="J225" s="34"/>
      <c r="K225" s="34"/>
      <c r="L225" s="34"/>
      <c r="M225" s="34"/>
      <c r="N225" s="34"/>
      <c r="O225" s="34"/>
      <c r="P225" s="34"/>
      <c r="Q225" s="59"/>
      <c r="R225" s="59"/>
      <c r="S225" s="34"/>
      <c r="T225" s="34"/>
      <c r="U225" s="34"/>
      <c r="V225" s="34"/>
      <c r="AF225" s="145"/>
      <c r="AG225" s="146"/>
    </row>
    <row r="226" spans="1:70" s="34" customFormat="1">
      <c r="A226" s="77"/>
      <c r="B226" s="82"/>
      <c r="C226" s="56"/>
      <c r="D226" s="76"/>
      <c r="E226" s="48"/>
      <c r="F226" s="48"/>
      <c r="G226" s="48"/>
      <c r="Q226" s="59"/>
      <c r="R226" s="59"/>
      <c r="Z226"/>
      <c r="AA226"/>
      <c r="AB226"/>
      <c r="AC226"/>
      <c r="AD226"/>
      <c r="AE226"/>
      <c r="AF226" s="145"/>
      <c r="AG226" s="14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</row>
    <row r="227" spans="1:70">
      <c r="A227" s="77"/>
      <c r="B227" s="82"/>
      <c r="C227" s="56"/>
      <c r="D227" s="76"/>
      <c r="E227" s="48"/>
      <c r="F227" s="48"/>
      <c r="G227" s="48"/>
      <c r="H227" s="34"/>
      <c r="I227" s="34"/>
      <c r="J227" s="34"/>
      <c r="K227" s="34"/>
      <c r="L227" s="34"/>
      <c r="M227" s="34"/>
      <c r="N227" s="34"/>
      <c r="O227" s="34"/>
      <c r="P227" s="34"/>
      <c r="Q227" s="59"/>
      <c r="R227" s="59"/>
      <c r="S227" s="34"/>
      <c r="T227" s="34"/>
      <c r="U227" s="34"/>
      <c r="V227" s="34"/>
      <c r="W227" s="34"/>
      <c r="X227" s="34"/>
      <c r="Y227" s="34"/>
      <c r="AF227" s="145"/>
      <c r="AG227" s="146"/>
    </row>
    <row r="228" spans="1:70">
      <c r="A228" s="77"/>
      <c r="B228" s="82"/>
      <c r="C228" s="56"/>
      <c r="D228" s="76"/>
      <c r="E228" s="48"/>
      <c r="F228" s="48"/>
      <c r="G228" s="48"/>
      <c r="H228" s="34"/>
      <c r="I228" s="34"/>
      <c r="J228" s="34"/>
      <c r="K228" s="34"/>
      <c r="L228" s="34"/>
      <c r="M228" s="34"/>
      <c r="N228" s="34"/>
      <c r="O228" s="34"/>
      <c r="P228" s="34"/>
      <c r="Q228" s="59"/>
      <c r="R228" s="59"/>
      <c r="S228" s="34"/>
      <c r="T228" s="34"/>
      <c r="U228" s="34"/>
      <c r="V228" s="34"/>
      <c r="W228" s="34"/>
      <c r="X228" s="34"/>
      <c r="Y228" s="34"/>
      <c r="AF228" s="145"/>
      <c r="AG228" s="146"/>
    </row>
    <row r="229" spans="1:70" s="34" customFormat="1">
      <c r="A229" s="77"/>
      <c r="B229" s="82"/>
      <c r="C229" s="56"/>
      <c r="D229" s="76"/>
      <c r="E229" s="48"/>
      <c r="F229" s="48"/>
      <c r="G229" s="48"/>
      <c r="Q229" s="59"/>
      <c r="R229" s="59"/>
      <c r="W229" s="1"/>
      <c r="X229" s="1"/>
      <c r="Y229" s="1"/>
      <c r="Z229"/>
      <c r="AA229"/>
      <c r="AB229"/>
      <c r="AC229"/>
      <c r="AD229"/>
      <c r="AE229"/>
      <c r="AF229" s="145"/>
      <c r="AG229" s="146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</row>
    <row r="230" spans="1:70">
      <c r="A230" s="77"/>
      <c r="B230" s="82"/>
      <c r="C230" s="56"/>
      <c r="D230" s="76"/>
      <c r="E230" s="48"/>
      <c r="F230" s="48"/>
      <c r="G230" s="48"/>
      <c r="H230" s="34"/>
      <c r="I230" s="34"/>
      <c r="J230" s="34"/>
      <c r="K230" s="34"/>
      <c r="L230" s="34"/>
      <c r="M230" s="34"/>
      <c r="N230" s="34"/>
      <c r="O230" s="34"/>
      <c r="P230" s="34"/>
      <c r="Q230" s="59"/>
      <c r="R230" s="59"/>
      <c r="S230" s="34"/>
      <c r="T230" s="34"/>
      <c r="U230" s="34"/>
      <c r="V230" s="34"/>
      <c r="AF230" s="145"/>
      <c r="AG230" s="146"/>
    </row>
    <row r="231" spans="1:70" s="34" customFormat="1">
      <c r="A231" s="77"/>
      <c r="B231" s="82"/>
      <c r="C231" s="56"/>
      <c r="D231" s="76"/>
      <c r="E231" s="48"/>
      <c r="F231" s="48"/>
      <c r="G231" s="48"/>
      <c r="Q231" s="59"/>
      <c r="R231" s="59"/>
      <c r="W231" s="1"/>
      <c r="X231" s="1"/>
      <c r="Y231" s="1"/>
      <c r="Z231"/>
      <c r="AA231"/>
      <c r="AB231"/>
      <c r="AC231"/>
      <c r="AD231"/>
      <c r="AE231"/>
      <c r="AF231" s="145"/>
      <c r="AG231" s="146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</row>
    <row r="232" spans="1:70">
      <c r="A232" s="77"/>
      <c r="B232" s="82"/>
      <c r="C232" s="56"/>
      <c r="D232" s="76"/>
      <c r="E232" s="48"/>
      <c r="F232" s="48"/>
      <c r="G232" s="48"/>
      <c r="H232" s="34"/>
      <c r="I232" s="34"/>
      <c r="J232" s="34"/>
      <c r="K232" s="34"/>
      <c r="L232" s="34"/>
      <c r="M232" s="34"/>
      <c r="N232" s="34"/>
      <c r="O232" s="34"/>
      <c r="P232" s="34"/>
      <c r="Q232" s="59"/>
      <c r="R232" s="59"/>
      <c r="S232" s="34"/>
      <c r="T232" s="34"/>
      <c r="U232" s="34"/>
      <c r="V232" s="34"/>
      <c r="AF232" s="145"/>
      <c r="AG232" s="146"/>
    </row>
    <row r="233" spans="1:70">
      <c r="A233" s="77"/>
      <c r="B233" s="82"/>
      <c r="C233" s="56"/>
      <c r="D233" s="76"/>
      <c r="E233" s="48"/>
      <c r="F233" s="48"/>
      <c r="G233" s="48"/>
      <c r="H233" s="34"/>
      <c r="I233" s="34"/>
      <c r="J233" s="34"/>
      <c r="K233" s="34"/>
      <c r="L233" s="34"/>
      <c r="M233" s="34"/>
      <c r="N233" s="34"/>
      <c r="O233" s="34"/>
      <c r="P233" s="34"/>
      <c r="Q233" s="59"/>
      <c r="R233" s="59"/>
      <c r="S233" s="34"/>
      <c r="T233" s="34"/>
      <c r="U233" s="34"/>
      <c r="V233" s="34"/>
      <c r="AF233" s="145"/>
      <c r="AG233" s="146"/>
    </row>
    <row r="234" spans="1:70">
      <c r="A234" s="77"/>
      <c r="B234" s="82"/>
      <c r="C234" s="56"/>
      <c r="D234" s="76"/>
      <c r="E234" s="48"/>
      <c r="F234" s="48"/>
      <c r="G234" s="48"/>
      <c r="H234" s="34"/>
      <c r="I234" s="34"/>
      <c r="J234" s="34"/>
      <c r="K234" s="34"/>
      <c r="L234" s="34"/>
      <c r="M234" s="34"/>
      <c r="N234" s="34"/>
      <c r="O234" s="34"/>
      <c r="P234" s="34"/>
      <c r="Q234" s="59"/>
      <c r="R234" s="59"/>
      <c r="S234" s="34"/>
      <c r="T234" s="34"/>
      <c r="U234" s="34"/>
      <c r="V234" s="34"/>
      <c r="W234" s="59"/>
      <c r="AF234" s="145"/>
      <c r="AG234" s="146"/>
    </row>
    <row r="235" spans="1:70">
      <c r="A235" s="77"/>
      <c r="B235" s="73"/>
      <c r="C235" s="56"/>
      <c r="D235" s="76"/>
      <c r="E235" s="48"/>
      <c r="F235" s="48"/>
      <c r="G235" s="48"/>
      <c r="I235" s="34"/>
      <c r="K235" s="34"/>
      <c r="L235" s="34"/>
      <c r="M235" s="34"/>
      <c r="N235" s="34"/>
      <c r="O235" s="34"/>
      <c r="P235" s="34"/>
      <c r="Q235" s="59"/>
      <c r="R235" s="59"/>
      <c r="S235" s="34"/>
      <c r="T235" s="34"/>
      <c r="U235" s="34"/>
      <c r="V235" s="34"/>
      <c r="W235" s="59"/>
      <c r="AF235" s="145"/>
      <c r="AG235" s="146"/>
    </row>
    <row r="236" spans="1:70">
      <c r="A236" s="77"/>
      <c r="B236" s="82"/>
      <c r="C236" s="56"/>
      <c r="D236" s="76"/>
      <c r="E236" s="48"/>
      <c r="F236" s="48"/>
      <c r="G236" s="48"/>
      <c r="H236" s="34"/>
      <c r="I236" s="34"/>
      <c r="J236" s="34"/>
      <c r="K236" s="34"/>
      <c r="L236" s="34"/>
      <c r="M236" s="34"/>
      <c r="N236" s="34"/>
      <c r="O236" s="34"/>
      <c r="P236" s="34"/>
      <c r="Q236" s="59"/>
      <c r="R236" s="59"/>
      <c r="S236" s="34"/>
      <c r="T236" s="34"/>
      <c r="U236" s="34"/>
      <c r="V236" s="34"/>
      <c r="W236" s="59"/>
      <c r="AF236" s="145"/>
      <c r="AG236" s="146"/>
    </row>
    <row r="237" spans="1:70">
      <c r="A237" s="77"/>
      <c r="B237" s="82"/>
      <c r="C237" s="56"/>
      <c r="D237" s="76"/>
      <c r="E237" s="48"/>
      <c r="F237" s="48"/>
      <c r="G237" s="48"/>
      <c r="H237" s="34"/>
      <c r="I237" s="34"/>
      <c r="J237" s="34"/>
      <c r="K237" s="34"/>
      <c r="L237" s="34"/>
      <c r="M237" s="34"/>
      <c r="N237" s="34"/>
      <c r="O237" s="34"/>
      <c r="P237" s="34"/>
      <c r="Q237" s="59"/>
      <c r="R237" s="59"/>
      <c r="S237" s="34"/>
      <c r="T237" s="34"/>
      <c r="U237" s="34"/>
      <c r="V237" s="34"/>
      <c r="W237" s="34"/>
      <c r="X237" s="34"/>
      <c r="Y237" s="34"/>
      <c r="AF237" s="145"/>
      <c r="AG237" s="146"/>
    </row>
    <row r="238" spans="1:70">
      <c r="A238" s="77"/>
      <c r="B238" s="82"/>
      <c r="C238" s="56"/>
      <c r="D238" s="76"/>
      <c r="E238" s="48"/>
      <c r="F238" s="48"/>
      <c r="G238" s="48"/>
      <c r="H238" s="34"/>
      <c r="I238" s="34"/>
      <c r="J238" s="34"/>
      <c r="K238" s="34"/>
      <c r="L238" s="34"/>
      <c r="M238" s="34"/>
      <c r="N238" s="34"/>
      <c r="O238" s="34"/>
      <c r="P238" s="34"/>
      <c r="Q238" s="59"/>
      <c r="R238" s="59"/>
      <c r="S238" s="34"/>
      <c r="T238" s="34"/>
      <c r="U238" s="34"/>
      <c r="V238" s="34"/>
      <c r="W238" s="34"/>
      <c r="X238" s="34"/>
      <c r="Y238" s="34"/>
      <c r="AF238" s="145"/>
      <c r="AG238" s="146"/>
    </row>
    <row r="239" spans="1:70" s="34" customFormat="1">
      <c r="A239" s="77"/>
      <c r="B239" s="82"/>
      <c r="C239" s="56"/>
      <c r="D239" s="76"/>
      <c r="E239" s="48"/>
      <c r="F239" s="48"/>
      <c r="G239" s="48"/>
      <c r="Q239" s="59"/>
      <c r="R239" s="59"/>
      <c r="W239" s="59"/>
      <c r="X239" s="1"/>
      <c r="Y239" s="1"/>
      <c r="Z239"/>
      <c r="AA239"/>
      <c r="AB239"/>
      <c r="AC239"/>
      <c r="AD239"/>
      <c r="AE239"/>
      <c r="AF239" s="145"/>
      <c r="AG239" s="146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</row>
    <row r="240" spans="1:70">
      <c r="A240" s="77"/>
      <c r="B240" s="82"/>
      <c r="C240" s="56"/>
      <c r="D240" s="76"/>
      <c r="E240" s="48"/>
      <c r="F240" s="48"/>
      <c r="G240" s="48"/>
      <c r="H240" s="34"/>
      <c r="I240" s="34"/>
      <c r="J240" s="34"/>
      <c r="K240" s="34"/>
      <c r="L240" s="34"/>
      <c r="M240" s="34"/>
      <c r="N240" s="34"/>
      <c r="O240" s="34"/>
      <c r="P240" s="34"/>
      <c r="Q240" s="59"/>
      <c r="R240" s="59"/>
      <c r="S240" s="34"/>
      <c r="T240" s="34"/>
      <c r="U240" s="34"/>
      <c r="V240" s="34"/>
      <c r="W240" s="59"/>
      <c r="AF240" s="145"/>
      <c r="AG240" s="146"/>
    </row>
    <row r="241" spans="1:70">
      <c r="A241" s="77"/>
      <c r="B241" s="82"/>
      <c r="C241" s="56"/>
      <c r="D241" s="76"/>
      <c r="E241" s="48"/>
      <c r="F241" s="48"/>
      <c r="G241" s="48"/>
      <c r="H241" s="34"/>
      <c r="I241" s="34"/>
      <c r="J241" s="34"/>
      <c r="K241" s="34"/>
      <c r="L241" s="34"/>
      <c r="M241" s="34"/>
      <c r="N241" s="34"/>
      <c r="O241" s="34"/>
      <c r="P241" s="34"/>
      <c r="Q241" s="59"/>
      <c r="R241" s="59"/>
      <c r="S241" s="34"/>
      <c r="T241" s="34"/>
      <c r="U241" s="34"/>
      <c r="V241" s="34"/>
      <c r="AF241" s="145"/>
      <c r="AG241" s="146"/>
    </row>
    <row r="242" spans="1:70">
      <c r="A242" s="77"/>
      <c r="B242" s="82"/>
      <c r="C242" s="56"/>
      <c r="D242" s="76"/>
      <c r="E242" s="48"/>
      <c r="F242" s="48"/>
      <c r="G242" s="48"/>
      <c r="H242" s="34"/>
      <c r="I242" s="34"/>
      <c r="J242" s="34"/>
      <c r="K242" s="34"/>
      <c r="L242" s="34"/>
      <c r="M242" s="34"/>
      <c r="N242" s="34"/>
      <c r="O242" s="34"/>
      <c r="P242" s="34"/>
      <c r="Q242" s="59"/>
      <c r="R242" s="59"/>
      <c r="S242" s="34"/>
      <c r="T242" s="34"/>
      <c r="U242" s="34"/>
      <c r="V242" s="34"/>
      <c r="AF242" s="145"/>
      <c r="AG242" s="146"/>
    </row>
    <row r="243" spans="1:70">
      <c r="A243" s="77"/>
      <c r="B243" s="82"/>
      <c r="C243" s="56"/>
      <c r="D243" s="76"/>
      <c r="E243" s="48"/>
      <c r="F243" s="48"/>
      <c r="G243" s="48"/>
      <c r="H243" s="34"/>
      <c r="I243" s="34"/>
      <c r="J243" s="34"/>
      <c r="K243" s="34"/>
      <c r="L243" s="34"/>
      <c r="M243" s="34"/>
      <c r="N243" s="34"/>
      <c r="O243" s="34"/>
      <c r="P243" s="34"/>
      <c r="Q243" s="59"/>
      <c r="R243" s="59"/>
      <c r="S243" s="34"/>
      <c r="T243" s="34"/>
      <c r="U243" s="34"/>
      <c r="V243" s="34"/>
      <c r="AF243" s="145"/>
      <c r="AG243" s="146"/>
    </row>
    <row r="244" spans="1:70" s="34" customFormat="1">
      <c r="A244" s="77"/>
      <c r="B244" s="82"/>
      <c r="C244" s="56"/>
      <c r="D244" s="76"/>
      <c r="E244" s="48"/>
      <c r="F244" s="48"/>
      <c r="G244" s="48"/>
      <c r="Q244" s="59"/>
      <c r="R244" s="59"/>
      <c r="W244" s="1"/>
      <c r="X244" s="1"/>
      <c r="Y244" s="1"/>
      <c r="Z244"/>
      <c r="AA244"/>
      <c r="AB244"/>
      <c r="AC244"/>
      <c r="AD244"/>
      <c r="AE244"/>
      <c r="AF244" s="145"/>
      <c r="AG244" s="146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</row>
    <row r="245" spans="1:70" s="34" customFormat="1">
      <c r="A245" s="77"/>
      <c r="B245" s="82"/>
      <c r="C245" s="56"/>
      <c r="D245" s="76"/>
      <c r="E245" s="48"/>
      <c r="F245" s="48"/>
      <c r="G245" s="48"/>
      <c r="Q245" s="59"/>
      <c r="R245" s="59"/>
      <c r="W245" s="1"/>
      <c r="X245" s="1"/>
      <c r="Y245" s="1"/>
      <c r="Z245"/>
      <c r="AA245"/>
      <c r="AB245"/>
      <c r="AC245"/>
      <c r="AD245"/>
      <c r="AE245"/>
      <c r="AF245" s="145"/>
      <c r="AG245" s="146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</row>
    <row r="246" spans="1:70" s="34" customFormat="1">
      <c r="A246" s="77"/>
      <c r="B246" s="82"/>
      <c r="C246" s="56"/>
      <c r="D246" s="76"/>
      <c r="E246" s="48"/>
      <c r="F246" s="48"/>
      <c r="G246" s="48"/>
      <c r="Q246" s="59"/>
      <c r="R246" s="59"/>
      <c r="W246" s="1"/>
      <c r="X246" s="1"/>
      <c r="Y246" s="1"/>
      <c r="Z246"/>
      <c r="AA246"/>
      <c r="AB246"/>
      <c r="AC246"/>
      <c r="AD246"/>
      <c r="AE246"/>
      <c r="AF246" s="145"/>
      <c r="AG246" s="1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</row>
    <row r="247" spans="1:70" s="34" customFormat="1">
      <c r="A247" s="77"/>
      <c r="B247" s="73"/>
      <c r="C247" s="56"/>
      <c r="D247" s="76"/>
      <c r="E247" s="48"/>
      <c r="F247" s="48"/>
      <c r="G247" s="48"/>
      <c r="H247" s="1"/>
      <c r="J247" s="1"/>
      <c r="Q247" s="59"/>
      <c r="R247" s="59"/>
      <c r="W247" s="1"/>
      <c r="X247" s="1"/>
      <c r="Y247" s="1"/>
      <c r="Z247"/>
      <c r="AA247"/>
      <c r="AB247"/>
      <c r="AC247"/>
      <c r="AD247"/>
      <c r="AE247"/>
      <c r="AF247" s="145"/>
      <c r="AG247" s="146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</row>
    <row r="248" spans="1:70" s="34" customFormat="1">
      <c r="A248" s="77"/>
      <c r="B248" s="73"/>
      <c r="C248" s="56"/>
      <c r="D248" s="76"/>
      <c r="E248" s="48"/>
      <c r="F248" s="48"/>
      <c r="G248" s="48"/>
      <c r="J248" s="1"/>
      <c r="Q248" s="59"/>
      <c r="R248" s="59"/>
      <c r="W248" s="1"/>
      <c r="X248" s="1"/>
      <c r="Y248" s="1"/>
      <c r="Z248"/>
      <c r="AA248"/>
      <c r="AB248"/>
      <c r="AC248"/>
      <c r="AD248"/>
      <c r="AE248"/>
      <c r="AF248" s="145"/>
      <c r="AG248" s="146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</row>
    <row r="249" spans="1:70" s="34" customFormat="1">
      <c r="A249" s="77"/>
      <c r="B249" s="73"/>
      <c r="C249" s="56"/>
      <c r="D249" s="76"/>
      <c r="E249" s="48"/>
      <c r="F249" s="48"/>
      <c r="G249" s="48"/>
      <c r="J249" s="1"/>
      <c r="Q249" s="59"/>
      <c r="R249" s="59"/>
      <c r="W249" s="1"/>
      <c r="X249" s="1"/>
      <c r="Y249" s="1"/>
      <c r="Z249"/>
      <c r="AA249"/>
      <c r="AB249"/>
      <c r="AC249"/>
      <c r="AD249"/>
      <c r="AE249"/>
      <c r="AF249" s="145"/>
      <c r="AG249" s="146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</row>
    <row r="250" spans="1:70">
      <c r="A250" s="77"/>
      <c r="B250" s="73"/>
      <c r="C250" s="56"/>
      <c r="D250" s="76"/>
      <c r="E250" s="48"/>
      <c r="F250" s="48"/>
      <c r="G250" s="48"/>
      <c r="I250" s="34"/>
      <c r="K250" s="34"/>
      <c r="L250" s="34"/>
      <c r="M250" s="34"/>
      <c r="N250" s="34"/>
      <c r="O250" s="34"/>
      <c r="P250" s="34"/>
      <c r="Q250" s="59"/>
      <c r="R250" s="59"/>
      <c r="S250" s="34"/>
      <c r="T250" s="34"/>
      <c r="U250" s="34"/>
      <c r="V250" s="34"/>
      <c r="AF250" s="145"/>
      <c r="AG250" s="146"/>
    </row>
    <row r="251" spans="1:70">
      <c r="A251" s="77"/>
      <c r="B251" s="73"/>
      <c r="C251" s="56"/>
      <c r="D251" s="76"/>
      <c r="E251" s="48"/>
      <c r="F251" s="48"/>
      <c r="G251" s="48"/>
      <c r="H251" s="34"/>
      <c r="I251" s="34"/>
      <c r="K251" s="34"/>
      <c r="L251" s="34"/>
      <c r="M251" s="34"/>
      <c r="N251" s="34"/>
      <c r="O251" s="34"/>
      <c r="P251" s="34"/>
      <c r="Q251" s="59"/>
      <c r="R251" s="59"/>
      <c r="S251" s="34"/>
      <c r="T251" s="34"/>
      <c r="U251" s="34"/>
      <c r="V251" s="34"/>
      <c r="AF251" s="145"/>
      <c r="AG251" s="146"/>
    </row>
    <row r="252" spans="1:70">
      <c r="A252" s="77"/>
      <c r="B252" s="73"/>
      <c r="C252" s="56"/>
      <c r="D252" s="76"/>
      <c r="E252" s="48"/>
      <c r="F252" s="48"/>
      <c r="G252" s="48"/>
      <c r="H252" s="34"/>
      <c r="I252" s="34"/>
      <c r="K252" s="34"/>
      <c r="L252" s="34"/>
      <c r="M252" s="34"/>
      <c r="N252" s="34"/>
      <c r="O252" s="34"/>
      <c r="P252" s="34"/>
      <c r="Q252" s="59"/>
      <c r="R252" s="59"/>
      <c r="S252" s="34"/>
      <c r="T252" s="34"/>
      <c r="U252" s="34"/>
      <c r="V252" s="34"/>
      <c r="AF252" s="145"/>
      <c r="AG252" s="146"/>
    </row>
    <row r="253" spans="1:70">
      <c r="A253" s="69"/>
      <c r="B253" s="70"/>
      <c r="C253" s="71"/>
      <c r="D253" s="71"/>
      <c r="E253" s="48"/>
      <c r="F253" s="48"/>
      <c r="G253" s="48"/>
      <c r="H253" s="34"/>
      <c r="I253" s="34"/>
      <c r="J253" s="34"/>
      <c r="K253" s="34"/>
      <c r="L253" s="34"/>
      <c r="M253" s="34"/>
      <c r="N253" s="34"/>
      <c r="O253" s="34"/>
      <c r="P253" s="34"/>
      <c r="Q253" s="59"/>
      <c r="R253" s="59"/>
      <c r="S253" s="34"/>
      <c r="T253" s="34"/>
      <c r="U253" s="34"/>
      <c r="V253" s="34"/>
      <c r="AF253" s="145"/>
      <c r="AG253" s="146"/>
    </row>
    <row r="254" spans="1:70" s="34" customFormat="1">
      <c r="A254" s="69"/>
      <c r="B254" s="70"/>
      <c r="C254" s="71"/>
      <c r="D254" s="71"/>
      <c r="E254" s="48"/>
      <c r="F254" s="48"/>
      <c r="G254" s="48"/>
      <c r="M254" s="1"/>
      <c r="N254" s="1"/>
      <c r="Q254" s="59"/>
      <c r="R254" s="59"/>
      <c r="W254" s="1"/>
      <c r="X254" s="1"/>
      <c r="Y254" s="1"/>
      <c r="Z254"/>
      <c r="AA254"/>
      <c r="AB254"/>
      <c r="AC254"/>
      <c r="AD254"/>
      <c r="AE254"/>
      <c r="AF254" s="145"/>
      <c r="AG254" s="146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</row>
    <row r="255" spans="1:70" s="34" customFormat="1">
      <c r="A255" s="69"/>
      <c r="B255" s="70"/>
      <c r="C255" s="71"/>
      <c r="D255" s="71"/>
      <c r="E255" s="48"/>
      <c r="F255" s="48"/>
      <c r="G255" s="48"/>
      <c r="M255" s="1"/>
      <c r="N255" s="1"/>
      <c r="Q255" s="59"/>
      <c r="R255" s="59"/>
      <c r="W255" s="1"/>
      <c r="X255" s="1"/>
      <c r="Y255" s="1"/>
      <c r="Z255"/>
      <c r="AA255"/>
      <c r="AB255"/>
      <c r="AC255"/>
      <c r="AD255"/>
      <c r="AE255"/>
      <c r="AF255" s="145"/>
      <c r="AG255" s="146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</row>
    <row r="256" spans="1:70" s="34" customFormat="1">
      <c r="A256" s="69"/>
      <c r="B256" s="70"/>
      <c r="C256" s="71"/>
      <c r="D256" s="71"/>
      <c r="E256" s="48"/>
      <c r="F256" s="48"/>
      <c r="G256" s="48"/>
      <c r="Q256" s="59"/>
      <c r="R256" s="59"/>
      <c r="W256" s="1"/>
      <c r="X256" s="1"/>
      <c r="Y256" s="1"/>
      <c r="Z256"/>
      <c r="AA256"/>
      <c r="AB256"/>
      <c r="AC256"/>
      <c r="AD256"/>
      <c r="AE256"/>
      <c r="AF256" s="145"/>
      <c r="AG256" s="14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</row>
    <row r="257" spans="1:70" s="34" customFormat="1">
      <c r="A257" s="69"/>
      <c r="B257" s="70"/>
      <c r="C257" s="71"/>
      <c r="D257" s="71"/>
      <c r="E257" s="48"/>
      <c r="F257" s="48"/>
      <c r="G257" s="48"/>
      <c r="M257" s="1"/>
      <c r="N257" s="1"/>
      <c r="Q257" s="59"/>
      <c r="R257" s="59"/>
      <c r="W257" s="1"/>
      <c r="X257" s="1"/>
      <c r="Y257" s="1"/>
      <c r="Z257"/>
      <c r="AA257"/>
      <c r="AB257"/>
      <c r="AC257"/>
      <c r="AD257"/>
      <c r="AE257"/>
      <c r="AF257" s="145"/>
      <c r="AG257" s="146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</row>
    <row r="258" spans="1:70" s="34" customFormat="1">
      <c r="A258" s="69"/>
      <c r="B258" s="70"/>
      <c r="C258" s="71"/>
      <c r="D258" s="71"/>
      <c r="E258" s="48"/>
      <c r="F258" s="48"/>
      <c r="G258" s="48"/>
      <c r="M258" s="1"/>
      <c r="N258" s="1"/>
      <c r="Q258" s="59"/>
      <c r="R258" s="59"/>
      <c r="W258" s="1"/>
      <c r="X258" s="1"/>
      <c r="Y258" s="1"/>
      <c r="Z258"/>
      <c r="AA258"/>
      <c r="AB258"/>
      <c r="AC258"/>
      <c r="AD258"/>
      <c r="AE258"/>
      <c r="AF258" s="145"/>
      <c r="AG258" s="146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</row>
    <row r="259" spans="1:70" s="34" customFormat="1">
      <c r="A259" s="69"/>
      <c r="B259" s="70"/>
      <c r="C259" s="71"/>
      <c r="D259" s="71"/>
      <c r="E259" s="48"/>
      <c r="F259" s="48"/>
      <c r="G259" s="48"/>
      <c r="Q259" s="59"/>
      <c r="R259" s="59"/>
      <c r="W259" s="1"/>
      <c r="X259" s="1"/>
      <c r="Y259" s="1"/>
      <c r="Z259"/>
      <c r="AA259"/>
      <c r="AB259"/>
      <c r="AC259"/>
      <c r="AD259"/>
      <c r="AE259"/>
      <c r="AF259" s="145"/>
      <c r="AG259" s="146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</row>
    <row r="260" spans="1:70" s="34" customFormat="1">
      <c r="A260" s="69"/>
      <c r="B260" s="70"/>
      <c r="C260" s="71"/>
      <c r="D260" s="71"/>
      <c r="E260" s="48"/>
      <c r="F260" s="48"/>
      <c r="G260" s="48"/>
      <c r="M260" s="1"/>
      <c r="N260" s="1"/>
      <c r="Q260" s="59"/>
      <c r="R260" s="59"/>
      <c r="W260" s="1"/>
      <c r="X260" s="1"/>
      <c r="Y260" s="1"/>
      <c r="Z260"/>
      <c r="AA260"/>
      <c r="AB260"/>
      <c r="AC260"/>
      <c r="AD260"/>
      <c r="AE260"/>
      <c r="AF260" s="145"/>
      <c r="AG260" s="146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</row>
    <row r="261" spans="1:70" s="34" customFormat="1">
      <c r="A261" s="69"/>
      <c r="B261" s="70"/>
      <c r="C261" s="71"/>
      <c r="D261" s="71"/>
      <c r="E261" s="48"/>
      <c r="F261" s="48"/>
      <c r="G261" s="48"/>
      <c r="M261" s="1"/>
      <c r="N261" s="1"/>
      <c r="Q261" s="59"/>
      <c r="R261" s="59"/>
      <c r="W261" s="1"/>
      <c r="X261" s="1"/>
      <c r="Y261" s="1"/>
      <c r="Z261"/>
      <c r="AA261"/>
      <c r="AB261"/>
      <c r="AC261"/>
      <c r="AD261"/>
      <c r="AE261"/>
      <c r="AF261" s="145"/>
      <c r="AG261" s="146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</row>
    <row r="262" spans="1:70" s="34" customFormat="1">
      <c r="A262" s="69"/>
      <c r="B262" s="70"/>
      <c r="C262" s="71"/>
      <c r="D262" s="71"/>
      <c r="E262" s="48"/>
      <c r="F262" s="48"/>
      <c r="G262" s="48"/>
      <c r="M262" s="1"/>
      <c r="N262" s="1"/>
      <c r="Q262" s="59"/>
      <c r="R262" s="59"/>
      <c r="W262" s="1"/>
      <c r="X262" s="1"/>
      <c r="Y262" s="1"/>
      <c r="Z262"/>
      <c r="AA262"/>
      <c r="AB262"/>
      <c r="AC262"/>
      <c r="AD262"/>
      <c r="AE262"/>
      <c r="AF262" s="145"/>
      <c r="AG262" s="146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</row>
    <row r="263" spans="1:70" s="34" customFormat="1">
      <c r="A263" s="69"/>
      <c r="B263" s="70"/>
      <c r="C263" s="71"/>
      <c r="D263" s="71"/>
      <c r="E263" s="48"/>
      <c r="F263" s="48"/>
      <c r="G263" s="48"/>
      <c r="M263" s="1"/>
      <c r="N263" s="1"/>
      <c r="Q263" s="59"/>
      <c r="R263" s="59"/>
      <c r="W263" s="1"/>
      <c r="X263" s="1"/>
      <c r="Y263" s="1"/>
      <c r="Z263"/>
      <c r="AA263"/>
      <c r="AB263"/>
      <c r="AC263"/>
      <c r="AD263"/>
      <c r="AE263"/>
      <c r="AF263" s="145"/>
      <c r="AG263" s="146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</row>
    <row r="264" spans="1:70" s="34" customFormat="1">
      <c r="A264" s="69"/>
      <c r="B264" s="70"/>
      <c r="C264" s="71"/>
      <c r="D264" s="71"/>
      <c r="E264" s="48"/>
      <c r="F264" s="48"/>
      <c r="G264" s="48"/>
      <c r="M264" s="1"/>
      <c r="N264" s="1"/>
      <c r="Q264" s="59"/>
      <c r="R264" s="59"/>
      <c r="W264" s="1"/>
      <c r="X264" s="1"/>
      <c r="Y264" s="1"/>
      <c r="Z264"/>
      <c r="AA264"/>
      <c r="AB264"/>
      <c r="AC264"/>
      <c r="AD264"/>
      <c r="AE264"/>
      <c r="AF264" s="145"/>
      <c r="AG264" s="146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</row>
    <row r="265" spans="1:70" s="34" customFormat="1">
      <c r="A265" s="69"/>
      <c r="B265" s="70"/>
      <c r="C265" s="71"/>
      <c r="D265" s="71"/>
      <c r="E265" s="48"/>
      <c r="F265" s="48"/>
      <c r="G265" s="48"/>
      <c r="M265" s="1"/>
      <c r="N265" s="1"/>
      <c r="Q265" s="59"/>
      <c r="R265" s="59"/>
      <c r="W265" s="1"/>
      <c r="X265" s="1"/>
      <c r="Y265" s="1"/>
      <c r="Z265"/>
      <c r="AA265"/>
      <c r="AB265"/>
      <c r="AC265"/>
      <c r="AD265"/>
      <c r="AE265"/>
      <c r="AF265" s="145"/>
      <c r="AG265" s="146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</row>
    <row r="266" spans="1:70" s="34" customFormat="1">
      <c r="A266" s="69"/>
      <c r="B266" s="70"/>
      <c r="C266" s="71"/>
      <c r="D266" s="71"/>
      <c r="E266" s="48"/>
      <c r="F266" s="48"/>
      <c r="G266" s="48"/>
      <c r="M266" s="1"/>
      <c r="N266" s="1"/>
      <c r="Q266" s="59"/>
      <c r="R266" s="59"/>
      <c r="W266" s="1"/>
      <c r="X266" s="1"/>
      <c r="Y266" s="1"/>
      <c r="Z266"/>
      <c r="AA266"/>
      <c r="AB266"/>
      <c r="AC266"/>
      <c r="AD266"/>
      <c r="AE266"/>
      <c r="AF266" s="145"/>
      <c r="AG266" s="14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</row>
    <row r="267" spans="1:70" s="34" customFormat="1">
      <c r="A267" s="86"/>
      <c r="B267" s="73"/>
      <c r="C267" s="86"/>
      <c r="D267" s="86"/>
      <c r="E267" s="48"/>
      <c r="F267" s="48"/>
      <c r="G267" s="48"/>
      <c r="Q267" s="59"/>
      <c r="R267" s="63"/>
      <c r="W267" s="1"/>
      <c r="X267" s="1"/>
      <c r="Y267" s="1"/>
      <c r="Z267"/>
      <c r="AA267"/>
      <c r="AB267"/>
      <c r="AC267"/>
      <c r="AD267"/>
      <c r="AE267"/>
      <c r="AF267" s="145"/>
      <c r="AG267" s="146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</row>
    <row r="268" spans="1:70">
      <c r="A268" s="86"/>
      <c r="B268" s="73"/>
      <c r="C268" s="86"/>
      <c r="D268" s="86"/>
      <c r="E268" s="48"/>
      <c r="F268" s="48"/>
      <c r="G268" s="48"/>
      <c r="H268" s="34"/>
      <c r="I268" s="34"/>
      <c r="J268" s="34"/>
      <c r="L268" s="34"/>
      <c r="M268" s="34"/>
      <c r="N268" s="34"/>
      <c r="O268" s="34"/>
      <c r="P268" s="34"/>
      <c r="Q268" s="59"/>
      <c r="R268" s="63"/>
      <c r="S268" s="34"/>
      <c r="T268" s="34"/>
      <c r="U268" s="34"/>
      <c r="V268" s="34"/>
      <c r="AF268" s="145"/>
      <c r="AG268" s="146"/>
    </row>
    <row r="269" spans="1:70">
      <c r="A269" s="77"/>
      <c r="B269" s="73"/>
      <c r="C269" s="56"/>
      <c r="D269" s="76"/>
      <c r="E269" s="48"/>
      <c r="F269" s="48"/>
      <c r="G269" s="48"/>
      <c r="H269" s="34"/>
      <c r="I269" s="34"/>
      <c r="J269" s="34"/>
      <c r="K269" s="34"/>
      <c r="L269" s="34"/>
      <c r="M269" s="34"/>
      <c r="N269" s="34"/>
      <c r="O269" s="34"/>
      <c r="P269" s="34"/>
      <c r="Q269" s="59"/>
      <c r="R269" s="59"/>
      <c r="S269" s="34"/>
      <c r="T269" s="34"/>
      <c r="U269" s="34"/>
      <c r="V269" s="34">
        <f>C$7+C$8*F269+C$9*F269^2</f>
        <v>52914.714999999997</v>
      </c>
      <c r="AF269" s="145"/>
      <c r="AG269" s="146"/>
    </row>
    <row r="270" spans="1:70" s="34" customFormat="1">
      <c r="A270" s="77"/>
      <c r="B270" s="73"/>
      <c r="C270" s="56"/>
      <c r="D270" s="76"/>
      <c r="E270" s="48"/>
      <c r="F270" s="48"/>
      <c r="G270" s="48"/>
      <c r="Q270" s="59"/>
      <c r="R270" s="59"/>
      <c r="W270" s="1"/>
      <c r="X270" s="1"/>
      <c r="Y270" s="1"/>
      <c r="Z270"/>
      <c r="AA270"/>
      <c r="AB270"/>
      <c r="AC270"/>
      <c r="AD270"/>
      <c r="AE270"/>
      <c r="AF270" s="145"/>
      <c r="AG270" s="146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</row>
    <row r="271" spans="1:70">
      <c r="A271" s="77"/>
      <c r="B271" s="82"/>
      <c r="C271" s="56"/>
      <c r="D271" s="76"/>
      <c r="E271" s="48"/>
      <c r="F271" s="48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59"/>
      <c r="R271" s="83"/>
      <c r="S271" s="34"/>
      <c r="T271" s="34"/>
      <c r="U271" s="34"/>
      <c r="V271" s="34"/>
      <c r="AF271" s="145"/>
      <c r="AG271" s="146"/>
    </row>
    <row r="272" spans="1:70">
      <c r="A272" s="77"/>
      <c r="B272" s="82"/>
      <c r="C272" s="56"/>
      <c r="D272" s="76"/>
      <c r="E272" s="48"/>
      <c r="F272" s="48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59"/>
      <c r="R272" s="83"/>
      <c r="S272" s="34"/>
      <c r="T272" s="34"/>
      <c r="U272" s="34"/>
      <c r="V272" s="34"/>
      <c r="AF272" s="145"/>
      <c r="AG272" s="146"/>
    </row>
    <row r="273" spans="1:70" s="34" customFormat="1">
      <c r="A273" s="41"/>
      <c r="B273" s="73"/>
      <c r="C273" s="86"/>
      <c r="D273" s="86"/>
      <c r="E273" s="48"/>
      <c r="F273" s="48"/>
      <c r="G273" s="1"/>
      <c r="Q273" s="59"/>
      <c r="R273" s="48"/>
      <c r="W273" s="1"/>
      <c r="X273" s="1"/>
      <c r="Y273" s="1"/>
      <c r="Z273"/>
      <c r="AA273"/>
      <c r="AB273"/>
      <c r="AC273"/>
      <c r="AD273"/>
      <c r="AE273"/>
      <c r="AF273" s="145"/>
      <c r="AG273" s="146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5"/>
  </sheetPr>
  <dimension ref="A1:BR273"/>
  <sheetViews>
    <sheetView workbookViewId="0">
      <pane xSplit="14" ySplit="21" topLeftCell="O259" activePane="bottomRight" state="frozen"/>
      <selection pane="topRight" activeCell="O1" sqref="O1"/>
      <selection pane="bottomLeft" activeCell="A22" sqref="A22"/>
      <selection pane="bottomRight" activeCell="Q273" sqref="Q273"/>
    </sheetView>
  </sheetViews>
  <sheetFormatPr defaultRowHeight="12.75"/>
  <cols>
    <col min="1" max="1" width="15.140625" style="1" customWidth="1"/>
    <col min="2" max="2" width="3.7109375" style="1" customWidth="1"/>
    <col min="3" max="3" width="12.42578125" style="2" customWidth="1"/>
    <col min="4" max="4" width="8.7109375" style="1" customWidth="1"/>
    <col min="5" max="5" width="11.85546875" style="1" customWidth="1"/>
    <col min="6" max="6" width="17.42578125" style="1" customWidth="1"/>
    <col min="7" max="7" width="7.85546875" style="1" customWidth="1"/>
    <col min="8" max="15" width="7.5703125" style="1" customWidth="1"/>
    <col min="16" max="16" width="7.85546875" style="1" customWidth="1"/>
    <col min="17" max="17" width="12.42578125" style="1" customWidth="1"/>
    <col min="18" max="18" width="7.7109375" style="1" customWidth="1"/>
    <col min="19" max="20" width="9.140625" style="1"/>
    <col min="21" max="21" width="8.42578125" style="1" customWidth="1"/>
    <col min="22" max="22" width="9.140625" style="1"/>
    <col min="23" max="23" width="13.85546875" style="1" customWidth="1"/>
    <col min="24" max="25" width="9.140625" style="1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  <col min="55" max="70" width="10.28515625" customWidth="1"/>
    <col min="71" max="16384" width="9.140625" style="1"/>
  </cols>
  <sheetData>
    <row r="1" spans="1:64" ht="20.25">
      <c r="A1" s="3" t="s">
        <v>0</v>
      </c>
      <c r="E1" s="1" t="s">
        <v>1</v>
      </c>
      <c r="AA1" s="104" t="s">
        <v>149</v>
      </c>
      <c r="AB1" s="105"/>
      <c r="AC1" s="105" t="s">
        <v>150</v>
      </c>
      <c r="AD1" s="105" t="s">
        <v>151</v>
      </c>
      <c r="AE1" s="31"/>
      <c r="AW1" s="106" t="s">
        <v>46</v>
      </c>
      <c r="AX1" s="107" t="s">
        <v>152</v>
      </c>
      <c r="AY1" s="108" t="s">
        <v>153</v>
      </c>
      <c r="AZ1" s="109" t="s">
        <v>154</v>
      </c>
      <c r="BA1" s="110" t="s">
        <v>155</v>
      </c>
      <c r="BB1" s="109" t="s">
        <v>156</v>
      </c>
      <c r="BC1" s="110" t="s">
        <v>157</v>
      </c>
      <c r="BD1" s="109" t="s">
        <v>158</v>
      </c>
      <c r="BE1" s="111" t="s">
        <v>159</v>
      </c>
      <c r="BF1" s="110" t="s">
        <v>160</v>
      </c>
      <c r="BG1" s="109" t="s">
        <v>161</v>
      </c>
      <c r="BH1" s="111" t="s">
        <v>162</v>
      </c>
      <c r="BI1" s="110" t="s">
        <v>163</v>
      </c>
      <c r="BJ1" s="109" t="s">
        <v>164</v>
      </c>
      <c r="BK1" s="111" t="s">
        <v>165</v>
      </c>
      <c r="BL1" s="110" t="s">
        <v>166</v>
      </c>
    </row>
    <row r="2" spans="1:64" ht="15.75">
      <c r="A2" t="s">
        <v>2</v>
      </c>
      <c r="B2" s="4" t="s">
        <v>3</v>
      </c>
      <c r="C2" s="5"/>
      <c r="E2" s="1" t="s">
        <v>4</v>
      </c>
      <c r="AA2" s="112" t="s">
        <v>167</v>
      </c>
      <c r="AB2" s="113">
        <f>C7</f>
        <v>52914.714999999997</v>
      </c>
      <c r="AC2" s="114" t="s">
        <v>168</v>
      </c>
      <c r="AD2" s="113">
        <f>C8</f>
        <v>0.28041728300000002</v>
      </c>
      <c r="AE2" s="115" t="s">
        <v>169</v>
      </c>
      <c r="AI2" t="s">
        <v>170</v>
      </c>
      <c r="AW2">
        <v>-33000</v>
      </c>
      <c r="AX2">
        <f t="shared" ref="AX2:AX48" si="0">AB$3+AB$4*AW2+AB$5*AW2^2+AZ2</f>
        <v>-4.9812981207782402E-2</v>
      </c>
      <c r="AY2">
        <f t="shared" ref="AY2:AY48" si="1">AB$3+AB$4*AW2+AB$5*AW2^2</f>
        <v>-5.3661247925723007E-2</v>
      </c>
      <c r="AZ2" s="7">
        <f t="shared" ref="AZ2:AZ48" si="2">$AB$6*($AB$11/BA2*BB2+$AB$12)</f>
        <v>3.8482667179406084E-3</v>
      </c>
      <c r="BA2">
        <f t="shared" ref="BA2:BA48" si="3">1+$AB$7*COS(BC2)</f>
        <v>1.0716542207836821</v>
      </c>
      <c r="BB2">
        <f t="shared" ref="BB2:BB48" si="4">SIN(BC2+$AB$9)</f>
        <v>0.5212459844547116</v>
      </c>
      <c r="BC2">
        <f t="shared" ref="BC2:BC48" si="5">2*ATAN(BD2)</f>
        <v>0.99994191257438136</v>
      </c>
      <c r="BD2">
        <f t="shared" ref="BD2:BD48" si="6">SQRT((1+$AB$7)/(1-$AB$7))*TAN(BE2/2)</f>
        <v>0.54626477873748669</v>
      </c>
      <c r="BE2">
        <f t="shared" ref="BE2:BK17" si="7">$BL2+$AB$7*SIN(BF2)</f>
        <v>13.458235439421722</v>
      </c>
      <c r="BF2">
        <f t="shared" si="7"/>
        <v>13.458235405711928</v>
      </c>
      <c r="BG2">
        <f t="shared" si="7"/>
        <v>13.458235000896513</v>
      </c>
      <c r="BH2">
        <f t="shared" si="7"/>
        <v>13.458230139549974</v>
      </c>
      <c r="BI2">
        <f t="shared" si="7"/>
        <v>13.458171762908959</v>
      </c>
      <c r="BJ2">
        <f t="shared" si="7"/>
        <v>13.457471086566985</v>
      </c>
      <c r="BK2">
        <f t="shared" si="7"/>
        <v>13.449107911822075</v>
      </c>
      <c r="BL2">
        <f t="shared" ref="BL2:BL48" si="8">$AB$9+$AB$18*(AW2-AB$15)</f>
        <v>13.355035006978994</v>
      </c>
    </row>
    <row r="3" spans="1:64">
      <c r="A3"/>
      <c r="B3" s="4"/>
      <c r="C3" s="5"/>
      <c r="D3" s="6"/>
      <c r="S3" s="1">
        <v>21791</v>
      </c>
      <c r="T3" s="1">
        <v>-4.3789839997771196E-2</v>
      </c>
      <c r="Y3" s="116">
        <v>0.8865944197387724</v>
      </c>
      <c r="AA3" s="117" t="s">
        <v>171</v>
      </c>
      <c r="AB3" s="118">
        <f t="shared" ref="AB3:AB10" si="9">AC3*AD3</f>
        <v>8.8659441973877248E-3</v>
      </c>
      <c r="AC3" s="116">
        <v>0.8865944197387724</v>
      </c>
      <c r="AD3">
        <v>0.01</v>
      </c>
      <c r="AE3" s="119"/>
      <c r="AH3" s="116">
        <v>-0.3</v>
      </c>
      <c r="AI3" s="120"/>
      <c r="AW3">
        <v>-32000</v>
      </c>
      <c r="AX3">
        <f t="shared" si="0"/>
        <v>-4.4935639865707123E-2</v>
      </c>
      <c r="AY3">
        <f t="shared" si="1"/>
        <v>-4.9919040913548908E-2</v>
      </c>
      <c r="AZ3" s="7">
        <f t="shared" si="2"/>
        <v>4.9834010478417828E-3</v>
      </c>
      <c r="BA3">
        <f t="shared" si="3"/>
        <v>1.0537786377569238</v>
      </c>
      <c r="BB3">
        <f t="shared" si="4"/>
        <v>0.64542881622076631</v>
      </c>
      <c r="BC3">
        <f t="shared" si="5"/>
        <v>1.1532161587738916</v>
      </c>
      <c r="BD3">
        <f t="shared" si="6"/>
        <v>0.65033129178669369</v>
      </c>
      <c r="BE3">
        <f t="shared" si="7"/>
        <v>13.601177270598489</v>
      </c>
      <c r="BF3">
        <f t="shared" si="7"/>
        <v>13.601177259299616</v>
      </c>
      <c r="BG3">
        <f t="shared" si="7"/>
        <v>13.601177092455796</v>
      </c>
      <c r="BH3">
        <f t="shared" si="7"/>
        <v>13.601174628776194</v>
      </c>
      <c r="BI3">
        <f t="shared" si="7"/>
        <v>13.601138250331612</v>
      </c>
      <c r="BJ3">
        <f t="shared" si="7"/>
        <v>13.600601348936394</v>
      </c>
      <c r="BK3">
        <f t="shared" si="7"/>
        <v>13.592732883331802</v>
      </c>
      <c r="BL3">
        <f t="shared" si="8"/>
        <v>13.487166799930025</v>
      </c>
    </row>
    <row r="4" spans="1:64">
      <c r="A4" s="7" t="s">
        <v>5</v>
      </c>
      <c r="B4" s="8"/>
      <c r="C4" s="9">
        <v>47333.79</v>
      </c>
      <c r="D4" s="10">
        <v>0.28042023999999999</v>
      </c>
      <c r="E4" s="11"/>
      <c r="S4" s="1">
        <v>22697</v>
      </c>
      <c r="T4" s="1">
        <v>-4.4887280004331842E-2</v>
      </c>
      <c r="Y4" s="121">
        <v>-0.10412829787304663</v>
      </c>
      <c r="AA4" s="122" t="s">
        <v>172</v>
      </c>
      <c r="AB4" s="123">
        <f t="shared" si="9"/>
        <v>-1.0412829787304663E-8</v>
      </c>
      <c r="AC4" s="121">
        <v>-0.10412829787304663</v>
      </c>
      <c r="AD4">
        <v>9.9999999999999995E-8</v>
      </c>
      <c r="AE4" s="119"/>
      <c r="AF4">
        <v>-3</v>
      </c>
      <c r="AH4" s="121">
        <v>1</v>
      </c>
      <c r="AI4" s="124"/>
      <c r="AW4">
        <v>-31000</v>
      </c>
      <c r="AX4">
        <f t="shared" si="0"/>
        <v>-4.029215253749617E-2</v>
      </c>
      <c r="AY4">
        <f t="shared" si="1"/>
        <v>-4.6292299127281319E-2</v>
      </c>
      <c r="AZ4" s="7">
        <f t="shared" si="2"/>
        <v>6.00014658978515E-3</v>
      </c>
      <c r="BA4">
        <f t="shared" si="3"/>
        <v>1.035308464804257</v>
      </c>
      <c r="BB4">
        <f t="shared" si="4"/>
        <v>0.75104886990859332</v>
      </c>
      <c r="BC4">
        <f t="shared" si="5"/>
        <v>1.3012808489848151</v>
      </c>
      <c r="BD4">
        <f t="shared" si="6"/>
        <v>0.76121542417033217</v>
      </c>
      <c r="BE4">
        <f t="shared" si="7"/>
        <v>13.74166874098395</v>
      </c>
      <c r="BF4">
        <f t="shared" si="7"/>
        <v>13.74166873860079</v>
      </c>
      <c r="BG4">
        <f t="shared" si="7"/>
        <v>13.741668691953709</v>
      </c>
      <c r="BH4">
        <f t="shared" si="7"/>
        <v>13.741667778902032</v>
      </c>
      <c r="BI4">
        <f t="shared" si="7"/>
        <v>13.741649907588295</v>
      </c>
      <c r="BJ4">
        <f t="shared" si="7"/>
        <v>13.741300263246165</v>
      </c>
      <c r="BK4">
        <f t="shared" si="7"/>
        <v>13.734517476481281</v>
      </c>
      <c r="BL4">
        <f t="shared" si="8"/>
        <v>13.619298592881055</v>
      </c>
    </row>
    <row r="5" spans="1:64">
      <c r="A5" s="12" t="s">
        <v>6</v>
      </c>
      <c r="B5"/>
      <c r="C5" s="13">
        <v>8</v>
      </c>
      <c r="D5" t="s">
        <v>7</v>
      </c>
      <c r="E5"/>
      <c r="S5" s="1">
        <v>24589.5</v>
      </c>
      <c r="T5" s="1">
        <v>-4.8167564375034999E-2</v>
      </c>
      <c r="Y5" s="121">
        <v>-5.7732612953252334</v>
      </c>
      <c r="AA5" s="122" t="s">
        <v>37</v>
      </c>
      <c r="AB5" s="123">
        <f t="shared" si="9"/>
        <v>-5.7732612953252327E-11</v>
      </c>
      <c r="AC5" s="121">
        <v>-5.7732612953252334</v>
      </c>
      <c r="AD5">
        <v>9.9999999999999994E-12</v>
      </c>
      <c r="AE5" s="119"/>
      <c r="AF5" s="121">
        <v>0.6987842707661861</v>
      </c>
      <c r="AH5" s="121">
        <v>0.6987842707661861</v>
      </c>
      <c r="AI5" s="124"/>
      <c r="AW5">
        <v>-30000</v>
      </c>
      <c r="AX5">
        <f t="shared" si="0"/>
        <v>-3.5897186802825533E-2</v>
      </c>
      <c r="AY5">
        <f t="shared" si="1"/>
        <v>-4.2781022566920235E-2</v>
      </c>
      <c r="AZ5" s="7">
        <f t="shared" si="2"/>
        <v>6.8838357640947046E-3</v>
      </c>
      <c r="BA5">
        <f t="shared" si="3"/>
        <v>1.0167515414693442</v>
      </c>
      <c r="BB5">
        <f t="shared" si="4"/>
        <v>0.83739583713095045</v>
      </c>
      <c r="BC5">
        <f t="shared" si="5"/>
        <v>1.4441329671461902</v>
      </c>
      <c r="BD5">
        <f t="shared" si="6"/>
        <v>0.88073066579296244</v>
      </c>
      <c r="BE5">
        <f t="shared" si="7"/>
        <v>13.879664991727147</v>
      </c>
      <c r="BF5">
        <f t="shared" si="7"/>
        <v>13.879664991496776</v>
      </c>
      <c r="BG5">
        <f t="shared" si="7"/>
        <v>13.879664984675152</v>
      </c>
      <c r="BH5">
        <f t="shared" si="7"/>
        <v>13.879664782675054</v>
      </c>
      <c r="BI5">
        <f t="shared" si="7"/>
        <v>13.879658801173166</v>
      </c>
      <c r="BJ5">
        <f t="shared" si="7"/>
        <v>13.879481742171953</v>
      </c>
      <c r="BK5">
        <f t="shared" si="7"/>
        <v>13.874293409905624</v>
      </c>
      <c r="BL5">
        <f t="shared" si="8"/>
        <v>13.751430385832087</v>
      </c>
    </row>
    <row r="6" spans="1:64">
      <c r="A6" s="7" t="s">
        <v>8</v>
      </c>
      <c r="B6" s="4"/>
      <c r="C6" s="1"/>
      <c r="E6" s="1" t="s">
        <v>9</v>
      </c>
      <c r="Y6" s="121">
        <v>0.91632667380663124</v>
      </c>
      <c r="AA6" s="122" t="s">
        <v>173</v>
      </c>
      <c r="AB6" s="123">
        <f t="shared" si="9"/>
        <v>9.1632667380663127E-3</v>
      </c>
      <c r="AC6" s="121">
        <v>0.91632667380663124</v>
      </c>
      <c r="AD6">
        <v>0.01</v>
      </c>
      <c r="AE6" s="119" t="s">
        <v>169</v>
      </c>
      <c r="AH6" s="121">
        <v>0.47</v>
      </c>
      <c r="AI6" s="124"/>
      <c r="AW6">
        <v>-29000</v>
      </c>
      <c r="AX6">
        <f t="shared" si="0"/>
        <v>-3.1760842256715771E-2</v>
      </c>
      <c r="AY6">
        <f t="shared" si="1"/>
        <v>-3.9385211232465647E-2</v>
      </c>
      <c r="AZ6">
        <f t="shared" si="2"/>
        <v>7.6243689757498744E-3</v>
      </c>
      <c r="BA6">
        <f t="shared" si="3"/>
        <v>0.99852741893938535</v>
      </c>
      <c r="BB6">
        <f t="shared" si="4"/>
        <v>0.90452728110220049</v>
      </c>
      <c r="BC6">
        <f t="shared" si="5"/>
        <v>1.5819014266184297</v>
      </c>
      <c r="BD6">
        <f t="shared" si="6"/>
        <v>1.0111672211413585</v>
      </c>
      <c r="BE6">
        <f t="shared" si="7"/>
        <v>14.015183572984371</v>
      </c>
      <c r="BF6">
        <f t="shared" si="7"/>
        <v>14.015183572980821</v>
      </c>
      <c r="BG6">
        <f t="shared" si="7"/>
        <v>14.015183572760719</v>
      </c>
      <c r="BH6">
        <f t="shared" si="7"/>
        <v>14.015183559120203</v>
      </c>
      <c r="BI6">
        <f t="shared" si="7"/>
        <v>14.015182713762401</v>
      </c>
      <c r="BJ6">
        <f t="shared" si="7"/>
        <v>14.015130334902281</v>
      </c>
      <c r="BK6">
        <f t="shared" si="7"/>
        <v>14.011927420057894</v>
      </c>
      <c r="BL6">
        <f t="shared" si="8"/>
        <v>13.883562178783118</v>
      </c>
    </row>
    <row r="7" spans="1:64">
      <c r="A7" t="s">
        <v>10</v>
      </c>
      <c r="B7" s="4"/>
      <c r="C7" s="14">
        <v>52914.714999999997</v>
      </c>
      <c r="I7" s="1">
        <v>5.0000000000000001E-3</v>
      </c>
      <c r="Y7" s="125">
        <v>0.13260676191082937</v>
      </c>
      <c r="AA7" s="122" t="s">
        <v>174</v>
      </c>
      <c r="AB7" s="123">
        <f t="shared" si="9"/>
        <v>0.13260676191082937</v>
      </c>
      <c r="AC7" s="125">
        <v>0.13260676191082937</v>
      </c>
      <c r="AD7">
        <v>1</v>
      </c>
      <c r="AE7" s="119"/>
      <c r="AH7" s="121">
        <v>0.57999999999999996</v>
      </c>
      <c r="AI7" s="124"/>
      <c r="AW7">
        <v>-28000</v>
      </c>
      <c r="AX7">
        <f t="shared" si="0"/>
        <v>-2.7889165452804773E-2</v>
      </c>
      <c r="AY7">
        <f t="shared" si="1"/>
        <v>-3.6104865123917571E-2</v>
      </c>
      <c r="AZ7">
        <f t="shared" si="2"/>
        <v>8.2156996711127972E-3</v>
      </c>
      <c r="BA7">
        <f t="shared" si="3"/>
        <v>0.98096822677247508</v>
      </c>
      <c r="BB7">
        <f t="shared" si="4"/>
        <v>0.95305876326832217</v>
      </c>
      <c r="BC7">
        <f t="shared" si="5"/>
        <v>1.7148140412114214</v>
      </c>
      <c r="BD7">
        <f t="shared" si="6"/>
        <v>1.1554826774546147</v>
      </c>
      <c r="BE7">
        <f t="shared" si="7"/>
        <v>14.148292526786271</v>
      </c>
      <c r="BF7">
        <f t="shared" si="7"/>
        <v>14.148292526786271</v>
      </c>
      <c r="BG7">
        <f t="shared" si="7"/>
        <v>14.148292526786266</v>
      </c>
      <c r="BH7">
        <f t="shared" si="7"/>
        <v>14.148292526789247</v>
      </c>
      <c r="BI7">
        <f t="shared" si="7"/>
        <v>14.148292524769071</v>
      </c>
      <c r="BJ7">
        <f t="shared" si="7"/>
        <v>14.148293894019183</v>
      </c>
      <c r="BK7">
        <f t="shared" si="7"/>
        <v>14.147323584449126</v>
      </c>
      <c r="BL7">
        <f t="shared" si="8"/>
        <v>14.015693971734148</v>
      </c>
    </row>
    <row r="8" spans="1:64" ht="15.75">
      <c r="A8" t="s">
        <v>11</v>
      </c>
      <c r="B8" s="4"/>
      <c r="C8" s="15">
        <v>0.28041728300000002</v>
      </c>
      <c r="I8" s="1">
        <v>-9.9999999999999995E-8</v>
      </c>
      <c r="Y8" s="121">
        <v>1.3334517855803256</v>
      </c>
      <c r="AA8" s="122" t="s">
        <v>175</v>
      </c>
      <c r="AB8" s="123">
        <f t="shared" si="9"/>
        <v>13334.517855803257</v>
      </c>
      <c r="AC8" s="121">
        <v>1.3334517855803256</v>
      </c>
      <c r="AD8" s="126">
        <v>10000</v>
      </c>
      <c r="AE8" s="119" t="s">
        <v>169</v>
      </c>
      <c r="AF8">
        <f>365.24*AG8</f>
        <v>18773.335999999999</v>
      </c>
      <c r="AG8">
        <v>51.4</v>
      </c>
      <c r="AH8" s="121">
        <v>1.8773340000000001</v>
      </c>
      <c r="AI8" s="124"/>
      <c r="AW8">
        <v>-27000</v>
      </c>
      <c r="AX8">
        <f t="shared" si="0"/>
        <v>-2.4284735429265049E-2</v>
      </c>
      <c r="AY8">
        <f t="shared" si="1"/>
        <v>-3.2939984241275991E-2</v>
      </c>
      <c r="AZ8">
        <f t="shared" si="2"/>
        <v>8.6552488120109402E-3</v>
      </c>
      <c r="BA8">
        <f t="shared" si="3"/>
        <v>0.96432657336793537</v>
      </c>
      <c r="BB8">
        <f t="shared" si="4"/>
        <v>0.98397595820945505</v>
      </c>
      <c r="BC8">
        <f t="shared" si="5"/>
        <v>1.8431682225124362</v>
      </c>
      <c r="BD8">
        <f t="shared" si="6"/>
        <v>1.3175888678487504</v>
      </c>
      <c r="BE8">
        <f t="shared" si="7"/>
        <v>14.279099103032273</v>
      </c>
      <c r="BF8">
        <f t="shared" si="7"/>
        <v>14.279099103029122</v>
      </c>
      <c r="BG8">
        <f t="shared" si="7"/>
        <v>14.279099103197119</v>
      </c>
      <c r="BH8">
        <f t="shared" si="7"/>
        <v>14.279099094241124</v>
      </c>
      <c r="BI8">
        <f t="shared" si="7"/>
        <v>14.27909957168875</v>
      </c>
      <c r="BJ8">
        <f t="shared" si="7"/>
        <v>14.279074116541365</v>
      </c>
      <c r="BK8">
        <f t="shared" si="7"/>
        <v>14.2804249939058</v>
      </c>
      <c r="BL8">
        <f t="shared" si="8"/>
        <v>14.14782576468518</v>
      </c>
    </row>
    <row r="9" spans="1:64" ht="15.75">
      <c r="A9" s="12" t="s">
        <v>12</v>
      </c>
      <c r="B9" s="12"/>
      <c r="C9" s="12">
        <v>200</v>
      </c>
      <c r="D9" s="12" t="str">
        <f>"F"&amp;C9</f>
        <v>F200</v>
      </c>
      <c r="E9" s="12" t="str">
        <f>"G"&amp;C9</f>
        <v>G200</v>
      </c>
      <c r="I9" s="1">
        <v>-6.6000000000000005E-11</v>
      </c>
      <c r="Y9" s="121">
        <v>5.8315537082937041</v>
      </c>
      <c r="AA9" s="122" t="s">
        <v>176</v>
      </c>
      <c r="AB9" s="123">
        <f t="shared" si="9"/>
        <v>5.8315537082937041</v>
      </c>
      <c r="AC9" s="121">
        <v>5.8315537082937041</v>
      </c>
      <c r="AD9">
        <v>1</v>
      </c>
      <c r="AE9" s="119" t="s">
        <v>177</v>
      </c>
      <c r="AF9">
        <f>RADIANS(AG9)</f>
        <v>0.94247779607693793</v>
      </c>
      <c r="AG9">
        <v>54</v>
      </c>
      <c r="AH9" s="121">
        <v>5.7</v>
      </c>
      <c r="AI9" s="124"/>
      <c r="AW9">
        <v>-26000</v>
      </c>
      <c r="AX9">
        <f t="shared" si="0"/>
        <v>-2.0947248953141179E-2</v>
      </c>
      <c r="AY9">
        <f t="shared" si="1"/>
        <v>-2.9890568584540925E-2</v>
      </c>
      <c r="AZ9">
        <f t="shared" si="2"/>
        <v>8.9433196313997449E-3</v>
      </c>
      <c r="BA9">
        <f t="shared" si="3"/>
        <v>0.94878701852407499</v>
      </c>
      <c r="BB9">
        <f t="shared" si="4"/>
        <v>0.99848121384094923</v>
      </c>
      <c r="BC9">
        <f t="shared" si="5"/>
        <v>1.9673067724502258</v>
      </c>
      <c r="BD9">
        <f t="shared" si="6"/>
        <v>1.5027975127441413</v>
      </c>
      <c r="BE9">
        <f t="shared" si="7"/>
        <v>14.407739811804758</v>
      </c>
      <c r="BF9">
        <f t="shared" si="7"/>
        <v>14.407739811602278</v>
      </c>
      <c r="BG9">
        <f t="shared" si="7"/>
        <v>14.40773981731498</v>
      </c>
      <c r="BH9">
        <f t="shared" si="7"/>
        <v>14.407739656137702</v>
      </c>
      <c r="BI9">
        <f t="shared" si="7"/>
        <v>14.407744203532582</v>
      </c>
      <c r="BJ9">
        <f t="shared" si="7"/>
        <v>14.407615876417266</v>
      </c>
      <c r="BK9">
        <f t="shared" si="7"/>
        <v>14.411214744691623</v>
      </c>
      <c r="BL9">
        <f t="shared" si="8"/>
        <v>14.279957557636211</v>
      </c>
    </row>
    <row r="10" spans="1:64">
      <c r="A10"/>
      <c r="B10" s="4"/>
      <c r="C10" s="16" t="s">
        <v>13</v>
      </c>
      <c r="D10" s="16" t="s">
        <v>14</v>
      </c>
      <c r="E10" s="6"/>
      <c r="F10" s="17"/>
      <c r="G10" s="18"/>
      <c r="Y10" s="127">
        <v>2.7694203142094569</v>
      </c>
      <c r="AA10" s="128" t="s">
        <v>178</v>
      </c>
      <c r="AB10" s="129">
        <f t="shared" si="9"/>
        <v>27694.203142094568</v>
      </c>
      <c r="AC10" s="127">
        <v>2.7694203142094569</v>
      </c>
      <c r="AD10">
        <v>10000</v>
      </c>
      <c r="AE10" s="119" t="s">
        <v>179</v>
      </c>
      <c r="AF10">
        <v>48000</v>
      </c>
      <c r="AH10" s="127">
        <v>5</v>
      </c>
      <c r="AI10" s="130"/>
      <c r="AW10">
        <v>-25000</v>
      </c>
      <c r="AX10">
        <f t="shared" si="0"/>
        <v>-1.7874061033422893E-2</v>
      </c>
      <c r="AY10">
        <f t="shared" si="1"/>
        <v>-2.6956618153712364E-2</v>
      </c>
      <c r="AZ10">
        <f t="shared" si="2"/>
        <v>9.0825571202894726E-3</v>
      </c>
      <c r="BA10">
        <f t="shared" si="3"/>
        <v>0.93447861247058261</v>
      </c>
      <c r="BB10">
        <f t="shared" si="4"/>
        <v>0.99787711608396001</v>
      </c>
      <c r="BC10">
        <f t="shared" si="5"/>
        <v>2.0875990150924726</v>
      </c>
      <c r="BD10">
        <f t="shared" si="6"/>
        <v>1.718538111072031</v>
      </c>
      <c r="BE10">
        <f t="shared" si="7"/>
        <v>14.53437211296751</v>
      </c>
      <c r="BF10">
        <f t="shared" si="7"/>
        <v>14.534372110959707</v>
      </c>
      <c r="BG10">
        <f t="shared" si="7"/>
        <v>14.53437215009977</v>
      </c>
      <c r="BH10">
        <f t="shared" si="7"/>
        <v>14.534371387104391</v>
      </c>
      <c r="BI10">
        <f t="shared" si="7"/>
        <v>14.53438626066599</v>
      </c>
      <c r="BJ10">
        <f t="shared" si="7"/>
        <v>14.534096225603202</v>
      </c>
      <c r="BK10">
        <f t="shared" si="7"/>
        <v>14.539716233197559</v>
      </c>
      <c r="BL10">
        <f t="shared" si="8"/>
        <v>14.412089350587241</v>
      </c>
    </row>
    <row r="11" spans="1:64" ht="14.25">
      <c r="A11" t="s">
        <v>15</v>
      </c>
      <c r="C11" s="19">
        <f ca="1">INTERCEPT(INDIRECT(E9):G952,INDIRECT(D9):$F952)</f>
        <v>1.2645418120218842E-4</v>
      </c>
      <c r="D11" s="20">
        <f>E11*F11</f>
        <v>1.0954828700204772E-3</v>
      </c>
      <c r="E11" s="21">
        <v>1.0954828700204771</v>
      </c>
      <c r="F11" s="11">
        <v>1E-3</v>
      </c>
      <c r="AA11" s="131" t="s">
        <v>180</v>
      </c>
      <c r="AB11" s="26">
        <f>1-AB7^2</f>
        <v>0.98241544669552461</v>
      </c>
      <c r="AC11" s="131" t="s">
        <v>181</v>
      </c>
      <c r="AD11" s="26">
        <f>SUM(AE21:AE624)</f>
        <v>3.6910196182409947E-3</v>
      </c>
      <c r="AE11" s="119"/>
      <c r="AW11">
        <v>-24000</v>
      </c>
      <c r="AX11">
        <f t="shared" si="0"/>
        <v>-1.5060657393078205E-2</v>
      </c>
      <c r="AY11">
        <f t="shared" si="1"/>
        <v>-2.4138132948790303E-2</v>
      </c>
      <c r="AZ11">
        <f t="shared" si="2"/>
        <v>9.0774755557120976E-3</v>
      </c>
      <c r="BA11">
        <f t="shared" si="3"/>
        <v>0.92148692733765114</v>
      </c>
      <c r="BB11">
        <f t="shared" si="4"/>
        <v>0.98348386173889013</v>
      </c>
      <c r="BC11">
        <f t="shared" si="5"/>
        <v>2.2044268452964397</v>
      </c>
      <c r="BD11">
        <f t="shared" si="6"/>
        <v>1.9755645185039543</v>
      </c>
      <c r="BE11">
        <f t="shared" si="7"/>
        <v>14.65916777120624</v>
      </c>
      <c r="BF11">
        <f t="shared" si="7"/>
        <v>14.659167761959916</v>
      </c>
      <c r="BG11">
        <f t="shared" si="7"/>
        <v>14.65916790180192</v>
      </c>
      <c r="BH11">
        <f t="shared" si="7"/>
        <v>14.659165786818853</v>
      </c>
      <c r="BI11">
        <f t="shared" si="7"/>
        <v>14.659197773182665</v>
      </c>
      <c r="BJ11">
        <f t="shared" si="7"/>
        <v>14.658713830967887</v>
      </c>
      <c r="BK11">
        <f t="shared" si="7"/>
        <v>14.665992748062598</v>
      </c>
      <c r="BL11">
        <f t="shared" si="8"/>
        <v>14.544221143538271</v>
      </c>
    </row>
    <row r="12" spans="1:64">
      <c r="A12" t="s">
        <v>16</v>
      </c>
      <c r="C12" s="19">
        <f ca="1">SLOPE(INDIRECT(E9):G952,INDIRECT(D9):$F952)</f>
        <v>1.6747685990116702E-8</v>
      </c>
      <c r="D12" s="20">
        <f>E12*F12</f>
        <v>1.5064917223085224E-7</v>
      </c>
      <c r="E12" s="22">
        <v>1.5064917223085226</v>
      </c>
      <c r="F12" s="23">
        <v>9.9999999999999995E-8</v>
      </c>
      <c r="AA12" s="132" t="s">
        <v>182</v>
      </c>
      <c r="AB12" s="26">
        <f>AB7*SIN(AB9)</f>
        <v>-5.787411583635186E-2</v>
      </c>
      <c r="AE12" s="119"/>
      <c r="AW12">
        <v>-23000</v>
      </c>
      <c r="AX12">
        <f t="shared" si="0"/>
        <v>-1.2501050515520151E-2</v>
      </c>
      <c r="AY12">
        <f t="shared" si="1"/>
        <v>-2.1435112969774749E-2</v>
      </c>
      <c r="AZ12">
        <f t="shared" si="2"/>
        <v>8.9340624542545988E-3</v>
      </c>
      <c r="BA12">
        <f t="shared" si="3"/>
        <v>0.90986474465769152</v>
      </c>
      <c r="BB12">
        <f t="shared" si="4"/>
        <v>0.95658468294879739</v>
      </c>
      <c r="BC12">
        <f t="shared" si="5"/>
        <v>2.3181749592101317</v>
      </c>
      <c r="BD12">
        <f t="shared" si="6"/>
        <v>2.2900883681352919</v>
      </c>
      <c r="BE12">
        <f t="shared" si="7"/>
        <v>14.782307744871153</v>
      </c>
      <c r="BF12">
        <f t="shared" si="7"/>
        <v>14.782307717457583</v>
      </c>
      <c r="BG12">
        <f t="shared" si="7"/>
        <v>14.782308061253508</v>
      </c>
      <c r="BH12">
        <f t="shared" si="7"/>
        <v>14.782303749668003</v>
      </c>
      <c r="BI12">
        <f t="shared" si="7"/>
        <v>14.782357819986222</v>
      </c>
      <c r="BJ12">
        <f t="shared" si="7"/>
        <v>14.781679458722152</v>
      </c>
      <c r="BK12">
        <f t="shared" si="7"/>
        <v>14.790146366836035</v>
      </c>
      <c r="BL12">
        <f t="shared" si="8"/>
        <v>14.676352936489304</v>
      </c>
    </row>
    <row r="13" spans="1:64">
      <c r="A13" t="s">
        <v>17</v>
      </c>
      <c r="C13" s="4"/>
      <c r="D13" s="20">
        <f>E13*F13</f>
        <v>-2.1092179954468085E-11</v>
      </c>
      <c r="E13" s="24">
        <v>-2.1092179954468087</v>
      </c>
      <c r="F13" s="23">
        <v>9.9999999999999994E-12</v>
      </c>
      <c r="AA13" s="133" t="s">
        <v>183</v>
      </c>
      <c r="AB13" s="134">
        <f>AB6*86400*300000</f>
        <v>237511873.85067883</v>
      </c>
      <c r="AC13" t="s">
        <v>184</v>
      </c>
      <c r="AE13" s="119"/>
      <c r="AW13">
        <v>-22000</v>
      </c>
      <c r="AX13">
        <f t="shared" si="0"/>
        <v>-1.0188100291602973E-2</v>
      </c>
      <c r="AY13">
        <f t="shared" si="1"/>
        <v>-1.88475582166657E-2</v>
      </c>
      <c r="AZ13">
        <f t="shared" si="2"/>
        <v>8.6594579250627267E-3</v>
      </c>
      <c r="BA13">
        <f t="shared" si="3"/>
        <v>0.89964107071683019</v>
      </c>
      <c r="BB13">
        <f t="shared" si="4"/>
        <v>0.91839304953979395</v>
      </c>
      <c r="BC13">
        <f t="shared" si="5"/>
        <v>2.4292244513157275</v>
      </c>
      <c r="BD13">
        <f t="shared" si="6"/>
        <v>2.687792378388429</v>
      </c>
      <c r="BE13">
        <f t="shared" si="7"/>
        <v>14.903978401065224</v>
      </c>
      <c r="BF13">
        <f t="shared" si="7"/>
        <v>14.903978340792543</v>
      </c>
      <c r="BG13">
        <f t="shared" si="7"/>
        <v>14.903978995871654</v>
      </c>
      <c r="BH13">
        <f t="shared" si="7"/>
        <v>14.903971876060973</v>
      </c>
      <c r="BI13">
        <f t="shared" si="7"/>
        <v>14.904049255808159</v>
      </c>
      <c r="BJ13">
        <f t="shared" si="7"/>
        <v>14.903207941247921</v>
      </c>
      <c r="BK13">
        <f t="shared" si="7"/>
        <v>14.912316176416216</v>
      </c>
      <c r="BL13">
        <f t="shared" si="8"/>
        <v>14.808484729440334</v>
      </c>
    </row>
    <row r="14" spans="1:64">
      <c r="A14" t="s">
        <v>18</v>
      </c>
      <c r="C14" s="1"/>
      <c r="D14" s="1">
        <f>2*D13</f>
        <v>-4.2184359908936171E-11</v>
      </c>
      <c r="E14" s="1">
        <f>SUM(S21:S897)</f>
        <v>3.6865585923835049E-2</v>
      </c>
      <c r="G14" s="1" t="s">
        <v>19</v>
      </c>
      <c r="AA14" s="133" t="s">
        <v>185</v>
      </c>
      <c r="AB14" s="26">
        <f>2*AB5*365.24/C8</f>
        <v>-1.5039201100201716E-7</v>
      </c>
      <c r="AC14" t="s">
        <v>186</v>
      </c>
      <c r="AE14" s="119"/>
      <c r="AW14">
        <v>-21000</v>
      </c>
      <c r="AX14">
        <f t="shared" si="0"/>
        <v>-8.1137655001332111E-3</v>
      </c>
      <c r="AY14">
        <f t="shared" si="1"/>
        <v>-1.6375468689463154E-2</v>
      </c>
      <c r="AZ14">
        <f t="shared" si="2"/>
        <v>8.2617031893299428E-3</v>
      </c>
      <c r="BA14">
        <f t="shared" si="3"/>
        <v>0.89082846157937912</v>
      </c>
      <c r="BB14">
        <f t="shared" si="4"/>
        <v>0.87003595036282366</v>
      </c>
      <c r="BC14">
        <f t="shared" si="5"/>
        <v>2.5379490132567866</v>
      </c>
      <c r="BD14">
        <f t="shared" si="6"/>
        <v>3.211989451547455</v>
      </c>
      <c r="BE14">
        <f t="shared" si="7"/>
        <v>15.024368828327159</v>
      </c>
      <c r="BF14">
        <f t="shared" si="7"/>
        <v>15.024368722774371</v>
      </c>
      <c r="BG14">
        <f t="shared" si="7"/>
        <v>15.024369749442039</v>
      </c>
      <c r="BH14">
        <f t="shared" si="7"/>
        <v>15.024359763440071</v>
      </c>
      <c r="BI14">
        <f t="shared" si="7"/>
        <v>15.024456889997362</v>
      </c>
      <c r="BJ14">
        <f t="shared" si="7"/>
        <v>15.023511884367268</v>
      </c>
      <c r="BK14">
        <f t="shared" si="7"/>
        <v>15.032675848289568</v>
      </c>
      <c r="BL14">
        <f t="shared" si="8"/>
        <v>14.940616522391364</v>
      </c>
    </row>
    <row r="15" spans="1:64" ht="15.75">
      <c r="A15" s="7" t="s">
        <v>20</v>
      </c>
      <c r="B15"/>
      <c r="C15" s="25">
        <f ca="1">(C7+C11)+(C8+C12)*INT(MAX(F21:F3475))</f>
        <v>56554.53167717914</v>
      </c>
      <c r="D15" s="26">
        <f>+C7+INT(MAX(F21:F1530))*C8+D11+D12*INT(MAX(F21:F3965))+D13*INT(MAX(F21:F3992)^2)</f>
        <v>56554.530830630203</v>
      </c>
      <c r="E15" s="19" t="s">
        <v>21</v>
      </c>
      <c r="F15" s="13">
        <v>1</v>
      </c>
      <c r="G15" s="1">
        <v>37225.627399999998</v>
      </c>
      <c r="S15" s="1" t="s">
        <v>22</v>
      </c>
      <c r="T15" s="1">
        <v>10</v>
      </c>
      <c r="AA15" s="132" t="s">
        <v>187</v>
      </c>
      <c r="AB15" s="26">
        <f>(AB10-AB2)/AD2</f>
        <v>-89939.2205362229</v>
      </c>
      <c r="AC15" t="s">
        <v>188</v>
      </c>
      <c r="AE15" s="119"/>
      <c r="AW15">
        <v>-20000</v>
      </c>
      <c r="AX15">
        <f t="shared" si="0"/>
        <v>-6.2692946854747316E-3</v>
      </c>
      <c r="AY15">
        <f t="shared" si="1"/>
        <v>-1.4018844388167114E-2</v>
      </c>
      <c r="AZ15">
        <f t="shared" si="2"/>
        <v>7.7495497026923823E-3</v>
      </c>
      <c r="BA15">
        <f t="shared" si="3"/>
        <v>0.88342880373406341</v>
      </c>
      <c r="BB15">
        <f t="shared" si="4"/>
        <v>0.81254857788628543</v>
      </c>
      <c r="BC15">
        <f t="shared" si="5"/>
        <v>2.6447130798589011</v>
      </c>
      <c r="BD15">
        <f t="shared" si="6"/>
        <v>3.9419641418448377</v>
      </c>
      <c r="BE15">
        <f t="shared" si="7"/>
        <v>15.143669028535168</v>
      </c>
      <c r="BF15">
        <f t="shared" si="7"/>
        <v>15.143668875759834</v>
      </c>
      <c r="BG15">
        <f t="shared" si="7"/>
        <v>15.143670239237583</v>
      </c>
      <c r="BH15">
        <f t="shared" si="7"/>
        <v>15.143658070532844</v>
      </c>
      <c r="BI15">
        <f t="shared" si="7"/>
        <v>15.143766669926274</v>
      </c>
      <c r="BJ15">
        <f t="shared" si="7"/>
        <v>15.142797212311475</v>
      </c>
      <c r="BK15">
        <f t="shared" si="7"/>
        <v>15.151430610841837</v>
      </c>
      <c r="BL15">
        <f t="shared" si="8"/>
        <v>15.072748315342396</v>
      </c>
    </row>
    <row r="16" spans="1:64">
      <c r="A16" s="7" t="s">
        <v>23</v>
      </c>
      <c r="B16"/>
      <c r="C16" s="25">
        <f ca="1">+C8+C12</f>
        <v>0.28041729974768603</v>
      </c>
      <c r="D16" s="26">
        <f>+C8+D12+2*D13*F88</f>
        <v>0.28041842985392368</v>
      </c>
      <c r="E16" s="19" t="s">
        <v>24</v>
      </c>
      <c r="F16" s="135">
        <f ca="1">NOW()+15018.5+$C$5/24</f>
        <v>60582.486839120371</v>
      </c>
      <c r="G16" s="1">
        <v>0.28042226999999997</v>
      </c>
      <c r="S16" s="1" t="s">
        <v>25</v>
      </c>
      <c r="T16" s="1">
        <v>0.1</v>
      </c>
      <c r="AA16" s="131" t="s">
        <v>189</v>
      </c>
      <c r="AB16">
        <f>AB8/365.24</f>
        <v>36.508919767285228</v>
      </c>
      <c r="AC16" t="s">
        <v>190</v>
      </c>
      <c r="AD16" s="26"/>
      <c r="AE16" s="119"/>
      <c r="AW16">
        <v>-19000</v>
      </c>
      <c r="AX16">
        <f t="shared" si="0"/>
        <v>-4.645365535747582E-3</v>
      </c>
      <c r="AY16">
        <f t="shared" si="1"/>
        <v>-1.1777685312777578E-2</v>
      </c>
      <c r="AZ16">
        <f t="shared" si="2"/>
        <v>7.1323197770299957E-3</v>
      </c>
      <c r="BA16">
        <f t="shared" si="3"/>
        <v>0.87743776442405275</v>
      </c>
      <c r="BB16">
        <f t="shared" si="4"/>
        <v>0.74687683880938571</v>
      </c>
      <c r="BC16">
        <f t="shared" si="5"/>
        <v>2.7498713937787502</v>
      </c>
      <c r="BD16">
        <f t="shared" si="6"/>
        <v>5.0402168604540174</v>
      </c>
      <c r="BE16">
        <f t="shared" si="7"/>
        <v>15.262068794798394</v>
      </c>
      <c r="BF16">
        <f t="shared" si="7"/>
        <v>15.262068609411644</v>
      </c>
      <c r="BG16">
        <f t="shared" si="7"/>
        <v>15.262070158934225</v>
      </c>
      <c r="BH16">
        <f t="shared" si="7"/>
        <v>15.26205720748662</v>
      </c>
      <c r="BI16">
        <f t="shared" si="7"/>
        <v>15.262165457715991</v>
      </c>
      <c r="BJ16">
        <f t="shared" si="7"/>
        <v>15.261260512934907</v>
      </c>
      <c r="BK16">
        <f t="shared" si="7"/>
        <v>15.268813671524473</v>
      </c>
      <c r="BL16">
        <f t="shared" si="8"/>
        <v>15.204880108293427</v>
      </c>
    </row>
    <row r="17" spans="1:70">
      <c r="A17" s="19" t="s">
        <v>26</v>
      </c>
      <c r="B17"/>
      <c r="C17">
        <f>COUNT(C21:C2133)</f>
        <v>253</v>
      </c>
      <c r="D17"/>
      <c r="E17" s="19" t="s">
        <v>27</v>
      </c>
      <c r="F17" s="26">
        <f ca="1">ROUND(2*(F16-$C$7)/$C$8,0)/2+F15</f>
        <v>27345</v>
      </c>
      <c r="S17" s="1" t="s">
        <v>28</v>
      </c>
      <c r="T17" s="1">
        <v>30</v>
      </c>
      <c r="AA17" s="131" t="s">
        <v>191</v>
      </c>
      <c r="AB17" s="26">
        <f>2*AB5*365.24/AD2</f>
        <v>-1.5039201100201716E-7</v>
      </c>
      <c r="AE17" s="119"/>
      <c r="AW17">
        <v>-18000</v>
      </c>
      <c r="AX17">
        <f t="shared" si="0"/>
        <v>-3.2321814019431461E-3</v>
      </c>
      <c r="AY17">
        <f t="shared" si="1"/>
        <v>-9.6519914632945455E-3</v>
      </c>
      <c r="AZ17">
        <f t="shared" si="2"/>
        <v>6.4198100613513994E-3</v>
      </c>
      <c r="BA17">
        <f t="shared" si="3"/>
        <v>0.87284813644877979</v>
      </c>
      <c r="BB17">
        <f t="shared" si="4"/>
        <v>0.6738851051237511</v>
      </c>
      <c r="BC17">
        <f t="shared" si="5"/>
        <v>2.8537695786909847</v>
      </c>
      <c r="BD17">
        <f t="shared" si="6"/>
        <v>6.9006763242676659</v>
      </c>
      <c r="BE17">
        <f t="shared" si="7"/>
        <v>15.379757111808665</v>
      </c>
      <c r="BF17">
        <f t="shared" si="7"/>
        <v>15.379756924852366</v>
      </c>
      <c r="BG17">
        <f t="shared" si="7"/>
        <v>15.379758414205595</v>
      </c>
      <c r="BH17">
        <f t="shared" si="7"/>
        <v>15.379746549524079</v>
      </c>
      <c r="BI17">
        <f t="shared" si="7"/>
        <v>15.379841066179942</v>
      </c>
      <c r="BJ17">
        <f t="shared" si="7"/>
        <v>15.37908804128808</v>
      </c>
      <c r="BK17">
        <f t="shared" si="7"/>
        <v>15.385082151250117</v>
      </c>
      <c r="BL17">
        <f t="shared" si="8"/>
        <v>15.337011901244457</v>
      </c>
    </row>
    <row r="18" spans="1:70" ht="15.75">
      <c r="A18" s="7" t="s">
        <v>29</v>
      </c>
      <c r="B18"/>
      <c r="C18" s="27">
        <f ca="1">+C15</f>
        <v>56554.53167717914</v>
      </c>
      <c r="D18" s="28">
        <f ca="1">C16</f>
        <v>0.28041729974768603</v>
      </c>
      <c r="E18" s="19" t="s">
        <v>30</v>
      </c>
      <c r="F18" s="26">
        <f ca="1">ROUND(2*(F16-$C$15)/$C$16,0)/2+F15</f>
        <v>14365</v>
      </c>
      <c r="O18" s="1" t="s">
        <v>31</v>
      </c>
      <c r="P18" s="1" t="s">
        <v>31</v>
      </c>
      <c r="Q18" s="1" t="s">
        <v>32</v>
      </c>
      <c r="S18" s="1">
        <f>SUM(S21:S76)</f>
        <v>2.3541667811400456E-2</v>
      </c>
      <c r="U18" s="17">
        <f>SUM(U21:U149)</f>
        <v>1.0388838806458234E-2</v>
      </c>
      <c r="V18" s="29"/>
      <c r="X18" s="17"/>
      <c r="AA18" s="136" t="s">
        <v>192</v>
      </c>
      <c r="AB18" s="137">
        <f>2*PI()/AB8*AD2</f>
        <v>1.3213179295103089E-4</v>
      </c>
      <c r="AC18" s="138" t="s">
        <v>193</v>
      </c>
      <c r="AD18" s="138"/>
      <c r="AE18" s="139"/>
      <c r="AW18">
        <v>-17000</v>
      </c>
      <c r="AX18">
        <f t="shared" si="0"/>
        <v>-2.0195326598431845E-3</v>
      </c>
      <c r="AY18">
        <f t="shared" si="1"/>
        <v>-7.6417628397180189E-3</v>
      </c>
      <c r="AZ18">
        <f t="shared" si="2"/>
        <v>5.6222301798748344E-3</v>
      </c>
      <c r="BA18">
        <f t="shared" si="3"/>
        <v>0.86965228200231992</v>
      </c>
      <c r="BB18">
        <f t="shared" si="4"/>
        <v>0.59436743823703209</v>
      </c>
      <c r="BC18">
        <f t="shared" si="5"/>
        <v>2.9567454115834884</v>
      </c>
      <c r="BD18">
        <f t="shared" si="6"/>
        <v>10.788919446217928</v>
      </c>
      <c r="BE18">
        <f t="shared" ref="BE18:BK33" si="10">$BL18+$AB$7*SIN(BF18)</f>
        <v>15.496921943765752</v>
      </c>
      <c r="BF18">
        <f t="shared" si="10"/>
        <v>15.496921795041905</v>
      </c>
      <c r="BG18">
        <f t="shared" si="10"/>
        <v>15.496922942030119</v>
      </c>
      <c r="BH18">
        <f t="shared" si="10"/>
        <v>15.496914096219051</v>
      </c>
      <c r="BI18">
        <f t="shared" si="10"/>
        <v>15.49698231651533</v>
      </c>
      <c r="BJ18">
        <f t="shared" si="10"/>
        <v>15.496456164958214</v>
      </c>
      <c r="BK18">
        <f t="shared" si="10"/>
        <v>15.500512601894531</v>
      </c>
      <c r="BL18">
        <f t="shared" si="8"/>
        <v>15.469143694195488</v>
      </c>
    </row>
    <row r="19" spans="1:70">
      <c r="A19" s="7" t="s">
        <v>33</v>
      </c>
      <c r="B19"/>
      <c r="C19" s="30">
        <f>+D15</f>
        <v>56554.530830630203</v>
      </c>
      <c r="D19" s="31">
        <f>+D16</f>
        <v>0.28041842985392368</v>
      </c>
      <c r="E19" s="19" t="s">
        <v>34</v>
      </c>
      <c r="F19" s="32">
        <f ca="1">+$C$15+$C$16*F18-15018.5-$C$5/24</f>
        <v>45563.892854721315</v>
      </c>
      <c r="G19" s="1" t="s">
        <v>35</v>
      </c>
      <c r="O19" s="33" t="s">
        <v>13</v>
      </c>
      <c r="P19" s="33" t="s">
        <v>36</v>
      </c>
      <c r="Q19" s="33"/>
      <c r="R19" s="33"/>
      <c r="S19" s="33" t="s">
        <v>37</v>
      </c>
      <c r="T19" s="33" t="s">
        <v>38</v>
      </c>
      <c r="U19" s="33" t="s">
        <v>39</v>
      </c>
      <c r="V19" s="34"/>
      <c r="AA19" s="140"/>
      <c r="AC19" s="140"/>
      <c r="AW19">
        <v>-16000</v>
      </c>
      <c r="AX19">
        <f t="shared" si="0"/>
        <v>-9.9682953669556502E-4</v>
      </c>
      <c r="AY19">
        <f t="shared" si="1"/>
        <v>-5.7469994420479963E-3</v>
      </c>
      <c r="AZ19">
        <f t="shared" si="2"/>
        <v>4.7501699053524313E-3</v>
      </c>
      <c r="BA19">
        <f t="shared" si="3"/>
        <v>0.86784384538980119</v>
      </c>
      <c r="BB19">
        <f t="shared" si="4"/>
        <v>0.50906115811150443</v>
      </c>
      <c r="BC19">
        <f t="shared" si="5"/>
        <v>3.0591305647660407</v>
      </c>
      <c r="BD19">
        <f t="shared" si="6"/>
        <v>24.239824231531571</v>
      </c>
      <c r="BE19">
        <f t="shared" si="10"/>
        <v>15.613750299936234</v>
      </c>
      <c r="BF19">
        <f t="shared" si="10"/>
        <v>15.613750225211906</v>
      </c>
      <c r="BG19">
        <f t="shared" si="10"/>
        <v>15.613750791225177</v>
      </c>
      <c r="BH19">
        <f t="shared" si="10"/>
        <v>15.613746503851992</v>
      </c>
      <c r="BI19">
        <f t="shared" si="10"/>
        <v>15.613778979317249</v>
      </c>
      <c r="BJ19">
        <f t="shared" si="10"/>
        <v>15.613532985687872</v>
      </c>
      <c r="BK19">
        <f t="shared" si="10"/>
        <v>15.615396185050322</v>
      </c>
      <c r="BL19">
        <f t="shared" si="8"/>
        <v>15.60127548714652</v>
      </c>
    </row>
    <row r="20" spans="1:70" ht="14.25">
      <c r="A20" s="35" t="s">
        <v>41</v>
      </c>
      <c r="B20" s="36" t="s">
        <v>42</v>
      </c>
      <c r="C20" s="35" t="s">
        <v>43</v>
      </c>
      <c r="D20" s="35" t="s">
        <v>44</v>
      </c>
      <c r="E20" s="35" t="s">
        <v>45</v>
      </c>
      <c r="F20" s="35" t="s">
        <v>46</v>
      </c>
      <c r="G20" s="35" t="s">
        <v>31</v>
      </c>
      <c r="H20" s="37" t="s">
        <v>47</v>
      </c>
      <c r="I20" s="37" t="s">
        <v>48</v>
      </c>
      <c r="J20" s="37" t="s">
        <v>49</v>
      </c>
      <c r="K20" s="37" t="s">
        <v>50</v>
      </c>
      <c r="L20" s="37" t="s">
        <v>51</v>
      </c>
      <c r="M20" s="37" t="s">
        <v>52</v>
      </c>
      <c r="N20" s="37" t="s">
        <v>53</v>
      </c>
      <c r="O20" s="37" t="s">
        <v>54</v>
      </c>
      <c r="P20" s="37" t="s">
        <v>55</v>
      </c>
      <c r="Q20" s="35" t="s">
        <v>56</v>
      </c>
      <c r="R20" s="38" t="s">
        <v>57</v>
      </c>
      <c r="S20" s="35" t="s">
        <v>58</v>
      </c>
      <c r="T20" s="35" t="s">
        <v>59</v>
      </c>
      <c r="U20" s="35" t="s">
        <v>60</v>
      </c>
      <c r="V20" s="34"/>
      <c r="Z20" s="16" t="s">
        <v>46</v>
      </c>
      <c r="AA20" s="108" t="s">
        <v>194</v>
      </c>
      <c r="AB20" s="108" t="s">
        <v>195</v>
      </c>
      <c r="AC20" s="108" t="s">
        <v>196</v>
      </c>
      <c r="AD20" s="108" t="s">
        <v>197</v>
      </c>
      <c r="AE20" s="108" t="s">
        <v>198</v>
      </c>
      <c r="AF20" s="16" t="s">
        <v>56</v>
      </c>
      <c r="AG20" s="110" t="s">
        <v>57</v>
      </c>
      <c r="AH20" s="108" t="s">
        <v>154</v>
      </c>
      <c r="AI20" s="108" t="s">
        <v>155</v>
      </c>
      <c r="AJ20" s="108" t="s">
        <v>156</v>
      </c>
      <c r="AK20" s="108" t="s">
        <v>199</v>
      </c>
      <c r="AL20" s="108" t="s">
        <v>157</v>
      </c>
      <c r="AM20" s="108" t="s">
        <v>158</v>
      </c>
      <c r="AN20" s="16" t="s">
        <v>159</v>
      </c>
      <c r="AO20" s="16" t="s">
        <v>160</v>
      </c>
      <c r="AP20" s="16" t="s">
        <v>161</v>
      </c>
      <c r="AQ20" s="16" t="s">
        <v>162</v>
      </c>
      <c r="AR20" s="16" t="s">
        <v>163</v>
      </c>
      <c r="AS20" s="16" t="s">
        <v>164</v>
      </c>
      <c r="AT20" s="16" t="s">
        <v>165</v>
      </c>
      <c r="AU20" s="16" t="s">
        <v>166</v>
      </c>
      <c r="AV20" s="141"/>
      <c r="AW20">
        <v>-15000</v>
      </c>
      <c r="AX20">
        <f t="shared" si="0"/>
        <v>-1.5311200359817033E-4</v>
      </c>
      <c r="AY20">
        <f t="shared" si="1"/>
        <v>-3.9677012702844794E-3</v>
      </c>
      <c r="AZ20">
        <f t="shared" si="2"/>
        <v>3.8145892666863091E-3</v>
      </c>
      <c r="BA20">
        <f t="shared" si="3"/>
        <v>0.86741886454113293</v>
      </c>
      <c r="BB20">
        <f t="shared" si="4"/>
        <v>0.41866211166101419</v>
      </c>
      <c r="BC20">
        <f t="shared" si="5"/>
        <v>-3.1219326588354179</v>
      </c>
      <c r="BD20">
        <f t="shared" si="6"/>
        <v>-101.72615025279343</v>
      </c>
      <c r="BE20">
        <f t="shared" si="10"/>
        <v>15.730428488138152</v>
      </c>
      <c r="BF20">
        <f t="shared" si="10"/>
        <v>15.730428506454087</v>
      </c>
      <c r="BG20">
        <f t="shared" si="10"/>
        <v>15.730428368297041</v>
      </c>
      <c r="BH20">
        <f t="shared" si="10"/>
        <v>15.73042941041523</v>
      </c>
      <c r="BI20">
        <f t="shared" si="10"/>
        <v>15.730421549721479</v>
      </c>
      <c r="BJ20">
        <f t="shared" si="10"/>
        <v>15.730480842940478</v>
      </c>
      <c r="BK20">
        <f t="shared" si="10"/>
        <v>15.730033596083246</v>
      </c>
      <c r="BL20">
        <f t="shared" si="8"/>
        <v>15.73340728009755</v>
      </c>
    </row>
    <row r="21" spans="1:70">
      <c r="A21" s="43" t="s">
        <v>19</v>
      </c>
      <c r="B21" s="142"/>
      <c r="C21" s="143">
        <v>37225.627399999998</v>
      </c>
      <c r="D21" s="144"/>
      <c r="E21">
        <f t="shared" ref="E21:E84" si="11">+(C21-C$7)/C$8</f>
        <v>-55949.075007619977</v>
      </c>
      <c r="F21">
        <f t="shared" ref="F21:F84" si="12">ROUND(2*E21,0)/2</f>
        <v>-55949</v>
      </c>
      <c r="G21">
        <f t="shared" ref="G21:G52" si="13">+C21-(C$7+F21*C$8)</f>
        <v>-2.1033432996773627E-2</v>
      </c>
      <c r="J21" s="44"/>
      <c r="K21" s="43">
        <f>G21</f>
        <v>-2.1033432996773627E-2</v>
      </c>
      <c r="L21" s="43"/>
      <c r="N21" s="44"/>
      <c r="O21" s="43"/>
      <c r="P21" s="43">
        <f t="shared" ref="P21:P84" si="14">E$11*F$11+E$12*F$12*F21+E$13*F$13*F21^2</f>
        <v>-7.3357840333195534E-2</v>
      </c>
      <c r="Q21" s="213">
        <f t="shared" ref="Q21:Q84" si="15">C21-15018.5</f>
        <v>22207.127399999998</v>
      </c>
      <c r="R21" s="51"/>
      <c r="S21" s="43">
        <f t="shared" ref="S21:S52" si="16">(P21-G21)^2</f>
        <v>2.7378436031078026E-3</v>
      </c>
      <c r="T21" s="44">
        <v>1</v>
      </c>
      <c r="U21" s="1">
        <f t="shared" ref="U21:U52" si="17">S21*T21</f>
        <v>2.7378436031078026E-3</v>
      </c>
      <c r="V21" s="34"/>
      <c r="Z21">
        <f>F21</f>
        <v>-55949</v>
      </c>
      <c r="AA21">
        <f>AB$3+AB$4*Z21+AB$5*Z21^2+AH21</f>
        <v>-0.17436934749541078</v>
      </c>
      <c r="AB21">
        <f>+G21-AA21</f>
        <v>0.15333591449863715</v>
      </c>
      <c r="AC21">
        <f>+G21-P21</f>
        <v>5.2324407336421908E-2</v>
      </c>
      <c r="AF21" s="145">
        <f>+C21-15018.5</f>
        <v>22207.127399999998</v>
      </c>
      <c r="AG21" s="146"/>
      <c r="AH21" s="147">
        <f>$AB$6*($AB$11/AI21*AJ21+$AB$12)</f>
        <v>-3.0980234078317932E-3</v>
      </c>
      <c r="AI21">
        <f>1+$AB$7*COS(AL21)</f>
        <v>0.89953208961383224</v>
      </c>
      <c r="AJ21">
        <f>SIN(AL21+$AB$9)</f>
        <v>-0.25657638998789001</v>
      </c>
      <c r="AK21">
        <f>$AB$7*SIN(AL21)</f>
        <v>-8.6549132214669547E-2</v>
      </c>
      <c r="AL21">
        <f>2*ATAN(AM21)</f>
        <v>-2.4304827146538139</v>
      </c>
      <c r="AM21">
        <f>SQRT((1+$AB$7)/(1-$AB$7))*TAN(AN21/2)</f>
        <v>-2.6929752654122203</v>
      </c>
      <c r="AN21">
        <f t="shared" ref="AN21:AT36" si="18">$AU21+$AB$7*SIN(AO21)</f>
        <v>10.227376467163465</v>
      </c>
      <c r="AO21">
        <f t="shared" si="18"/>
        <v>10.22737652789675</v>
      </c>
      <c r="AP21">
        <f t="shared" si="18"/>
        <v>10.227375868759303</v>
      </c>
      <c r="AQ21">
        <f t="shared" si="18"/>
        <v>10.22738302239223</v>
      </c>
      <c r="AR21">
        <f t="shared" si="18"/>
        <v>10.227305386691432</v>
      </c>
      <c r="AS21">
        <f t="shared" si="18"/>
        <v>10.228148271759238</v>
      </c>
      <c r="AT21">
        <f t="shared" si="18"/>
        <v>10.219036043779157</v>
      </c>
      <c r="AU21">
        <f>$AB$9+$AB$18*(F21-AB$15)</f>
        <v>10.322742490545785</v>
      </c>
      <c r="AW21">
        <v>-14000</v>
      </c>
      <c r="AX21">
        <f t="shared" si="0"/>
        <v>5.229585137990901E-4</v>
      </c>
      <c r="AY21">
        <f t="shared" si="1"/>
        <v>-2.3038683244274664E-3</v>
      </c>
      <c r="AZ21">
        <f t="shared" si="2"/>
        <v>2.8268268382265565E-3</v>
      </c>
      <c r="BA21">
        <f t="shared" si="3"/>
        <v>0.86837637072028151</v>
      </c>
      <c r="BB21">
        <f t="shared" si="4"/>
        <v>0.3238413497550986</v>
      </c>
      <c r="BC21">
        <f t="shared" si="5"/>
        <v>-3.0197478810759715</v>
      </c>
      <c r="BD21">
        <f t="shared" si="6"/>
        <v>-16.394015009662809</v>
      </c>
      <c r="BE21">
        <f t="shared" si="10"/>
        <v>15.847142481598004</v>
      </c>
      <c r="BF21">
        <f t="shared" si="10"/>
        <v>15.847142588227747</v>
      </c>
      <c r="BG21">
        <f t="shared" si="10"/>
        <v>15.847141776271453</v>
      </c>
      <c r="BH21">
        <f t="shared" si="10"/>
        <v>15.847147959098605</v>
      </c>
      <c r="BI21">
        <f t="shared" si="10"/>
        <v>15.847100878680136</v>
      </c>
      <c r="BJ21">
        <f t="shared" si="10"/>
        <v>15.847459390107506</v>
      </c>
      <c r="BK21">
        <f t="shared" si="10"/>
        <v>15.844729821982213</v>
      </c>
      <c r="BL21">
        <f t="shared" si="8"/>
        <v>15.865539073048581</v>
      </c>
    </row>
    <row r="22" spans="1:70" s="34" customFormat="1">
      <c r="A22" s="34" t="s">
        <v>72</v>
      </c>
      <c r="B22" s="52" t="s">
        <v>62</v>
      </c>
      <c r="C22" s="53">
        <v>41249.275999999998</v>
      </c>
      <c r="D22" s="54"/>
      <c r="E22" s="41">
        <f t="shared" si="11"/>
        <v>-41600.285386118652</v>
      </c>
      <c r="F22" s="41">
        <f t="shared" si="12"/>
        <v>-41600.5</v>
      </c>
      <c r="G22" s="41">
        <f t="shared" si="13"/>
        <v>6.0181441498571075E-2</v>
      </c>
      <c r="I22" s="34">
        <f t="shared" ref="I22:I30" si="19">G22</f>
        <v>6.0181441498571075E-2</v>
      </c>
      <c r="K22" s="44"/>
      <c r="P22" s="44">
        <f t="shared" si="14"/>
        <v>-4.1673758401332528E-2</v>
      </c>
      <c r="Q22" s="212">
        <f t="shared" si="15"/>
        <v>26230.775999999998</v>
      </c>
      <c r="R22" s="45"/>
      <c r="S22" s="44">
        <f t="shared" si="16"/>
        <v>1.0374481746649324E-2</v>
      </c>
      <c r="T22" s="34">
        <v>0.1</v>
      </c>
      <c r="U22" s="34">
        <f t="shared" si="17"/>
        <v>1.0374481746649323E-3</v>
      </c>
      <c r="W22" s="1"/>
      <c r="Z22">
        <f t="shared" ref="Z22:Z85" si="20">F22</f>
        <v>-41600.5</v>
      </c>
      <c r="AA22">
        <f t="shared" ref="AA22:AA85" si="21">AB$3+AB$4*Z22+AB$5*Z22^2+AH22</f>
        <v>-9.747446209632131E-2</v>
      </c>
      <c r="AB22">
        <f t="shared" ref="AB22:AB85" si="22">+G22-AA22</f>
        <v>0.1576559035948924</v>
      </c>
      <c r="AC22">
        <f t="shared" ref="AC22:AC85" si="23">+G22-P22</f>
        <v>0.1018551998999036</v>
      </c>
      <c r="AD22"/>
      <c r="AE22"/>
      <c r="AF22" s="145">
        <f t="shared" ref="AF22:AF85" si="24">+C22-15018.5</f>
        <v>26230.775999999998</v>
      </c>
      <c r="AG22" s="146"/>
      <c r="AH22" s="147">
        <f t="shared" ref="AH22:AH85" si="25">$AB$6*($AB$11/AI22*AJ22+$AB$12)</f>
        <v>-6.8614328557634521E-3</v>
      </c>
      <c r="AI22">
        <f t="shared" ref="AI22:AI85" si="26">1+$AB$7*COS(AL22)</f>
        <v>1.1191481249472852</v>
      </c>
      <c r="AJ22">
        <f t="shared" ref="AJ22:AJ85" si="27">SIN(AL22+$AB$9)</f>
        <v>-0.78708637125521042</v>
      </c>
      <c r="AK22">
        <f t="shared" ref="AK22:AK85" si="28">$AB$7*SIN(AL22)</f>
        <v>-5.8208913630315197E-2</v>
      </c>
      <c r="AL22">
        <f t="shared" ref="AL22:AL85" si="29">2*ATAN(AM22)</f>
        <v>-0.45443960571046615</v>
      </c>
      <c r="AM22">
        <f t="shared" ref="AM22:AM85" si="30">SQRT((1+$AB$7)/(1-$AB$7))*TAN(AN22/2)</f>
        <v>-0.23121264638299113</v>
      </c>
      <c r="AN22">
        <f t="shared" si="18"/>
        <v>12.167083066090786</v>
      </c>
      <c r="AO22">
        <f t="shared" si="18"/>
        <v>12.167083218402505</v>
      </c>
      <c r="AP22">
        <f t="shared" si="18"/>
        <v>12.167084465063658</v>
      </c>
      <c r="AQ22">
        <f t="shared" si="18"/>
        <v>12.167094668876555</v>
      </c>
      <c r="AR22">
        <f t="shared" si="18"/>
        <v>12.16717818454466</v>
      </c>
      <c r="AS22">
        <f t="shared" si="18"/>
        <v>12.167861628986255</v>
      </c>
      <c r="AT22">
        <f t="shared" si="18"/>
        <v>12.173447203283523</v>
      </c>
      <c r="AU22">
        <f t="shared" ref="AU22:AU85" si="31">$AB$9+$AB$18*(F22-AB$15)</f>
        <v>12.218635521703654</v>
      </c>
      <c r="AV22"/>
      <c r="AW22">
        <v>-13000</v>
      </c>
      <c r="AX22">
        <f t="shared" si="0"/>
        <v>1.0431214679550954E-3</v>
      </c>
      <c r="AY22">
        <f t="shared" si="1"/>
        <v>-7.555006044769573E-4</v>
      </c>
      <c r="AZ22">
        <f t="shared" si="2"/>
        <v>1.7986220724320527E-3</v>
      </c>
      <c r="BA22">
        <f t="shared" si="3"/>
        <v>0.87071852640372227</v>
      </c>
      <c r="BB22">
        <f t="shared" si="4"/>
        <v>0.22526317818181277</v>
      </c>
      <c r="BC22">
        <f t="shared" si="5"/>
        <v>-2.917174203291693</v>
      </c>
      <c r="BD22">
        <f t="shared" si="6"/>
        <v>-8.8744887193224766</v>
      </c>
      <c r="BE22">
        <f t="shared" si="10"/>
        <v>15.964078334512262</v>
      </c>
      <c r="BF22">
        <f t="shared" si="10"/>
        <v>15.964078502724986</v>
      </c>
      <c r="BG22">
        <f t="shared" si="10"/>
        <v>15.964077191445183</v>
      </c>
      <c r="BH22">
        <f t="shared" si="10"/>
        <v>15.964087413363565</v>
      </c>
      <c r="BI22">
        <f t="shared" si="10"/>
        <v>15.964007730396517</v>
      </c>
      <c r="BJ22">
        <f t="shared" si="10"/>
        <v>15.964628927464666</v>
      </c>
      <c r="BK22">
        <f t="shared" si="10"/>
        <v>15.959788824391605</v>
      </c>
      <c r="BL22">
        <f t="shared" si="8"/>
        <v>15.997670865999611</v>
      </c>
      <c r="BM22"/>
      <c r="BN22"/>
      <c r="BO22"/>
      <c r="BP22"/>
      <c r="BQ22"/>
      <c r="BR22"/>
    </row>
    <row r="23" spans="1:70">
      <c r="A23" s="34" t="s">
        <v>74</v>
      </c>
      <c r="B23" s="55"/>
      <c r="C23" s="53">
        <v>43042.714999999997</v>
      </c>
      <c r="D23" s="54" t="s">
        <v>75</v>
      </c>
      <c r="E23" s="41">
        <f t="shared" si="11"/>
        <v>-35204.67745206703</v>
      </c>
      <c r="F23" s="41">
        <f t="shared" si="12"/>
        <v>-35204.5</v>
      </c>
      <c r="G23" s="41">
        <f t="shared" si="13"/>
        <v>-4.9760626498027705E-2</v>
      </c>
      <c r="H23" s="34"/>
      <c r="I23" s="34">
        <f t="shared" si="19"/>
        <v>-4.9760626498027705E-2</v>
      </c>
      <c r="K23" s="44"/>
      <c r="L23" s="34"/>
      <c r="M23" s="34"/>
      <c r="N23" s="34"/>
      <c r="O23" s="34"/>
      <c r="P23" s="34">
        <f t="shared" si="14"/>
        <v>-3.0348782994290918E-2</v>
      </c>
      <c r="Q23" s="212">
        <f t="shared" si="15"/>
        <v>28024.214999999997</v>
      </c>
      <c r="R23" s="45"/>
      <c r="S23" s="44">
        <f t="shared" si="16"/>
        <v>3.7681966821356805E-4</v>
      </c>
      <c r="T23" s="34">
        <f t="shared" ref="T23:T30" si="32">T$16</f>
        <v>0.1</v>
      </c>
      <c r="U23" s="34">
        <f t="shared" si="17"/>
        <v>3.7681966821356807E-5</v>
      </c>
      <c r="V23" s="34"/>
      <c r="W23" s="34"/>
      <c r="X23" s="34"/>
      <c r="Y23" s="34"/>
      <c r="Z23">
        <f t="shared" si="20"/>
        <v>-35204.5</v>
      </c>
      <c r="AA23">
        <f t="shared" si="21"/>
        <v>-6.1286763749756494E-2</v>
      </c>
      <c r="AB23">
        <f t="shared" si="22"/>
        <v>1.1526137251728789E-2</v>
      </c>
      <c r="AC23">
        <f t="shared" si="23"/>
        <v>-1.9411843503736786E-2</v>
      </c>
      <c r="AF23" s="145">
        <f t="shared" si="24"/>
        <v>28024.214999999997</v>
      </c>
      <c r="AG23" s="146"/>
      <c r="AH23" s="147">
        <f t="shared" si="25"/>
        <v>1.0320212010753779E-3</v>
      </c>
      <c r="AI23">
        <f t="shared" si="26"/>
        <v>1.1059839054217084</v>
      </c>
      <c r="AJ23">
        <f t="shared" si="27"/>
        <v>0.1919455547864628</v>
      </c>
      <c r="AK23">
        <f t="shared" si="28"/>
        <v>7.9699216407927972E-2</v>
      </c>
      <c r="AL23">
        <f t="shared" si="29"/>
        <v>0.64477577922980256</v>
      </c>
      <c r="AM23">
        <f t="shared" si="30"/>
        <v>0.3340416341467643</v>
      </c>
      <c r="AN23">
        <f t="shared" si="18"/>
        <v>13.135175880679126</v>
      </c>
      <c r="AO23">
        <f t="shared" si="18"/>
        <v>13.135175754188264</v>
      </c>
      <c r="AP23">
        <f t="shared" si="18"/>
        <v>13.135174622048254</v>
      </c>
      <c r="AQ23">
        <f t="shared" si="18"/>
        <v>13.135164489012848</v>
      </c>
      <c r="AR23">
        <f t="shared" si="18"/>
        <v>13.135073797846728</v>
      </c>
      <c r="AS23">
        <f t="shared" si="18"/>
        <v>13.134262341303103</v>
      </c>
      <c r="AT23">
        <f t="shared" si="18"/>
        <v>13.127020404664952</v>
      </c>
      <c r="AU23">
        <f t="shared" si="31"/>
        <v>13.063750469418446</v>
      </c>
      <c r="AW23">
        <v>-12000</v>
      </c>
      <c r="AX23">
        <f t="shared" si="0"/>
        <v>1.4195497720039538E-3</v>
      </c>
      <c r="AY23">
        <f t="shared" si="1"/>
        <v>6.7740188956704611E-4</v>
      </c>
      <c r="AZ23">
        <f t="shared" si="2"/>
        <v>7.4214788243690758E-4</v>
      </c>
      <c r="BA23">
        <f t="shared" si="3"/>
        <v>0.87445031299470888</v>
      </c>
      <c r="BB23">
        <f t="shared" si="4"/>
        <v>0.12360472625038425</v>
      </c>
      <c r="BC23">
        <f t="shared" si="5"/>
        <v>-2.8138827062160563</v>
      </c>
      <c r="BD23">
        <f t="shared" si="6"/>
        <v>-6.0482415262949196</v>
      </c>
      <c r="BE23">
        <f t="shared" si="10"/>
        <v>16.081422586102693</v>
      </c>
      <c r="BF23">
        <f t="shared" si="10"/>
        <v>16.081422776936463</v>
      </c>
      <c r="BG23">
        <f t="shared" si="10"/>
        <v>16.081421231302173</v>
      </c>
      <c r="BH23">
        <f t="shared" si="10"/>
        <v>16.08143375000094</v>
      </c>
      <c r="BI23">
        <f t="shared" si="10"/>
        <v>16.081332357911485</v>
      </c>
      <c r="BJ23">
        <f t="shared" si="10"/>
        <v>16.082153673851117</v>
      </c>
      <c r="BK23">
        <f t="shared" si="10"/>
        <v>16.07550824051884</v>
      </c>
      <c r="BL23">
        <f t="shared" si="8"/>
        <v>16.129802658950645</v>
      </c>
    </row>
    <row r="24" spans="1:70">
      <c r="A24" s="34" t="s">
        <v>74</v>
      </c>
      <c r="B24" s="55"/>
      <c r="C24" s="53">
        <v>43079.724999999999</v>
      </c>
      <c r="D24" s="54" t="s">
        <v>75</v>
      </c>
      <c r="E24" s="41">
        <f t="shared" si="11"/>
        <v>-35072.695572761819</v>
      </c>
      <c r="F24" s="41">
        <f t="shared" si="12"/>
        <v>-35072.5</v>
      </c>
      <c r="G24" s="41">
        <f t="shared" si="13"/>
        <v>-5.484198249905603E-2</v>
      </c>
      <c r="H24" s="34"/>
      <c r="I24" s="34">
        <f t="shared" si="19"/>
        <v>-5.484198249905603E-2</v>
      </c>
      <c r="K24" s="44"/>
      <c r="L24" s="34"/>
      <c r="M24" s="34"/>
      <c r="N24" s="34"/>
      <c r="O24" s="34"/>
      <c r="P24" s="34">
        <f t="shared" si="14"/>
        <v>-3.0133234346309302E-2</v>
      </c>
      <c r="Q24" s="212">
        <f t="shared" si="15"/>
        <v>28061.224999999999</v>
      </c>
      <c r="R24" s="45"/>
      <c r="S24" s="44">
        <f t="shared" si="16"/>
        <v>6.1052223527586482E-4</v>
      </c>
      <c r="T24" s="34">
        <f t="shared" si="32"/>
        <v>0.1</v>
      </c>
      <c r="U24" s="34">
        <f t="shared" si="17"/>
        <v>6.105222352758648E-5</v>
      </c>
      <c r="V24" s="34"/>
      <c r="W24" s="34"/>
      <c r="X24" s="34"/>
      <c r="Y24" s="34"/>
      <c r="Z24">
        <f t="shared" si="20"/>
        <v>-35072.5</v>
      </c>
      <c r="AA24">
        <f t="shared" si="21"/>
        <v>-6.0575445129602036E-2</v>
      </c>
      <c r="AB24">
        <f t="shared" si="22"/>
        <v>5.733462630546006E-3</v>
      </c>
      <c r="AC24">
        <f t="shared" si="23"/>
        <v>-2.4708748152746728E-2</v>
      </c>
      <c r="AF24" s="145">
        <f t="shared" si="24"/>
        <v>28061.224999999999</v>
      </c>
      <c r="AG24" s="146"/>
      <c r="AH24" s="147">
        <f t="shared" si="25"/>
        <v>1.2091540358136826E-3</v>
      </c>
      <c r="AI24">
        <f t="shared" si="26"/>
        <v>1.1042152829242391</v>
      </c>
      <c r="AJ24">
        <f t="shared" si="27"/>
        <v>0.21336598484710745</v>
      </c>
      <c r="AK24">
        <f t="shared" si="28"/>
        <v>8.1998342114314629E-2</v>
      </c>
      <c r="AL24">
        <f t="shared" si="29"/>
        <v>0.6666505927785914</v>
      </c>
      <c r="AM24">
        <f t="shared" si="30"/>
        <v>0.34624454903014312</v>
      </c>
      <c r="AN24">
        <f t="shared" si="18"/>
        <v>13.154795427756659</v>
      </c>
      <c r="AO24">
        <f t="shared" si="18"/>
        <v>13.154795306642812</v>
      </c>
      <c r="AP24">
        <f t="shared" si="18"/>
        <v>13.154794208647083</v>
      </c>
      <c r="AQ24">
        <f t="shared" si="18"/>
        <v>13.154784254457574</v>
      </c>
      <c r="AR24">
        <f t="shared" si="18"/>
        <v>13.154694014965596</v>
      </c>
      <c r="AS24">
        <f t="shared" si="18"/>
        <v>13.153876198412684</v>
      </c>
      <c r="AT24">
        <f t="shared" si="18"/>
        <v>13.146484687755519</v>
      </c>
      <c r="AU24">
        <f t="shared" si="31"/>
        <v>13.081191866087982</v>
      </c>
      <c r="AW24">
        <v>-11000</v>
      </c>
      <c r="AX24">
        <f t="shared" si="0"/>
        <v>1.6648888842945163E-3</v>
      </c>
      <c r="AY24">
        <f t="shared" si="1"/>
        <v>1.9948391577045456E-3</v>
      </c>
      <c r="AZ24">
        <f t="shared" si="2"/>
        <v>-3.2995027341002918E-4</v>
      </c>
      <c r="BA24">
        <f t="shared" si="3"/>
        <v>0.8795787420447565</v>
      </c>
      <c r="BB24">
        <f t="shared" si="4"/>
        <v>1.9577289533779373E-2</v>
      </c>
      <c r="BC24">
        <f t="shared" si="5"/>
        <v>-2.7095395950189194</v>
      </c>
      <c r="BD24">
        <f t="shared" si="6"/>
        <v>-4.5568272099992884</v>
      </c>
      <c r="BE24">
        <f t="shared" si="10"/>
        <v>16.199362591889123</v>
      </c>
      <c r="BF24">
        <f t="shared" si="10"/>
        <v>16.199362767585971</v>
      </c>
      <c r="BG24">
        <f t="shared" si="10"/>
        <v>16.199361264823285</v>
      </c>
      <c r="BH24">
        <f t="shared" si="10"/>
        <v>16.199374118227375</v>
      </c>
      <c r="BI24">
        <f t="shared" si="10"/>
        <v>16.199264183567205</v>
      </c>
      <c r="BJ24">
        <f t="shared" si="10"/>
        <v>16.200204659508085</v>
      </c>
      <c r="BK24">
        <f t="shared" si="10"/>
        <v>16.192174194298548</v>
      </c>
      <c r="BL24">
        <f t="shared" si="8"/>
        <v>16.261934451901674</v>
      </c>
    </row>
    <row r="25" spans="1:70">
      <c r="A25" s="34" t="s">
        <v>74</v>
      </c>
      <c r="B25" s="55"/>
      <c r="C25" s="53">
        <v>43096.557000000001</v>
      </c>
      <c r="D25" s="54" t="s">
        <v>75</v>
      </c>
      <c r="E25" s="41">
        <f t="shared" si="11"/>
        <v>-35012.670741838672</v>
      </c>
      <c r="F25" s="41">
        <f t="shared" si="12"/>
        <v>-35012.5</v>
      </c>
      <c r="G25" s="41">
        <f t="shared" si="13"/>
        <v>-4.7878962497634348E-2</v>
      </c>
      <c r="H25" s="34"/>
      <c r="I25" s="34">
        <f t="shared" si="19"/>
        <v>-4.7878962497634348E-2</v>
      </c>
      <c r="K25" s="44"/>
      <c r="L25" s="34"/>
      <c r="M25" s="34"/>
      <c r="N25" s="34"/>
      <c r="O25" s="34"/>
      <c r="P25" s="34">
        <f t="shared" si="14"/>
        <v>-3.0035500670048919E-2</v>
      </c>
      <c r="Q25" s="212">
        <f t="shared" si="15"/>
        <v>28078.057000000001</v>
      </c>
      <c r="R25" s="45"/>
      <c r="S25" s="44">
        <f t="shared" si="16"/>
        <v>3.1838912999249835E-4</v>
      </c>
      <c r="T25" s="34">
        <f t="shared" si="32"/>
        <v>0.1</v>
      </c>
      <c r="U25" s="34">
        <f t="shared" si="17"/>
        <v>3.1838912999249834E-5</v>
      </c>
      <c r="V25" s="34"/>
      <c r="W25" s="34"/>
      <c r="X25" s="34"/>
      <c r="Y25" s="34"/>
      <c r="Z25">
        <f t="shared" si="20"/>
        <v>-35012.5</v>
      </c>
      <c r="AA25">
        <f t="shared" si="21"/>
        <v>-6.0253027558020936E-2</v>
      </c>
      <c r="AB25">
        <f t="shared" si="22"/>
        <v>1.2374065060386588E-2</v>
      </c>
      <c r="AC25">
        <f t="shared" si="23"/>
        <v>-1.7843461827585429E-2</v>
      </c>
      <c r="AF25" s="145">
        <f t="shared" si="24"/>
        <v>28078.057000000001</v>
      </c>
      <c r="AG25" s="146"/>
      <c r="AH25">
        <f t="shared" si="25"/>
        <v>1.2894249664523055E-3</v>
      </c>
      <c r="AI25">
        <f t="shared" si="26"/>
        <v>1.1033967634584299</v>
      </c>
      <c r="AJ25">
        <f t="shared" si="27"/>
        <v>0.22304667693726729</v>
      </c>
      <c r="AK25">
        <f t="shared" si="28"/>
        <v>8.3028083265825767E-2</v>
      </c>
      <c r="AL25">
        <f t="shared" si="29"/>
        <v>0.67657037080101468</v>
      </c>
      <c r="AM25">
        <f t="shared" si="30"/>
        <v>0.35180865682373674</v>
      </c>
      <c r="AN25">
        <f t="shared" si="18"/>
        <v>13.163702940872879</v>
      </c>
      <c r="AO25">
        <f t="shared" si="18"/>
        <v>13.163702822299067</v>
      </c>
      <c r="AP25">
        <f t="shared" si="18"/>
        <v>13.163701740860176</v>
      </c>
      <c r="AQ25">
        <f t="shared" si="18"/>
        <v>13.163691877757117</v>
      </c>
      <c r="AR25">
        <f t="shared" si="18"/>
        <v>13.163601925841633</v>
      </c>
      <c r="AS25">
        <f t="shared" si="18"/>
        <v>13.162781814289263</v>
      </c>
      <c r="AT25">
        <f t="shared" si="18"/>
        <v>13.155325560066167</v>
      </c>
      <c r="AU25">
        <f t="shared" si="31"/>
        <v>13.089119773665043</v>
      </c>
      <c r="AW25">
        <v>-10000</v>
      </c>
      <c r="AX25">
        <f t="shared" si="0"/>
        <v>1.7922983543114262E-3</v>
      </c>
      <c r="AY25">
        <f t="shared" si="1"/>
        <v>3.1968111999355377E-3</v>
      </c>
      <c r="AZ25">
        <f t="shared" si="2"/>
        <v>-1.4045128456241114E-3</v>
      </c>
      <c r="BA25">
        <f t="shared" si="3"/>
        <v>0.88611152498212531</v>
      </c>
      <c r="BB25">
        <f t="shared" si="4"/>
        <v>-8.605024845026267E-2</v>
      </c>
      <c r="BC25">
        <f t="shared" si="5"/>
        <v>-2.603804255573233</v>
      </c>
      <c r="BD25">
        <f t="shared" si="6"/>
        <v>-3.6288683772801105</v>
      </c>
      <c r="BE25">
        <f t="shared" si="10"/>
        <v>16.318086714339433</v>
      </c>
      <c r="BF25">
        <f t="shared" si="10"/>
        <v>16.318086849676185</v>
      </c>
      <c r="BG25">
        <f t="shared" si="10"/>
        <v>16.31808560441625</v>
      </c>
      <c r="BH25">
        <f t="shared" si="10"/>
        <v>16.318097062337397</v>
      </c>
      <c r="BI25">
        <f t="shared" si="10"/>
        <v>16.317991638849712</v>
      </c>
      <c r="BJ25">
        <f t="shared" si="10"/>
        <v>16.318961926020688</v>
      </c>
      <c r="BK25">
        <f t="shared" si="10"/>
        <v>16.310056308272522</v>
      </c>
      <c r="BL25">
        <f t="shared" si="8"/>
        <v>16.394066244852702</v>
      </c>
    </row>
    <row r="26" spans="1:70">
      <c r="A26" s="34" t="s">
        <v>74</v>
      </c>
      <c r="B26" s="55"/>
      <c r="C26" s="53">
        <v>43380.754999999997</v>
      </c>
      <c r="D26" s="54" t="s">
        <v>75</v>
      </c>
      <c r="E26" s="41">
        <f t="shared" si="11"/>
        <v>-33999.188273998072</v>
      </c>
      <c r="F26" s="41">
        <f t="shared" si="12"/>
        <v>-33999</v>
      </c>
      <c r="G26" s="41">
        <f t="shared" si="13"/>
        <v>-5.2795282994338777E-2</v>
      </c>
      <c r="H26" s="34"/>
      <c r="I26" s="34">
        <f t="shared" si="19"/>
        <v>-5.2795282994338777E-2</v>
      </c>
      <c r="K26" s="34"/>
      <c r="L26" s="34"/>
      <c r="M26" s="34"/>
      <c r="N26" s="34"/>
      <c r="O26" s="34"/>
      <c r="P26" s="34">
        <f t="shared" si="14"/>
        <v>-2.840756411687665E-2</v>
      </c>
      <c r="Q26" s="212">
        <f t="shared" si="15"/>
        <v>28362.254999999997</v>
      </c>
      <c r="R26" s="45"/>
      <c r="S26" s="44">
        <f t="shared" si="16"/>
        <v>5.947608320461226E-4</v>
      </c>
      <c r="T26" s="34">
        <f t="shared" si="32"/>
        <v>0.1</v>
      </c>
      <c r="U26" s="34">
        <f t="shared" si="17"/>
        <v>5.9476083204612265E-5</v>
      </c>
      <c r="V26" s="34"/>
      <c r="W26" s="34"/>
      <c r="X26" s="34"/>
      <c r="Y26" s="34"/>
      <c r="Z26">
        <f t="shared" si="20"/>
        <v>-33999</v>
      </c>
      <c r="AA26">
        <f t="shared" si="21"/>
        <v>-5.4899404357274653E-2</v>
      </c>
      <c r="AB26">
        <f t="shared" si="22"/>
        <v>2.1041213629358763E-3</v>
      </c>
      <c r="AC26">
        <f t="shared" si="23"/>
        <v>-2.4387718877462126E-2</v>
      </c>
      <c r="AE26">
        <f>+(G26-AA26)^2*T26</f>
        <v>4.4273267099631291E-7</v>
      </c>
      <c r="AF26" s="145">
        <f t="shared" si="24"/>
        <v>28362.254999999997</v>
      </c>
      <c r="AG26" s="146"/>
      <c r="AH26">
        <f t="shared" si="25"/>
        <v>2.6156004594105353E-3</v>
      </c>
      <c r="AI26">
        <f t="shared" si="26"/>
        <v>1.0883334290337843</v>
      </c>
      <c r="AJ26">
        <f t="shared" si="27"/>
        <v>0.38033267512684077</v>
      </c>
      <c r="AK26">
        <f t="shared" si="28"/>
        <v>9.8902773568837671E-2</v>
      </c>
      <c r="AL26">
        <f t="shared" si="29"/>
        <v>0.84178757598168596</v>
      </c>
      <c r="AM26">
        <f t="shared" si="30"/>
        <v>0.44764500811729213</v>
      </c>
      <c r="AN26">
        <f t="shared" si="18"/>
        <v>13.313108227878701</v>
      </c>
      <c r="AO26">
        <f t="shared" si="18"/>
        <v>13.313108155675831</v>
      </c>
      <c r="AP26">
        <f t="shared" si="18"/>
        <v>13.313107413773809</v>
      </c>
      <c r="AQ26">
        <f t="shared" si="18"/>
        <v>13.313099790579939</v>
      </c>
      <c r="AR26">
        <f t="shared" si="18"/>
        <v>13.313021463830685</v>
      </c>
      <c r="AS26">
        <f t="shared" si="18"/>
        <v>13.312217001098624</v>
      </c>
      <c r="AT26">
        <f t="shared" si="18"/>
        <v>13.303988937570567</v>
      </c>
      <c r="AU26">
        <f t="shared" si="31"/>
        <v>13.223035345820914</v>
      </c>
      <c r="AW26">
        <v>-9000</v>
      </c>
      <c r="AX26">
        <f t="shared" si="0"/>
        <v>1.8154911038729053E-3</v>
      </c>
      <c r="AY26">
        <f t="shared" si="1"/>
        <v>4.2833180162600275E-3</v>
      </c>
      <c r="AZ26">
        <f t="shared" si="2"/>
        <v>-2.4678269123871222E-3</v>
      </c>
      <c r="BA26">
        <f t="shared" si="3"/>
        <v>0.8940550964280205</v>
      </c>
      <c r="BB26">
        <f t="shared" si="4"/>
        <v>-0.19242563925549111</v>
      </c>
      <c r="BC26">
        <f t="shared" si="5"/>
        <v>-2.496327670438268</v>
      </c>
      <c r="BD26">
        <f t="shared" si="6"/>
        <v>-2.9912038987543803</v>
      </c>
      <c r="BE26">
        <f t="shared" si="10"/>
        <v>16.437784293121123</v>
      </c>
      <c r="BF26">
        <f t="shared" si="10"/>
        <v>16.43778438025376</v>
      </c>
      <c r="BG26">
        <f t="shared" si="10"/>
        <v>16.437783498621314</v>
      </c>
      <c r="BH26">
        <f t="shared" si="10"/>
        <v>16.437792419257818</v>
      </c>
      <c r="BI26">
        <f t="shared" si="10"/>
        <v>16.437702160714142</v>
      </c>
      <c r="BJ26">
        <f t="shared" si="10"/>
        <v>16.438615728558684</v>
      </c>
      <c r="BK26">
        <f t="shared" si="10"/>
        <v>16.429403003145463</v>
      </c>
      <c r="BL26">
        <f t="shared" si="8"/>
        <v>16.526198037803738</v>
      </c>
    </row>
    <row r="27" spans="1:70">
      <c r="A27" s="34" t="s">
        <v>74</v>
      </c>
      <c r="B27" s="55"/>
      <c r="C27" s="53">
        <v>43452.688000000002</v>
      </c>
      <c r="D27" s="54" t="s">
        <v>75</v>
      </c>
      <c r="E27" s="41">
        <f t="shared" si="11"/>
        <v>-33742.666995314954</v>
      </c>
      <c r="F27" s="41">
        <f t="shared" si="12"/>
        <v>-33742.5</v>
      </c>
      <c r="G27" s="41">
        <f t="shared" si="13"/>
        <v>-4.6828372491290793E-2</v>
      </c>
      <c r="H27" s="34"/>
      <c r="I27" s="34">
        <f t="shared" si="19"/>
        <v>-4.6828372491290793E-2</v>
      </c>
      <c r="K27" s="34"/>
      <c r="L27" s="34"/>
      <c r="M27" s="34"/>
      <c r="N27" s="34"/>
      <c r="O27" s="34"/>
      <c r="P27" s="34">
        <f t="shared" si="14"/>
        <v>-2.8002431323698534E-2</v>
      </c>
      <c r="Q27" s="212">
        <f t="shared" si="15"/>
        <v>28434.188000000002</v>
      </c>
      <c r="R27" s="45"/>
      <c r="S27" s="44">
        <f t="shared" si="16"/>
        <v>3.5441606084564496E-4</v>
      </c>
      <c r="T27" s="34">
        <f t="shared" si="32"/>
        <v>0.1</v>
      </c>
      <c r="U27" s="34">
        <f t="shared" si="17"/>
        <v>3.5441606084564496E-5</v>
      </c>
      <c r="V27" s="34"/>
      <c r="W27" s="34"/>
      <c r="X27" s="34"/>
      <c r="Y27" s="34"/>
      <c r="Z27">
        <f t="shared" si="20"/>
        <v>-33742.5</v>
      </c>
      <c r="AA27">
        <f t="shared" si="21"/>
        <v>-5.3574299019760074E-2</v>
      </c>
      <c r="AB27">
        <f t="shared" si="22"/>
        <v>6.7459265284692815E-3</v>
      </c>
      <c r="AC27">
        <f t="shared" si="23"/>
        <v>-1.8825941167592258E-2</v>
      </c>
      <c r="AE27">
        <f t="shared" ref="AE27:AE90" si="33">+(G27-AA27)^2*T27</f>
        <v>4.5507524727505611E-6</v>
      </c>
      <c r="AF27" s="145">
        <f t="shared" si="24"/>
        <v>28434.188000000002</v>
      </c>
      <c r="AG27" s="146"/>
      <c r="AH27">
        <f t="shared" si="25"/>
        <v>2.9402324279699478E-3</v>
      </c>
      <c r="AI27">
        <f t="shared" si="26"/>
        <v>1.0841980734183152</v>
      </c>
      <c r="AJ27">
        <f t="shared" si="27"/>
        <v>0.41798550746260166</v>
      </c>
      <c r="AK27">
        <f t="shared" si="28"/>
        <v>0.10244626756070419</v>
      </c>
      <c r="AL27">
        <f t="shared" si="29"/>
        <v>0.88285828862667215</v>
      </c>
      <c r="AM27">
        <f t="shared" si="30"/>
        <v>0.47252759563768154</v>
      </c>
      <c r="AN27">
        <f t="shared" si="18"/>
        <v>13.350583036062716</v>
      </c>
      <c r="AO27">
        <f t="shared" si="18"/>
        <v>13.350582975037765</v>
      </c>
      <c r="AP27">
        <f t="shared" si="18"/>
        <v>13.350582324994525</v>
      </c>
      <c r="AQ27">
        <f t="shared" si="18"/>
        <v>13.350575400701878</v>
      </c>
      <c r="AR27">
        <f t="shared" si="18"/>
        <v>13.350501645763199</v>
      </c>
      <c r="AS27">
        <f t="shared" si="18"/>
        <v>13.349716372498595</v>
      </c>
      <c r="AT27">
        <f t="shared" si="18"/>
        <v>13.341393190537076</v>
      </c>
      <c r="AU27">
        <f t="shared" si="31"/>
        <v>13.256927150712855</v>
      </c>
      <c r="AW27">
        <v>-8000</v>
      </c>
      <c r="AX27">
        <f t="shared" si="0"/>
        <v>1.7487645700282805E-3</v>
      </c>
      <c r="AY27">
        <f t="shared" si="1"/>
        <v>5.2543596066780135E-3</v>
      </c>
      <c r="AZ27">
        <f t="shared" si="2"/>
        <v>-3.505595036649733E-3</v>
      </c>
      <c r="BA27">
        <f t="shared" si="3"/>
        <v>0.90341184556364329</v>
      </c>
      <c r="BB27">
        <f t="shared" si="4"/>
        <v>-0.29858499401784744</v>
      </c>
      <c r="BC27">
        <f t="shared" si="5"/>
        <v>-2.3867513847323565</v>
      </c>
      <c r="BD27">
        <f t="shared" si="6"/>
        <v>-2.5225456310550634</v>
      </c>
      <c r="BE27">
        <f t="shared" si="10"/>
        <v>16.558645298043089</v>
      </c>
      <c r="BF27">
        <f t="shared" si="10"/>
        <v>16.558645343890763</v>
      </c>
      <c r="BG27">
        <f t="shared" si="10"/>
        <v>16.558644819619449</v>
      </c>
      <c r="BH27">
        <f t="shared" si="10"/>
        <v>16.558650814716732</v>
      </c>
      <c r="BI27">
        <f t="shared" si="10"/>
        <v>16.558582262596609</v>
      </c>
      <c r="BJ27">
        <f t="shared" si="10"/>
        <v>16.559366455217511</v>
      </c>
      <c r="BK27">
        <f t="shared" si="10"/>
        <v>16.550437166961299</v>
      </c>
      <c r="BL27">
        <f t="shared" si="8"/>
        <v>16.658329830754766</v>
      </c>
    </row>
    <row r="28" spans="1:70">
      <c r="A28" s="34" t="s">
        <v>74</v>
      </c>
      <c r="B28" s="55"/>
      <c r="C28" s="53">
        <v>43452.690999999999</v>
      </c>
      <c r="D28" s="54" t="s">
        <v>75</v>
      </c>
      <c r="E28" s="41">
        <f t="shared" si="11"/>
        <v>-33742.656296972957</v>
      </c>
      <c r="F28" s="41">
        <f t="shared" si="12"/>
        <v>-33742.5</v>
      </c>
      <c r="G28" s="41">
        <f t="shared" si="13"/>
        <v>-4.3828372494317591E-2</v>
      </c>
      <c r="H28" s="34"/>
      <c r="I28" s="34">
        <f t="shared" si="19"/>
        <v>-4.3828372494317591E-2</v>
      </c>
      <c r="K28" s="44"/>
      <c r="L28" s="34"/>
      <c r="M28" s="34"/>
      <c r="N28" s="34"/>
      <c r="O28" s="34"/>
      <c r="P28" s="34">
        <f t="shared" si="14"/>
        <v>-2.8002431323698534E-2</v>
      </c>
      <c r="Q28" s="212">
        <f t="shared" si="15"/>
        <v>28434.190999999999</v>
      </c>
      <c r="R28" s="45"/>
      <c r="S28" s="44">
        <f t="shared" si="16"/>
        <v>2.5046041393589526E-4</v>
      </c>
      <c r="T28" s="34">
        <f t="shared" si="32"/>
        <v>0.1</v>
      </c>
      <c r="U28" s="34">
        <f t="shared" si="17"/>
        <v>2.5046041393589528E-5</v>
      </c>
      <c r="V28" s="34"/>
      <c r="W28" s="34"/>
      <c r="X28" s="34"/>
      <c r="Y28" s="34"/>
      <c r="Z28">
        <f t="shared" si="20"/>
        <v>-33742.5</v>
      </c>
      <c r="AA28">
        <f t="shared" si="21"/>
        <v>-5.3574299019760074E-2</v>
      </c>
      <c r="AB28">
        <f t="shared" si="22"/>
        <v>9.7459265254424832E-3</v>
      </c>
      <c r="AC28">
        <f t="shared" si="23"/>
        <v>-1.5825941170619057E-2</v>
      </c>
      <c r="AE28">
        <f t="shared" si="33"/>
        <v>9.4983083839323391E-6</v>
      </c>
      <c r="AF28" s="145">
        <f t="shared" si="24"/>
        <v>28434.190999999999</v>
      </c>
      <c r="AG28" s="146"/>
      <c r="AH28">
        <f t="shared" si="25"/>
        <v>2.9402324279699478E-3</v>
      </c>
      <c r="AI28">
        <f t="shared" si="26"/>
        <v>1.0841980734183152</v>
      </c>
      <c r="AJ28">
        <f t="shared" si="27"/>
        <v>0.41798550746260166</v>
      </c>
      <c r="AK28">
        <f t="shared" si="28"/>
        <v>0.10244626756070419</v>
      </c>
      <c r="AL28">
        <f t="shared" si="29"/>
        <v>0.88285828862667215</v>
      </c>
      <c r="AM28">
        <f t="shared" si="30"/>
        <v>0.47252759563768154</v>
      </c>
      <c r="AN28">
        <f t="shared" si="18"/>
        <v>13.350583036062716</v>
      </c>
      <c r="AO28">
        <f t="shared" si="18"/>
        <v>13.350582975037765</v>
      </c>
      <c r="AP28">
        <f t="shared" si="18"/>
        <v>13.350582324994525</v>
      </c>
      <c r="AQ28">
        <f t="shared" si="18"/>
        <v>13.350575400701878</v>
      </c>
      <c r="AR28">
        <f t="shared" si="18"/>
        <v>13.350501645763199</v>
      </c>
      <c r="AS28">
        <f t="shared" si="18"/>
        <v>13.349716372498595</v>
      </c>
      <c r="AT28">
        <f t="shared" si="18"/>
        <v>13.341393190537076</v>
      </c>
      <c r="AU28">
        <f t="shared" si="31"/>
        <v>13.256927150712855</v>
      </c>
      <c r="AW28">
        <v>-7000</v>
      </c>
      <c r="AX28">
        <f t="shared" si="0"/>
        <v>1.6070161527577918E-3</v>
      </c>
      <c r="AY28">
        <f t="shared" si="1"/>
        <v>6.1099359711894938E-3</v>
      </c>
      <c r="AZ28">
        <f t="shared" si="2"/>
        <v>-4.5029198184317019E-3</v>
      </c>
      <c r="BA28">
        <f t="shared" si="3"/>
        <v>0.91417637133616692</v>
      </c>
      <c r="BB28">
        <f t="shared" si="4"/>
        <v>-0.40342215107195117</v>
      </c>
      <c r="BC28">
        <f t="shared" si="5"/>
        <v>-2.2747072796736902</v>
      </c>
      <c r="BD28">
        <f t="shared" si="6"/>
        <v>-2.1607866040777042</v>
      </c>
      <c r="BE28">
        <f t="shared" si="10"/>
        <v>16.680859545664546</v>
      </c>
      <c r="BF28">
        <f t="shared" si="10"/>
        <v>16.68085956445681</v>
      </c>
      <c r="BG28">
        <f t="shared" si="10"/>
        <v>16.680859312703099</v>
      </c>
      <c r="BH28">
        <f t="shared" si="10"/>
        <v>16.680862685371707</v>
      </c>
      <c r="BI28">
        <f t="shared" si="10"/>
        <v>16.680817504133781</v>
      </c>
      <c r="BJ28">
        <f t="shared" si="10"/>
        <v>16.68142301408977</v>
      </c>
      <c r="BK28">
        <f t="shared" si="10"/>
        <v>16.673352269401327</v>
      </c>
      <c r="BL28">
        <f t="shared" si="8"/>
        <v>16.790461623705795</v>
      </c>
    </row>
    <row r="29" spans="1:70">
      <c r="A29" s="34" t="s">
        <v>74</v>
      </c>
      <c r="B29" s="55"/>
      <c r="C29" s="53">
        <v>43714.739000000001</v>
      </c>
      <c r="D29" s="54" t="s">
        <v>75</v>
      </c>
      <c r="E29" s="41">
        <f t="shared" si="11"/>
        <v>-32808.163254331208</v>
      </c>
      <c r="F29" s="41">
        <f t="shared" si="12"/>
        <v>-32808</v>
      </c>
      <c r="G29" s="41">
        <f t="shared" si="13"/>
        <v>-4.5779335996485315E-2</v>
      </c>
      <c r="I29" s="34">
        <f t="shared" si="19"/>
        <v>-4.5779335996485315E-2</v>
      </c>
      <c r="K29" s="44"/>
      <c r="L29" s="34"/>
      <c r="M29" s="34"/>
      <c r="N29" s="34"/>
      <c r="O29" s="34"/>
      <c r="P29" s="34">
        <f t="shared" si="14"/>
        <v>-2.654989658068389E-2</v>
      </c>
      <c r="Q29" s="212">
        <f t="shared" si="15"/>
        <v>28696.239000000001</v>
      </c>
      <c r="R29" s="45"/>
      <c r="S29" s="44">
        <f t="shared" si="16"/>
        <v>3.6977134024597746E-4</v>
      </c>
      <c r="T29" s="34">
        <f t="shared" si="32"/>
        <v>0.1</v>
      </c>
      <c r="U29" s="34">
        <f t="shared" si="17"/>
        <v>3.697713402459775E-5</v>
      </c>
      <c r="V29" s="34"/>
      <c r="W29" s="34"/>
      <c r="X29" s="34"/>
      <c r="Y29" s="34"/>
      <c r="Z29">
        <f t="shared" si="20"/>
        <v>-32808</v>
      </c>
      <c r="AA29">
        <f t="shared" si="21"/>
        <v>-4.8859237542275849E-2</v>
      </c>
      <c r="AB29">
        <f t="shared" si="22"/>
        <v>3.0799015457905338E-3</v>
      </c>
      <c r="AC29">
        <f t="shared" si="23"/>
        <v>-1.9229439415801425E-2</v>
      </c>
      <c r="AE29">
        <f t="shared" si="33"/>
        <v>9.4857935317629198E-7</v>
      </c>
      <c r="AF29" s="145">
        <f t="shared" si="24"/>
        <v>28696.239000000001</v>
      </c>
      <c r="AG29" s="146"/>
      <c r="AH29">
        <f t="shared" si="25"/>
        <v>4.0745502304666168E-3</v>
      </c>
      <c r="AI29">
        <f t="shared" si="26"/>
        <v>1.0682946808328329</v>
      </c>
      <c r="AJ29">
        <f t="shared" si="27"/>
        <v>0.54646527462979033</v>
      </c>
      <c r="AK29">
        <f t="shared" si="28"/>
        <v>0.11366789289160274</v>
      </c>
      <c r="AL29">
        <f t="shared" si="29"/>
        <v>1.0297693366751974</v>
      </c>
      <c r="AM29">
        <f t="shared" si="30"/>
        <v>0.56578933102355011</v>
      </c>
      <c r="AN29">
        <f t="shared" si="18"/>
        <v>13.485865903780811</v>
      </c>
      <c r="AO29">
        <f t="shared" si="18"/>
        <v>13.485865875665558</v>
      </c>
      <c r="AP29">
        <f t="shared" si="18"/>
        <v>13.485865525925997</v>
      </c>
      <c r="AQ29">
        <f t="shared" si="18"/>
        <v>13.485861175355501</v>
      </c>
      <c r="AR29">
        <f t="shared" si="18"/>
        <v>13.485807058693126</v>
      </c>
      <c r="AS29">
        <f t="shared" si="18"/>
        <v>13.485134223331919</v>
      </c>
      <c r="AT29">
        <f t="shared" si="18"/>
        <v>13.476817715345277</v>
      </c>
      <c r="AU29">
        <f t="shared" si="31"/>
        <v>13.380404311225593</v>
      </c>
      <c r="AW29">
        <v>-6000</v>
      </c>
      <c r="AX29">
        <f t="shared" si="0"/>
        <v>1.4057331311860969E-3</v>
      </c>
      <c r="AY29">
        <f t="shared" si="1"/>
        <v>6.8500471097944693E-3</v>
      </c>
      <c r="AZ29">
        <f t="shared" si="2"/>
        <v>-5.4443139786083724E-3</v>
      </c>
      <c r="BA29">
        <f t="shared" si="3"/>
        <v>0.92633054672130122</v>
      </c>
      <c r="BB29">
        <f t="shared" si="4"/>
        <v>-0.50565633363109641</v>
      </c>
      <c r="BC29">
        <f t="shared" si="5"/>
        <v>-2.1598184995863372</v>
      </c>
      <c r="BD29">
        <f t="shared" si="6"/>
        <v>-1.8708088993439855</v>
      </c>
      <c r="BE29">
        <f t="shared" si="10"/>
        <v>16.804615333995919</v>
      </c>
      <c r="BF29">
        <f t="shared" si="10"/>
        <v>16.804615339468732</v>
      </c>
      <c r="BG29">
        <f t="shared" si="10"/>
        <v>16.804615249076559</v>
      </c>
      <c r="BH29">
        <f t="shared" si="10"/>
        <v>16.804616742047763</v>
      </c>
      <c r="BI29">
        <f t="shared" si="10"/>
        <v>16.804592083799228</v>
      </c>
      <c r="BJ29">
        <f t="shared" si="10"/>
        <v>16.804999496920701</v>
      </c>
      <c r="BK29">
        <f t="shared" si="10"/>
        <v>16.798308988945067</v>
      </c>
      <c r="BL29">
        <f t="shared" si="8"/>
        <v>16.922593416656827</v>
      </c>
    </row>
    <row r="30" spans="1:70">
      <c r="A30" s="34" t="s">
        <v>74</v>
      </c>
      <c r="B30" s="55"/>
      <c r="C30" s="53">
        <v>43757.644</v>
      </c>
      <c r="D30" s="54" t="s">
        <v>75</v>
      </c>
      <c r="E30" s="41">
        <f t="shared" si="11"/>
        <v>-32655.159132969689</v>
      </c>
      <c r="F30" s="41">
        <f t="shared" si="12"/>
        <v>-32655</v>
      </c>
      <c r="G30" s="41">
        <f t="shared" si="13"/>
        <v>-4.462363499624189E-2</v>
      </c>
      <c r="H30" s="34"/>
      <c r="I30" s="34">
        <f t="shared" si="19"/>
        <v>-4.462363499624189E-2</v>
      </c>
      <c r="K30" s="44"/>
      <c r="L30" s="34"/>
      <c r="M30" s="34"/>
      <c r="N30" s="34"/>
      <c r="O30" s="34"/>
      <c r="P30" s="34">
        <f t="shared" si="14"/>
        <v>-2.631559137874959E-2</v>
      </c>
      <c r="Q30" s="212">
        <f t="shared" si="15"/>
        <v>28739.144</v>
      </c>
      <c r="R30" s="45"/>
      <c r="S30" s="44">
        <f t="shared" si="16"/>
        <v>3.3518446110000056E-4</v>
      </c>
      <c r="T30" s="34">
        <f t="shared" si="32"/>
        <v>0.1</v>
      </c>
      <c r="U30" s="34">
        <f t="shared" si="17"/>
        <v>3.3518446110000056E-5</v>
      </c>
      <c r="V30" s="34"/>
      <c r="W30" s="34"/>
      <c r="X30" s="34"/>
      <c r="Y30" s="34"/>
      <c r="Z30">
        <f t="shared" si="20"/>
        <v>-32655</v>
      </c>
      <c r="AA30">
        <f t="shared" si="21"/>
        <v>-4.8104991231631436E-2</v>
      </c>
      <c r="AB30">
        <f t="shared" si="22"/>
        <v>3.4813562353895461E-3</v>
      </c>
      <c r="AC30">
        <f t="shared" si="23"/>
        <v>-1.83080436174923E-2</v>
      </c>
      <c r="AE30">
        <f t="shared" si="33"/>
        <v>1.2119841237685673E-6</v>
      </c>
      <c r="AF30" s="145">
        <f t="shared" si="24"/>
        <v>28739.144</v>
      </c>
      <c r="AG30" s="146"/>
      <c r="AH30">
        <f t="shared" si="25"/>
        <v>4.2521491476793915E-3</v>
      </c>
      <c r="AI30">
        <f t="shared" si="26"/>
        <v>1.0655894170837443</v>
      </c>
      <c r="AJ30">
        <f t="shared" si="27"/>
        <v>0.56610396626243875</v>
      </c>
      <c r="AK30">
        <f t="shared" si="28"/>
        <v>0.11525008317172709</v>
      </c>
      <c r="AL30">
        <f t="shared" si="29"/>
        <v>1.0534034598731274</v>
      </c>
      <c r="AM30">
        <f t="shared" si="30"/>
        <v>0.58149498015742496</v>
      </c>
      <c r="AN30">
        <f t="shared" si="18"/>
        <v>13.507821499190399</v>
      </c>
      <c r="AO30">
        <f t="shared" si="18"/>
        <v>13.507821475078988</v>
      </c>
      <c r="AP30">
        <f t="shared" si="18"/>
        <v>13.507821166173965</v>
      </c>
      <c r="AQ30">
        <f t="shared" si="18"/>
        <v>13.507817208627188</v>
      </c>
      <c r="AR30">
        <f t="shared" si="18"/>
        <v>13.507766508290551</v>
      </c>
      <c r="AS30">
        <f t="shared" si="18"/>
        <v>13.507117295617126</v>
      </c>
      <c r="AT30">
        <f t="shared" si="18"/>
        <v>13.498854613552947</v>
      </c>
      <c r="AU30">
        <f t="shared" si="31"/>
        <v>13.4006204755471</v>
      </c>
      <c r="AW30">
        <v>-5000</v>
      </c>
      <c r="AX30">
        <f t="shared" si="0"/>
        <v>1.1609443215552509E-3</v>
      </c>
      <c r="AY30">
        <f t="shared" si="1"/>
        <v>7.4746930224929408E-3</v>
      </c>
      <c r="AZ30">
        <f t="shared" si="2"/>
        <v>-6.3137487009376899E-3</v>
      </c>
      <c r="BA30">
        <f t="shared" si="3"/>
        <v>0.93983716652582094</v>
      </c>
      <c r="BB30">
        <f t="shared" si="4"/>
        <v>-0.60379956186498795</v>
      </c>
      <c r="BC30">
        <f t="shared" si="5"/>
        <v>-2.0417019863262258</v>
      </c>
      <c r="BD30">
        <f t="shared" si="6"/>
        <v>-1.6312415367049626</v>
      </c>
      <c r="BE30">
        <f t="shared" si="10"/>
        <v>16.930097320225205</v>
      </c>
      <c r="BF30">
        <f t="shared" si="10"/>
        <v>16.930097321161508</v>
      </c>
      <c r="BG30">
        <f t="shared" si="10"/>
        <v>16.930097300494282</v>
      </c>
      <c r="BH30">
        <f t="shared" si="10"/>
        <v>16.930097756685598</v>
      </c>
      <c r="BI30">
        <f t="shared" si="10"/>
        <v>16.930087687229321</v>
      </c>
      <c r="BJ30">
        <f t="shared" si="10"/>
        <v>16.930310014041297</v>
      </c>
      <c r="BK30">
        <f t="shared" si="10"/>
        <v>16.925432411694096</v>
      </c>
      <c r="BL30">
        <f t="shared" si="8"/>
        <v>17.054725209607859</v>
      </c>
    </row>
    <row r="31" spans="1:70">
      <c r="A31" s="34" t="s">
        <v>19</v>
      </c>
      <c r="B31" s="55"/>
      <c r="C31" s="53">
        <v>43790.030299999999</v>
      </c>
      <c r="D31" s="54"/>
      <c r="E31" s="41">
        <f t="shared" si="11"/>
        <v>-32539.665894986927</v>
      </c>
      <c r="F31" s="41">
        <f t="shared" si="12"/>
        <v>-32539.5</v>
      </c>
      <c r="G31" s="41">
        <f t="shared" si="13"/>
        <v>-4.651982149516698E-2</v>
      </c>
      <c r="I31" s="34"/>
      <c r="J31" s="34"/>
      <c r="K31" s="43">
        <f>G31</f>
        <v>-4.651982149516698E-2</v>
      </c>
      <c r="L31" s="34"/>
      <c r="M31" s="34"/>
      <c r="N31" s="34"/>
      <c r="O31" s="34"/>
      <c r="P31" s="34">
        <f t="shared" si="14"/>
        <v>-2.6139368027799124E-2</v>
      </c>
      <c r="Q31" s="212">
        <f t="shared" si="15"/>
        <v>28771.530299999999</v>
      </c>
      <c r="R31" s="45"/>
      <c r="S31" s="44">
        <f t="shared" si="16"/>
        <v>4.1536288353554644E-4</v>
      </c>
      <c r="T31" s="34">
        <v>1</v>
      </c>
      <c r="U31" s="34">
        <f t="shared" si="17"/>
        <v>4.1536288353554644E-4</v>
      </c>
      <c r="V31" s="34"/>
      <c r="W31" s="34"/>
      <c r="X31" s="34"/>
      <c r="Y31" s="34"/>
      <c r="Z31">
        <f t="shared" si="20"/>
        <v>-32539.5</v>
      </c>
      <c r="AA31">
        <f t="shared" si="21"/>
        <v>-4.7539047672926611E-2</v>
      </c>
      <c r="AB31">
        <f t="shared" si="22"/>
        <v>1.0192261777596315E-3</v>
      </c>
      <c r="AC31">
        <f t="shared" si="23"/>
        <v>-2.0380453467367856E-2</v>
      </c>
      <c r="AE31">
        <f t="shared" si="33"/>
        <v>1.0388220014305079E-6</v>
      </c>
      <c r="AF31" s="145">
        <f t="shared" si="24"/>
        <v>28771.530299999999</v>
      </c>
      <c r="AG31" s="146"/>
      <c r="AH31">
        <f t="shared" si="25"/>
        <v>4.3845708477612674E-3</v>
      </c>
      <c r="AI31">
        <f t="shared" si="26"/>
        <v>1.0635321229573895</v>
      </c>
      <c r="AJ31">
        <f t="shared" si="27"/>
        <v>0.58065560290816243</v>
      </c>
      <c r="AK31">
        <f t="shared" si="28"/>
        <v>0.11639683267599049</v>
      </c>
      <c r="AL31">
        <f t="shared" si="29"/>
        <v>1.0711653198283986</v>
      </c>
      <c r="AM31">
        <f t="shared" si="30"/>
        <v>0.59344088121126404</v>
      </c>
      <c r="AN31">
        <f t="shared" si="18"/>
        <v>13.524358814896226</v>
      </c>
      <c r="AO31">
        <f t="shared" si="18"/>
        <v>13.524358793543565</v>
      </c>
      <c r="AP31">
        <f t="shared" si="18"/>
        <v>13.5243585135859</v>
      </c>
      <c r="AQ31">
        <f t="shared" si="18"/>
        <v>13.524354843032834</v>
      </c>
      <c r="AR31">
        <f t="shared" si="18"/>
        <v>13.524306719815293</v>
      </c>
      <c r="AS31">
        <f t="shared" si="18"/>
        <v>13.523676099033649</v>
      </c>
      <c r="AT31">
        <f t="shared" si="18"/>
        <v>13.515463758414752</v>
      </c>
      <c r="AU31">
        <f t="shared" si="31"/>
        <v>13.415881697632944</v>
      </c>
      <c r="AW31">
        <v>-4000</v>
      </c>
      <c r="AX31">
        <f t="shared" si="0"/>
        <v>8.8911733327959926E-4</v>
      </c>
      <c r="AY31">
        <f t="shared" si="1"/>
        <v>7.9838737092849076E-3</v>
      </c>
      <c r="AZ31">
        <f t="shared" si="2"/>
        <v>-7.0947563760053083E-3</v>
      </c>
      <c r="BA31">
        <f t="shared" si="3"/>
        <v>0.95463198227553248</v>
      </c>
      <c r="BB31">
        <f t="shared" si="4"/>
        <v>-0.69612652059249402</v>
      </c>
      <c r="BC31">
        <f t="shared" si="5"/>
        <v>-1.9199731982531067</v>
      </c>
      <c r="BD31">
        <f t="shared" si="6"/>
        <v>-1.4283167502993441</v>
      </c>
      <c r="BE31">
        <f t="shared" si="10"/>
        <v>17.057483437571733</v>
      </c>
      <c r="BF31">
        <f t="shared" si="10"/>
        <v>17.057483437629518</v>
      </c>
      <c r="BG31">
        <f t="shared" si="10"/>
        <v>17.057483435644087</v>
      </c>
      <c r="BH31">
        <f t="shared" si="10"/>
        <v>17.057483503862873</v>
      </c>
      <c r="BI31">
        <f t="shared" si="10"/>
        <v>17.057481159896248</v>
      </c>
      <c r="BJ31">
        <f t="shared" si="10"/>
        <v>17.057561711532891</v>
      </c>
      <c r="BK31">
        <f t="shared" si="10"/>
        <v>17.05480985069293</v>
      </c>
      <c r="BL31">
        <f t="shared" si="8"/>
        <v>17.186857002558888</v>
      </c>
    </row>
    <row r="32" spans="1:70">
      <c r="A32" s="34" t="s">
        <v>19</v>
      </c>
      <c r="B32" s="55"/>
      <c r="C32" s="53">
        <v>43790.170400000003</v>
      </c>
      <c r="D32" s="54"/>
      <c r="E32" s="41">
        <f t="shared" si="11"/>
        <v>-32539.166282414888</v>
      </c>
      <c r="F32" s="41">
        <f t="shared" si="12"/>
        <v>-32539</v>
      </c>
      <c r="G32" s="41">
        <f t="shared" si="13"/>
        <v>-4.6628462994704023E-2</v>
      </c>
      <c r="I32" s="34"/>
      <c r="J32" s="34"/>
      <c r="K32" s="43">
        <f>G32</f>
        <v>-4.6628462994704023E-2</v>
      </c>
      <c r="L32" s="34"/>
      <c r="M32" s="34"/>
      <c r="N32" s="34"/>
      <c r="O32" s="34"/>
      <c r="P32" s="34">
        <f t="shared" si="14"/>
        <v>-2.6138606379496429E-2</v>
      </c>
      <c r="Q32" s="212">
        <f t="shared" si="15"/>
        <v>28771.670400000003</v>
      </c>
      <c r="R32" s="45"/>
      <c r="S32" s="44">
        <f t="shared" si="16"/>
        <v>4.1983422411176642E-4</v>
      </c>
      <c r="T32" s="34">
        <v>1</v>
      </c>
      <c r="U32" s="34">
        <f t="shared" si="17"/>
        <v>4.1983422411176642E-4</v>
      </c>
      <c r="V32" s="34"/>
      <c r="W32" s="34"/>
      <c r="X32" s="34"/>
      <c r="Y32" s="34"/>
      <c r="Z32">
        <f t="shared" si="20"/>
        <v>-32539</v>
      </c>
      <c r="AA32">
        <f t="shared" si="21"/>
        <v>-4.7536604184292203E-2</v>
      </c>
      <c r="AB32">
        <f t="shared" si="22"/>
        <v>9.0814118958817969E-4</v>
      </c>
      <c r="AC32">
        <f t="shared" si="23"/>
        <v>-2.0489856615207594E-2</v>
      </c>
      <c r="AE32">
        <f t="shared" si="33"/>
        <v>8.2472042022663412E-7</v>
      </c>
      <c r="AF32" s="145">
        <f t="shared" si="24"/>
        <v>28771.670400000003</v>
      </c>
      <c r="AG32" s="146"/>
      <c r="AH32">
        <f t="shared" si="25"/>
        <v>4.385140966884543E-3</v>
      </c>
      <c r="AI32">
        <f t="shared" si="26"/>
        <v>1.0635231902645645</v>
      </c>
      <c r="AJ32">
        <f t="shared" si="27"/>
        <v>0.58071808050354168</v>
      </c>
      <c r="AK32">
        <f t="shared" si="28"/>
        <v>0.11640170790451192</v>
      </c>
      <c r="AL32">
        <f t="shared" si="29"/>
        <v>1.0712420616567473</v>
      </c>
      <c r="AM32">
        <f t="shared" si="30"/>
        <v>0.59349276647157323</v>
      </c>
      <c r="AN32">
        <f t="shared" si="18"/>
        <v>13.524430335462606</v>
      </c>
      <c r="AO32">
        <f t="shared" si="18"/>
        <v>13.524430314121402</v>
      </c>
      <c r="AP32">
        <f t="shared" si="18"/>
        <v>13.524430034285469</v>
      </c>
      <c r="AQ32">
        <f t="shared" si="18"/>
        <v>13.524426364955202</v>
      </c>
      <c r="AR32">
        <f t="shared" si="18"/>
        <v>13.52437825287503</v>
      </c>
      <c r="AS32">
        <f t="shared" si="18"/>
        <v>13.523747713902431</v>
      </c>
      <c r="AT32">
        <f t="shared" si="18"/>
        <v>13.515535609281347</v>
      </c>
      <c r="AU32">
        <f t="shared" si="31"/>
        <v>13.41594776352942</v>
      </c>
      <c r="AV32" s="7"/>
      <c r="AW32">
        <v>-3000</v>
      </c>
      <c r="AX32">
        <f t="shared" si="0"/>
        <v>6.0698161190313703E-4</v>
      </c>
      <c r="AY32">
        <f t="shared" si="1"/>
        <v>8.3775891701703669E-3</v>
      </c>
      <c r="AZ32">
        <f t="shared" si="2"/>
        <v>-7.7706075582672299E-3</v>
      </c>
      <c r="BA32">
        <f t="shared" si="3"/>
        <v>0.97061402756062176</v>
      </c>
      <c r="BB32">
        <f t="shared" si="4"/>
        <v>-0.78065134055497198</v>
      </c>
      <c r="BC32">
        <f t="shared" si="5"/>
        <v>-1.7942537145072941</v>
      </c>
      <c r="BD32">
        <f t="shared" si="6"/>
        <v>-1.2527493320933194</v>
      </c>
      <c r="BE32">
        <f t="shared" si="10"/>
        <v>17.186940626423539</v>
      </c>
      <c r="BF32">
        <f t="shared" si="10"/>
        <v>17.186940626423659</v>
      </c>
      <c r="BG32">
        <f t="shared" si="10"/>
        <v>17.186940626413652</v>
      </c>
      <c r="BH32">
        <f t="shared" si="10"/>
        <v>17.186940627236709</v>
      </c>
      <c r="BI32">
        <f t="shared" si="10"/>
        <v>17.186940559544006</v>
      </c>
      <c r="BJ32">
        <f t="shared" si="10"/>
        <v>17.186946127131076</v>
      </c>
      <c r="BK32">
        <f t="shared" si="10"/>
        <v>17.186489323763656</v>
      </c>
      <c r="BL32">
        <f t="shared" si="8"/>
        <v>17.31898879550992</v>
      </c>
    </row>
    <row r="33" spans="1:70" s="34" customFormat="1">
      <c r="A33" s="34" t="s">
        <v>76</v>
      </c>
      <c r="B33" s="52"/>
      <c r="C33" s="53">
        <v>43790.1708</v>
      </c>
      <c r="D33" s="54"/>
      <c r="E33" s="41">
        <f t="shared" si="11"/>
        <v>-32539.164855969295</v>
      </c>
      <c r="F33" s="41">
        <f t="shared" si="12"/>
        <v>-32539</v>
      </c>
      <c r="G33" s="41">
        <f t="shared" si="13"/>
        <v>-4.6228462997532915E-2</v>
      </c>
      <c r="J33" s="34">
        <f>G33</f>
        <v>-4.6228462997532915E-2</v>
      </c>
      <c r="K33" s="44"/>
      <c r="P33" s="34">
        <f t="shared" si="14"/>
        <v>-2.6138606379496429E-2</v>
      </c>
      <c r="Q33" s="212">
        <f t="shared" si="15"/>
        <v>28771.6708</v>
      </c>
      <c r="R33" s="45"/>
      <c r="S33" s="44">
        <f t="shared" si="16"/>
        <v>4.0360233893326441E-4</v>
      </c>
      <c r="T33" s="34">
        <v>1</v>
      </c>
      <c r="U33" s="34">
        <f t="shared" si="17"/>
        <v>4.0360233893326441E-4</v>
      </c>
      <c r="Z33">
        <f t="shared" si="20"/>
        <v>-32539</v>
      </c>
      <c r="AA33">
        <f t="shared" si="21"/>
        <v>-4.7536604184292203E-2</v>
      </c>
      <c r="AB33">
        <f t="shared" si="22"/>
        <v>1.3081411867592874E-3</v>
      </c>
      <c r="AC33">
        <f t="shared" si="23"/>
        <v>-2.0089856618036486E-2</v>
      </c>
      <c r="AD33"/>
      <c r="AE33">
        <f t="shared" si="33"/>
        <v>1.7112333644959968E-6</v>
      </c>
      <c r="AF33" s="145">
        <f t="shared" si="24"/>
        <v>28771.6708</v>
      </c>
      <c r="AG33" s="146"/>
      <c r="AH33">
        <f t="shared" si="25"/>
        <v>4.385140966884543E-3</v>
      </c>
      <c r="AI33">
        <f t="shared" si="26"/>
        <v>1.0635231902645645</v>
      </c>
      <c r="AJ33">
        <f t="shared" si="27"/>
        <v>0.58071808050354168</v>
      </c>
      <c r="AK33">
        <f t="shared" si="28"/>
        <v>0.11640170790451192</v>
      </c>
      <c r="AL33">
        <f t="shared" si="29"/>
        <v>1.0712420616567473</v>
      </c>
      <c r="AM33">
        <f t="shared" si="30"/>
        <v>0.59349276647157323</v>
      </c>
      <c r="AN33">
        <f t="shared" si="18"/>
        <v>13.524430335462606</v>
      </c>
      <c r="AO33">
        <f t="shared" si="18"/>
        <v>13.524430314121402</v>
      </c>
      <c r="AP33">
        <f t="shared" si="18"/>
        <v>13.524430034285469</v>
      </c>
      <c r="AQ33">
        <f t="shared" si="18"/>
        <v>13.524426364955202</v>
      </c>
      <c r="AR33">
        <f t="shared" si="18"/>
        <v>13.52437825287503</v>
      </c>
      <c r="AS33">
        <f t="shared" si="18"/>
        <v>13.523747713902431</v>
      </c>
      <c r="AT33">
        <f t="shared" si="18"/>
        <v>13.515535609281347</v>
      </c>
      <c r="AU33">
        <f t="shared" si="31"/>
        <v>13.41594776352942</v>
      </c>
      <c r="AV33"/>
      <c r="AW33">
        <v>-2000</v>
      </c>
      <c r="AX33">
        <f t="shared" si="0"/>
        <v>3.3125414735055668E-4</v>
      </c>
      <c r="AY33">
        <f t="shared" si="1"/>
        <v>8.6558394051493241E-3</v>
      </c>
      <c r="AZ33">
        <f t="shared" si="2"/>
        <v>-8.3245852577987674E-3</v>
      </c>
      <c r="BA33">
        <f t="shared" si="3"/>
        <v>0.98763435116608755</v>
      </c>
      <c r="BB33">
        <f t="shared" si="4"/>
        <v>-0.85511806736894669</v>
      </c>
      <c r="BC33">
        <f t="shared" si="5"/>
        <v>-1.6641825191019111</v>
      </c>
      <c r="BD33">
        <f t="shared" si="6"/>
        <v>-1.098035007481359</v>
      </c>
      <c r="BE33">
        <f t="shared" si="10"/>
        <v>17.31861915438737</v>
      </c>
      <c r="BF33">
        <f t="shared" si="10"/>
        <v>17.318619154387381</v>
      </c>
      <c r="BG33">
        <f t="shared" si="10"/>
        <v>17.318619154388855</v>
      </c>
      <c r="BH33">
        <f t="shared" si="10"/>
        <v>17.318619154668188</v>
      </c>
      <c r="BI33">
        <f t="shared" si="10"/>
        <v>17.318619207529682</v>
      </c>
      <c r="BJ33">
        <f t="shared" si="10"/>
        <v>17.318629209860784</v>
      </c>
      <c r="BK33">
        <f t="shared" si="10"/>
        <v>17.320478716390816</v>
      </c>
      <c r="BL33">
        <f t="shared" si="8"/>
        <v>17.451120588460952</v>
      </c>
      <c r="BM33"/>
      <c r="BN33"/>
      <c r="BO33"/>
      <c r="BP33"/>
      <c r="BQ33"/>
      <c r="BR33"/>
    </row>
    <row r="34" spans="1:70">
      <c r="A34" s="34" t="s">
        <v>19</v>
      </c>
      <c r="B34" s="55"/>
      <c r="C34" s="53">
        <v>43791.012600000002</v>
      </c>
      <c r="D34" s="54"/>
      <c r="E34" s="41">
        <f t="shared" si="11"/>
        <v>-32536.162901200332</v>
      </c>
      <c r="F34" s="41">
        <f t="shared" si="12"/>
        <v>-32536</v>
      </c>
      <c r="G34" s="41">
        <f t="shared" si="13"/>
        <v>-4.5680311995965894E-2</v>
      </c>
      <c r="I34" s="34"/>
      <c r="J34" s="34"/>
      <c r="K34" s="43">
        <f>G34</f>
        <v>-4.5680311995965894E-2</v>
      </c>
      <c r="L34" s="34"/>
      <c r="M34" s="34"/>
      <c r="N34" s="34"/>
      <c r="O34" s="34"/>
      <c r="P34" s="34">
        <f t="shared" si="14"/>
        <v>-2.6134036711148126E-2</v>
      </c>
      <c r="Q34" s="212">
        <f t="shared" si="15"/>
        <v>28772.512600000002</v>
      </c>
      <c r="R34" s="45"/>
      <c r="S34" s="44">
        <f t="shared" si="16"/>
        <v>3.8205687750987794E-4</v>
      </c>
      <c r="T34" s="34">
        <v>1</v>
      </c>
      <c r="U34" s="34">
        <f t="shared" si="17"/>
        <v>3.8205687750987794E-4</v>
      </c>
      <c r="V34" s="34"/>
      <c r="W34" s="34"/>
      <c r="X34" s="34"/>
      <c r="Y34" s="34"/>
      <c r="Z34">
        <f t="shared" si="20"/>
        <v>-32536</v>
      </c>
      <c r="AA34">
        <f t="shared" si="21"/>
        <v>-4.7521944430365969E-2</v>
      </c>
      <c r="AB34">
        <f t="shared" si="22"/>
        <v>1.8416324344000742E-3</v>
      </c>
      <c r="AC34">
        <f t="shared" si="23"/>
        <v>-1.9546275284817768E-2</v>
      </c>
      <c r="AE34">
        <f t="shared" si="33"/>
        <v>3.3916100234343436E-6</v>
      </c>
      <c r="AF34" s="145">
        <f t="shared" si="24"/>
        <v>28772.512600000002</v>
      </c>
      <c r="AG34" s="146"/>
      <c r="AH34">
        <f t="shared" si="25"/>
        <v>4.3885611099363309E-3</v>
      </c>
      <c r="AI34">
        <f t="shared" si="26"/>
        <v>1.0634695894052917</v>
      </c>
      <c r="AJ34">
        <f t="shared" si="27"/>
        <v>0.58109285220961848</v>
      </c>
      <c r="AK34">
        <f t="shared" si="28"/>
        <v>0.11643094316030884</v>
      </c>
      <c r="AL34">
        <f t="shared" si="29"/>
        <v>1.0717024855541761</v>
      </c>
      <c r="AM34">
        <f t="shared" si="30"/>
        <v>0.59380410936245354</v>
      </c>
      <c r="AN34">
        <f t="shared" si="18"/>
        <v>13.524859446245282</v>
      </c>
      <c r="AO34">
        <f t="shared" si="18"/>
        <v>13.524859424972725</v>
      </c>
      <c r="AP34">
        <f t="shared" si="18"/>
        <v>13.524859145866541</v>
      </c>
      <c r="AQ34">
        <f t="shared" si="18"/>
        <v>13.524855483869421</v>
      </c>
      <c r="AR34">
        <f t="shared" si="18"/>
        <v>13.524807438608804</v>
      </c>
      <c r="AS34">
        <f t="shared" si="18"/>
        <v>13.524177390722583</v>
      </c>
      <c r="AT34">
        <f t="shared" si="18"/>
        <v>13.515966705351941</v>
      </c>
      <c r="AU34">
        <f t="shared" si="31"/>
        <v>13.416344158908274</v>
      </c>
      <c r="AW34">
        <v>-1000</v>
      </c>
      <c r="AX34">
        <f t="shared" si="0"/>
        <v>7.824289564041173E-5</v>
      </c>
      <c r="AY34">
        <f t="shared" si="1"/>
        <v>8.8186244142217773E-3</v>
      </c>
      <c r="AZ34">
        <f t="shared" si="2"/>
        <v>-8.7403815185813655E-3</v>
      </c>
      <c r="BA34">
        <f t="shared" si="3"/>
        <v>1.0054836558942228</v>
      </c>
      <c r="BB34">
        <f t="shared" si="4"/>
        <v>-0.91701434480572974</v>
      </c>
      <c r="BC34">
        <f t="shared" si="5"/>
        <v>-1.5294317696065942</v>
      </c>
      <c r="BD34">
        <f t="shared" si="6"/>
        <v>-0.95946795834103926</v>
      </c>
      <c r="BE34">
        <f t="shared" ref="BE34:BK48" si="34">$BL34+$AB$7*SIN(BF34)</f>
        <v>17.452645338944059</v>
      </c>
      <c r="BF34">
        <f t="shared" si="34"/>
        <v>17.452645338969827</v>
      </c>
      <c r="BG34">
        <f t="shared" si="34"/>
        <v>17.45264534009301</v>
      </c>
      <c r="BH34">
        <f t="shared" si="34"/>
        <v>17.452645389049632</v>
      </c>
      <c r="BI34">
        <f t="shared" si="34"/>
        <v>17.452647522928771</v>
      </c>
      <c r="BJ34">
        <f t="shared" si="34"/>
        <v>17.452740507442446</v>
      </c>
      <c r="BK34">
        <f t="shared" si="34"/>
        <v>17.456745644250432</v>
      </c>
      <c r="BL34">
        <f t="shared" si="8"/>
        <v>17.583252381411981</v>
      </c>
    </row>
    <row r="35" spans="1:70">
      <c r="A35" s="34" t="s">
        <v>19</v>
      </c>
      <c r="B35" s="55"/>
      <c r="C35" s="53">
        <v>43791.152399999999</v>
      </c>
      <c r="D35" s="54"/>
      <c r="E35" s="41">
        <f t="shared" si="11"/>
        <v>-32535.664358462516</v>
      </c>
      <c r="F35" s="41">
        <f t="shared" si="12"/>
        <v>-32535.5</v>
      </c>
      <c r="G35" s="41">
        <f t="shared" si="13"/>
        <v>-4.6088953495200258E-2</v>
      </c>
      <c r="I35" s="34"/>
      <c r="J35" s="34"/>
      <c r="K35" s="43">
        <f>G35</f>
        <v>-4.6088953495200258E-2</v>
      </c>
      <c r="L35" s="34"/>
      <c r="M35" s="34"/>
      <c r="N35" s="34"/>
      <c r="O35" s="34"/>
      <c r="P35" s="34">
        <f t="shared" si="14"/>
        <v>-2.6133275136668053E-2</v>
      </c>
      <c r="Q35" s="212">
        <f t="shared" si="15"/>
        <v>28772.652399999999</v>
      </c>
      <c r="R35" s="45"/>
      <c r="S35" s="44">
        <f t="shared" si="16"/>
        <v>3.9822909874919057E-4</v>
      </c>
      <c r="T35" s="34">
        <v>1</v>
      </c>
      <c r="U35" s="34">
        <f t="shared" si="17"/>
        <v>3.9822909874919057E-4</v>
      </c>
      <c r="V35" s="34"/>
      <c r="W35" s="34"/>
      <c r="X35" s="34"/>
      <c r="Y35" s="34"/>
      <c r="Z35">
        <f t="shared" si="20"/>
        <v>-32535.5</v>
      </c>
      <c r="AA35">
        <f t="shared" si="21"/>
        <v>-4.7519501334381382E-2</v>
      </c>
      <c r="AB35">
        <f t="shared" si="22"/>
        <v>1.4305478391811247E-3</v>
      </c>
      <c r="AC35">
        <f t="shared" si="23"/>
        <v>-1.9955678358532205E-2</v>
      </c>
      <c r="AE35">
        <f t="shared" si="33"/>
        <v>2.0464671201857848E-6</v>
      </c>
      <c r="AF35" s="145">
        <f t="shared" si="24"/>
        <v>28772.652399999999</v>
      </c>
      <c r="AG35" s="146"/>
      <c r="AH35">
        <f t="shared" si="25"/>
        <v>4.3891310384739151E-3</v>
      </c>
      <c r="AI35">
        <f t="shared" si="26"/>
        <v>1.063460655145716</v>
      </c>
      <c r="AJ35">
        <f t="shared" si="27"/>
        <v>0.58115529851427628</v>
      </c>
      <c r="AK35">
        <f t="shared" si="28"/>
        <v>0.11643581301709494</v>
      </c>
      <c r="AL35">
        <f t="shared" si="29"/>
        <v>1.0717792183581023</v>
      </c>
      <c r="AM35">
        <f t="shared" si="30"/>
        <v>0.59385600506745662</v>
      </c>
      <c r="AN35">
        <f t="shared" si="18"/>
        <v>13.524930962606319</v>
      </c>
      <c r="AO35">
        <f t="shared" si="18"/>
        <v>13.52493094134519</v>
      </c>
      <c r="AP35">
        <f t="shared" si="18"/>
        <v>13.524930662360523</v>
      </c>
      <c r="AQ35">
        <f t="shared" si="18"/>
        <v>13.524927001584985</v>
      </c>
      <c r="AR35">
        <f t="shared" si="18"/>
        <v>13.524878967460175</v>
      </c>
      <c r="AS35">
        <f t="shared" si="18"/>
        <v>13.524249001460326</v>
      </c>
      <c r="AT35">
        <f t="shared" si="18"/>
        <v>13.516038553175305</v>
      </c>
      <c r="AU35">
        <f t="shared" si="31"/>
        <v>13.416410224804748</v>
      </c>
      <c r="AW35">
        <v>0</v>
      </c>
      <c r="AX35">
        <f t="shared" si="0"/>
        <v>-1.3669556845183686E-4</v>
      </c>
      <c r="AY35">
        <f t="shared" si="1"/>
        <v>8.8659441973877248E-3</v>
      </c>
      <c r="AZ35">
        <f t="shared" si="2"/>
        <v>-9.0026397658395617E-3</v>
      </c>
      <c r="BA35">
        <f t="shared" si="3"/>
        <v>1.0238799362468824</v>
      </c>
      <c r="BB35">
        <f t="shared" si="4"/>
        <v>-0.963620581569542</v>
      </c>
      <c r="BC35">
        <f t="shared" si="5"/>
        <v>-1.3897276989599987</v>
      </c>
      <c r="BD35">
        <f t="shared" si="6"/>
        <v>-0.83354613255495114</v>
      </c>
      <c r="BE35">
        <f t="shared" si="34"/>
        <v>17.589112590995473</v>
      </c>
      <c r="BF35">
        <f t="shared" si="34"/>
        <v>17.589112591639918</v>
      </c>
      <c r="BG35">
        <f t="shared" si="34"/>
        <v>17.589112607553172</v>
      </c>
      <c r="BH35">
        <f t="shared" si="34"/>
        <v>17.589113000497846</v>
      </c>
      <c r="BI35">
        <f t="shared" si="34"/>
        <v>17.589122703295885</v>
      </c>
      <c r="BJ35">
        <f t="shared" si="34"/>
        <v>17.589362196886086</v>
      </c>
      <c r="BK35">
        <f t="shared" si="34"/>
        <v>17.595218017779676</v>
      </c>
      <c r="BL35">
        <f t="shared" si="8"/>
        <v>17.715384174363013</v>
      </c>
    </row>
    <row r="36" spans="1:70">
      <c r="A36" s="34" t="s">
        <v>74</v>
      </c>
      <c r="B36" s="55"/>
      <c r="C36" s="53">
        <v>43802.65</v>
      </c>
      <c r="D36" s="54" t="s">
        <v>75</v>
      </c>
      <c r="E36" s="41">
        <f t="shared" si="11"/>
        <v>-32494.662606084785</v>
      </c>
      <c r="F36" s="41">
        <f t="shared" si="12"/>
        <v>-32494.5</v>
      </c>
      <c r="G36" s="41">
        <f t="shared" si="13"/>
        <v>-4.5597556490974966E-2</v>
      </c>
      <c r="I36" s="34">
        <f>G36</f>
        <v>-4.5597556490974966E-2</v>
      </c>
      <c r="K36" s="44"/>
      <c r="L36" s="34"/>
      <c r="M36" s="34"/>
      <c r="N36" s="34"/>
      <c r="O36" s="34"/>
      <c r="P36" s="34">
        <f t="shared" si="14"/>
        <v>-2.6070861917646588E-2</v>
      </c>
      <c r="Q36" s="212">
        <f t="shared" si="15"/>
        <v>28784.15</v>
      </c>
      <c r="R36" s="45"/>
      <c r="S36" s="44">
        <f t="shared" si="16"/>
        <v>3.8129180096005194E-4</v>
      </c>
      <c r="T36" s="34">
        <f>T$16</f>
        <v>0.1</v>
      </c>
      <c r="U36" s="34">
        <f t="shared" si="17"/>
        <v>3.8129180096005194E-5</v>
      </c>
      <c r="V36" s="34"/>
      <c r="W36" s="34"/>
      <c r="X36" s="34"/>
      <c r="Y36" s="34"/>
      <c r="Z36">
        <f t="shared" si="20"/>
        <v>-32494.5</v>
      </c>
      <c r="AA36">
        <f t="shared" si="21"/>
        <v>-4.7319358607414791E-2</v>
      </c>
      <c r="AB36">
        <f t="shared" si="22"/>
        <v>1.7218021164398245E-3</v>
      </c>
      <c r="AC36">
        <f t="shared" si="23"/>
        <v>-1.9526694573328379E-2</v>
      </c>
      <c r="AE36">
        <f t="shared" si="33"/>
        <v>2.9646025281766595E-7</v>
      </c>
      <c r="AF36" s="145">
        <f t="shared" si="24"/>
        <v>28784.15</v>
      </c>
      <c r="AG36" s="146"/>
      <c r="AH36">
        <f t="shared" si="25"/>
        <v>4.4357722668274431E-3</v>
      </c>
      <c r="AI36">
        <f t="shared" si="26"/>
        <v>1.0627272919870145</v>
      </c>
      <c r="AJ36">
        <f t="shared" si="27"/>
        <v>0.58626066143174016</v>
      </c>
      <c r="AK36">
        <f t="shared" si="28"/>
        <v>0.11683253033488238</v>
      </c>
      <c r="AL36">
        <f t="shared" si="29"/>
        <v>1.0780669188838132</v>
      </c>
      <c r="AM36">
        <f t="shared" si="30"/>
        <v>0.59811654959039362</v>
      </c>
      <c r="AN36">
        <f t="shared" si="18"/>
        <v>13.530793258239163</v>
      </c>
      <c r="AO36">
        <f t="shared" si="18"/>
        <v>13.530793237900895</v>
      </c>
      <c r="AP36">
        <f t="shared" si="18"/>
        <v>13.530792968774634</v>
      </c>
      <c r="AQ36">
        <f t="shared" si="18"/>
        <v>13.530789407569335</v>
      </c>
      <c r="AR36">
        <f t="shared" si="18"/>
        <v>13.530742285747223</v>
      </c>
      <c r="AS36">
        <f t="shared" si="18"/>
        <v>13.530119071532233</v>
      </c>
      <c r="AT36">
        <f t="shared" si="18"/>
        <v>13.521928592588397</v>
      </c>
      <c r="AU36">
        <f t="shared" si="31"/>
        <v>13.421827628315739</v>
      </c>
      <c r="AW36">
        <v>1000</v>
      </c>
      <c r="AX36">
        <f t="shared" si="0"/>
        <v>-2.9986030377478039E-4</v>
      </c>
      <c r="AY36">
        <f t="shared" si="1"/>
        <v>8.7977987546471684E-3</v>
      </c>
      <c r="AZ36">
        <f t="shared" si="2"/>
        <v>-9.0976590584219488E-3</v>
      </c>
      <c r="BA36">
        <f t="shared" si="3"/>
        <v>1.042458030330651</v>
      </c>
      <c r="BB36">
        <f t="shared" si="4"/>
        <v>-0.99210863017756012</v>
      </c>
      <c r="BC36">
        <f t="shared" si="5"/>
        <v>-1.2448768647300072</v>
      </c>
      <c r="BD36">
        <f t="shared" si="6"/>
        <v>-0.7175966520956244</v>
      </c>
      <c r="BE36">
        <f t="shared" si="34"/>
        <v>17.728070897779343</v>
      </c>
      <c r="BF36">
        <f t="shared" si="34"/>
        <v>17.728070902426769</v>
      </c>
      <c r="BG36">
        <f t="shared" si="34"/>
        <v>17.728070983115291</v>
      </c>
      <c r="BH36">
        <f t="shared" si="34"/>
        <v>17.728072384025388</v>
      </c>
      <c r="BI36">
        <f t="shared" si="34"/>
        <v>17.72809670590766</v>
      </c>
      <c r="BJ36">
        <f t="shared" si="34"/>
        <v>17.728518774608112</v>
      </c>
      <c r="BK36">
        <f t="shared" si="34"/>
        <v>17.735785298944815</v>
      </c>
      <c r="BL36">
        <f t="shared" si="8"/>
        <v>17.847515967314045</v>
      </c>
    </row>
    <row r="37" spans="1:70">
      <c r="A37" s="34" t="s">
        <v>19</v>
      </c>
      <c r="B37" s="55"/>
      <c r="C37" s="53">
        <v>43840.084699999999</v>
      </c>
      <c r="D37" s="54"/>
      <c r="E37" s="41">
        <f t="shared" si="11"/>
        <v>-32361.166198161889</v>
      </c>
      <c r="F37" s="41">
        <f t="shared" si="12"/>
        <v>-32361</v>
      </c>
      <c r="G37" s="41">
        <f t="shared" si="13"/>
        <v>-4.6604836992628407E-2</v>
      </c>
      <c r="I37" s="34"/>
      <c r="J37" s="34"/>
      <c r="K37" s="43">
        <f>G37</f>
        <v>-4.6604836992628407E-2</v>
      </c>
      <c r="L37" s="34"/>
      <c r="M37" s="34"/>
      <c r="N37" s="34"/>
      <c r="O37" s="34"/>
      <c r="P37" s="34">
        <f t="shared" si="14"/>
        <v>-2.5868129745569329E-2</v>
      </c>
      <c r="Q37" s="212">
        <f t="shared" si="15"/>
        <v>28821.584699999999</v>
      </c>
      <c r="R37" s="45"/>
      <c r="S37" s="44">
        <f t="shared" si="16"/>
        <v>4.3001102745023252E-4</v>
      </c>
      <c r="T37" s="34">
        <v>1</v>
      </c>
      <c r="U37" s="34">
        <f t="shared" si="17"/>
        <v>4.3001102745023252E-4</v>
      </c>
      <c r="V37" s="34"/>
      <c r="W37" s="34"/>
      <c r="X37" s="34"/>
      <c r="Y37" s="34"/>
      <c r="Z37">
        <f t="shared" si="20"/>
        <v>-32361</v>
      </c>
      <c r="AA37">
        <f t="shared" si="21"/>
        <v>-4.6670304605026601E-2</v>
      </c>
      <c r="AB37">
        <f t="shared" si="22"/>
        <v>6.5467612398194264E-5</v>
      </c>
      <c r="AC37">
        <f t="shared" si="23"/>
        <v>-2.0736707247059078E-2</v>
      </c>
      <c r="AE37">
        <f t="shared" si="33"/>
        <v>4.286008273120199E-9</v>
      </c>
      <c r="AF37" s="145">
        <f t="shared" si="24"/>
        <v>28821.584699999999</v>
      </c>
      <c r="AG37" s="146"/>
      <c r="AH37">
        <f t="shared" si="25"/>
        <v>4.5863553384937143E-3</v>
      </c>
      <c r="AI37">
        <f t="shared" si="26"/>
        <v>1.0603294677928787</v>
      </c>
      <c r="AJ37">
        <f t="shared" si="27"/>
        <v>0.60267453050330011</v>
      </c>
      <c r="AK37">
        <f t="shared" si="28"/>
        <v>0.11808856261426585</v>
      </c>
      <c r="AL37">
        <f t="shared" si="29"/>
        <v>1.0984800788907823</v>
      </c>
      <c r="AM37">
        <f t="shared" si="30"/>
        <v>0.61206007184661104</v>
      </c>
      <c r="AN37">
        <f t="shared" ref="AN37:AT52" si="35">$AU37+$AB$7*SIN(AO37)</f>
        <v>13.549853373911359</v>
      </c>
      <c r="AO37">
        <f t="shared" si="35"/>
        <v>13.549853356387255</v>
      </c>
      <c r="AP37">
        <f t="shared" si="35"/>
        <v>13.549853117902291</v>
      </c>
      <c r="AQ37">
        <f t="shared" si="35"/>
        <v>13.549849872377075</v>
      </c>
      <c r="AR37">
        <f t="shared" si="35"/>
        <v>13.549805705823788</v>
      </c>
      <c r="AS37">
        <f t="shared" si="35"/>
        <v>13.549204958637114</v>
      </c>
      <c r="AT37">
        <f t="shared" si="35"/>
        <v>13.541086707578977</v>
      </c>
      <c r="AU37">
        <f t="shared" si="31"/>
        <v>13.439467222674704</v>
      </c>
      <c r="AW37">
        <v>2000</v>
      </c>
      <c r="AX37">
        <f t="shared" si="0"/>
        <v>-4.0007200367980951E-4</v>
      </c>
      <c r="AY37">
        <f t="shared" si="1"/>
        <v>8.6141880860001064E-3</v>
      </c>
      <c r="AZ37">
        <f t="shared" si="2"/>
        <v>-9.0142600896799159E-3</v>
      </c>
      <c r="BA37">
        <f t="shared" si="3"/>
        <v>1.060763972189136</v>
      </c>
      <c r="BB37">
        <f t="shared" si="4"/>
        <v>-0.99970312469449307</v>
      </c>
      <c r="BC37">
        <f t="shared" si="5"/>
        <v>-1.0947971266389773</v>
      </c>
      <c r="BD37">
        <f t="shared" si="6"/>
        <v>-0.60953159345481345</v>
      </c>
      <c r="BE37">
        <f t="shared" si="34"/>
        <v>17.869515185656201</v>
      </c>
      <c r="BF37">
        <f t="shared" si="34"/>
        <v>17.869515203667646</v>
      </c>
      <c r="BG37">
        <f t="shared" si="34"/>
        <v>17.869515447525291</v>
      </c>
      <c r="BH37">
        <f t="shared" si="34"/>
        <v>17.869518749114761</v>
      </c>
      <c r="BI37">
        <f t="shared" si="34"/>
        <v>17.869563447745957</v>
      </c>
      <c r="BJ37">
        <f t="shared" si="34"/>
        <v>17.870168308144859</v>
      </c>
      <c r="BK37">
        <f t="shared" si="34"/>
        <v>17.878300428297706</v>
      </c>
      <c r="BL37">
        <f t="shared" si="8"/>
        <v>17.979647760265074</v>
      </c>
    </row>
    <row r="38" spans="1:70" s="34" customFormat="1">
      <c r="A38" s="34" t="s">
        <v>77</v>
      </c>
      <c r="B38" s="52" t="s">
        <v>62</v>
      </c>
      <c r="C38" s="53">
        <v>43844.9908</v>
      </c>
      <c r="D38" s="54"/>
      <c r="E38" s="41">
        <f t="shared" si="11"/>
        <v>-32343.670486244588</v>
      </c>
      <c r="F38" s="41">
        <f t="shared" si="12"/>
        <v>-32343.5</v>
      </c>
      <c r="G38" s="41">
        <f t="shared" si="13"/>
        <v>-4.78072894984507E-2</v>
      </c>
      <c r="J38" s="34">
        <f>G38</f>
        <v>-4.78072894984507E-2</v>
      </c>
      <c r="K38" s="44"/>
      <c r="P38" s="34">
        <f t="shared" si="14"/>
        <v>-2.5841610103292671E-2</v>
      </c>
      <c r="Q38" s="212">
        <f t="shared" si="15"/>
        <v>28826.4908</v>
      </c>
      <c r="R38" s="45"/>
      <c r="S38" s="44">
        <f t="shared" si="16"/>
        <v>4.8249107129087E-4</v>
      </c>
      <c r="T38" s="34">
        <v>1</v>
      </c>
      <c r="U38" s="34">
        <f t="shared" si="17"/>
        <v>4.8249107129087E-4</v>
      </c>
      <c r="Z38">
        <f t="shared" si="20"/>
        <v>-32343.5</v>
      </c>
      <c r="AA38">
        <f t="shared" si="21"/>
        <v>-4.6585522601943846E-2</v>
      </c>
      <c r="AB38">
        <f t="shared" si="22"/>
        <v>-1.221766896506854E-3</v>
      </c>
      <c r="AC38">
        <f t="shared" si="23"/>
        <v>-2.196567939515803E-2</v>
      </c>
      <c r="AD38"/>
      <c r="AE38">
        <f t="shared" si="33"/>
        <v>1.4927143493999897E-6</v>
      </c>
      <c r="AF38" s="145">
        <f t="shared" si="24"/>
        <v>28826.4908</v>
      </c>
      <c r="AG38" s="146"/>
      <c r="AH38">
        <f t="shared" si="25"/>
        <v>4.605947268638156E-3</v>
      </c>
      <c r="AI38">
        <f t="shared" si="26"/>
        <v>1.0600140701710292</v>
      </c>
      <c r="AJ38">
        <f t="shared" si="27"/>
        <v>0.60480224088660595</v>
      </c>
      <c r="AK38">
        <f t="shared" si="28"/>
        <v>0.11824916357413345</v>
      </c>
      <c r="AL38">
        <f t="shared" si="29"/>
        <v>1.1011491189945446</v>
      </c>
      <c r="AM38">
        <f t="shared" si="30"/>
        <v>0.61389602721620895</v>
      </c>
      <c r="AN38">
        <f t="shared" si="35"/>
        <v>13.552348695039031</v>
      </c>
      <c r="AO38">
        <f t="shared" si="35"/>
        <v>13.552348677862541</v>
      </c>
      <c r="AP38">
        <f t="shared" si="35"/>
        <v>13.552348443228022</v>
      </c>
      <c r="AQ38">
        <f t="shared" si="35"/>
        <v>13.552345238078416</v>
      </c>
      <c r="AR38">
        <f t="shared" si="35"/>
        <v>13.552301456714032</v>
      </c>
      <c r="AS38">
        <f t="shared" si="35"/>
        <v>13.551703706197516</v>
      </c>
      <c r="AT38">
        <f t="shared" si="35"/>
        <v>13.543595736958645</v>
      </c>
      <c r="AU38">
        <f t="shared" si="31"/>
        <v>13.441779529051345</v>
      </c>
      <c r="AV38"/>
      <c r="AW38">
        <v>3000</v>
      </c>
      <c r="AX38">
        <f t="shared" si="0"/>
        <v>-4.2967268231955402E-4</v>
      </c>
      <c r="AY38">
        <f t="shared" si="1"/>
        <v>8.3151121914465404E-3</v>
      </c>
      <c r="AZ38">
        <f t="shared" si="2"/>
        <v>-8.7447848737660944E-3</v>
      </c>
      <c r="BA38">
        <f t="shared" si="3"/>
        <v>1.0782579097359168</v>
      </c>
      <c r="BB38">
        <f t="shared" si="4"/>
        <v>-0.98391284853473682</v>
      </c>
      <c r="BC38">
        <f t="shared" si="5"/>
        <v>-0.9395514199199414</v>
      </c>
      <c r="BD38">
        <f t="shared" si="6"/>
        <v>-0.50768376582998376</v>
      </c>
      <c r="BE38">
        <f t="shared" si="34"/>
        <v>18.01337345321722</v>
      </c>
      <c r="BF38">
        <f t="shared" si="34"/>
        <v>18.013373500031445</v>
      </c>
      <c r="BG38">
        <f t="shared" si="34"/>
        <v>18.013374026706032</v>
      </c>
      <c r="BH38">
        <f t="shared" si="34"/>
        <v>18.013379951937903</v>
      </c>
      <c r="BI38">
        <f t="shared" si="34"/>
        <v>18.013446609724458</v>
      </c>
      <c r="BJ38">
        <f t="shared" si="34"/>
        <v>18.014196159215196</v>
      </c>
      <c r="BK38">
        <f t="shared" si="34"/>
        <v>18.022582388725617</v>
      </c>
      <c r="BL38">
        <f t="shared" si="8"/>
        <v>18.111779553216106</v>
      </c>
      <c r="BM38"/>
      <c r="BN38"/>
      <c r="BO38"/>
      <c r="BP38"/>
      <c r="BQ38"/>
      <c r="BR38"/>
    </row>
    <row r="39" spans="1:70">
      <c r="A39" s="34" t="s">
        <v>74</v>
      </c>
      <c r="B39" s="55"/>
      <c r="C39" s="53">
        <v>44101.724000000002</v>
      </c>
      <c r="D39" s="54" t="s">
        <v>75</v>
      </c>
      <c r="E39" s="41">
        <f t="shared" si="11"/>
        <v>-31428.130626313763</v>
      </c>
      <c r="F39" s="41">
        <f t="shared" si="12"/>
        <v>-31428</v>
      </c>
      <c r="G39" s="41">
        <f t="shared" si="13"/>
        <v>-3.6629875990911387E-2</v>
      </c>
      <c r="H39" s="34"/>
      <c r="I39" s="34">
        <f>G39</f>
        <v>-3.6629875990911387E-2</v>
      </c>
      <c r="K39" s="44"/>
      <c r="L39" s="34"/>
      <c r="M39" s="34"/>
      <c r="N39" s="34"/>
      <c r="O39" s="34"/>
      <c r="P39" s="34">
        <f t="shared" si="14"/>
        <v>-2.447227008825912E-2</v>
      </c>
      <c r="Q39" s="212">
        <f t="shared" si="15"/>
        <v>29083.224000000002</v>
      </c>
      <c r="R39" s="45"/>
      <c r="S39" s="44">
        <f t="shared" si="16"/>
        <v>1.4780738128420526E-4</v>
      </c>
      <c r="T39" s="34">
        <f>T$16</f>
        <v>0.1</v>
      </c>
      <c r="U39" s="34">
        <f t="shared" si="17"/>
        <v>1.4780738128420526E-5</v>
      </c>
      <c r="V39" s="34"/>
      <c r="W39" s="34"/>
      <c r="X39" s="34"/>
      <c r="Y39" s="34"/>
      <c r="Z39">
        <f t="shared" si="20"/>
        <v>-31428</v>
      </c>
      <c r="AA39">
        <f t="shared" si="21"/>
        <v>-4.2249889191629995E-2</v>
      </c>
      <c r="AB39">
        <f t="shared" si="22"/>
        <v>5.6200132007186085E-3</v>
      </c>
      <c r="AC39">
        <f t="shared" si="23"/>
        <v>-1.2157605902652267E-2</v>
      </c>
      <c r="AE39">
        <f t="shared" si="33"/>
        <v>3.158454837625142E-6</v>
      </c>
      <c r="AF39" s="145">
        <f t="shared" si="24"/>
        <v>29083.224000000002</v>
      </c>
      <c r="AG39" s="146"/>
      <c r="AH39">
        <f t="shared" si="25"/>
        <v>5.5805215528010902E-3</v>
      </c>
      <c r="AI39">
        <f t="shared" si="26"/>
        <v>1.0432519371266362</v>
      </c>
      <c r="AJ39">
        <f t="shared" si="27"/>
        <v>0.70818125090857253</v>
      </c>
      <c r="AK39">
        <f t="shared" si="28"/>
        <v>0.12535478945484654</v>
      </c>
      <c r="AL39">
        <f t="shared" si="29"/>
        <v>1.2385504487661387</v>
      </c>
      <c r="AM39">
        <f t="shared" si="30"/>
        <v>0.71281540316717873</v>
      </c>
      <c r="AN39">
        <f t="shared" si="35"/>
        <v>13.681842774199058</v>
      </c>
      <c r="AO39">
        <f t="shared" si="35"/>
        <v>13.681842769222007</v>
      </c>
      <c r="AP39">
        <f t="shared" si="35"/>
        <v>13.681842683873265</v>
      </c>
      <c r="AQ39">
        <f t="shared" si="35"/>
        <v>13.681841220276503</v>
      </c>
      <c r="AR39">
        <f t="shared" si="35"/>
        <v>13.681816122573299</v>
      </c>
      <c r="AS39">
        <f t="shared" si="35"/>
        <v>13.681385948055434</v>
      </c>
      <c r="AT39">
        <f t="shared" si="35"/>
        <v>13.674070513555119</v>
      </c>
      <c r="AU39">
        <f t="shared" si="31"/>
        <v>13.562746185498014</v>
      </c>
      <c r="AW39">
        <v>4000</v>
      </c>
      <c r="AX39">
        <f t="shared" si="0"/>
        <v>-3.8559097258982974E-4</v>
      </c>
      <c r="AY39">
        <f t="shared" si="1"/>
        <v>7.9005710709864688E-3</v>
      </c>
      <c r="AZ39">
        <f t="shared" si="2"/>
        <v>-8.2861620435762985E-3</v>
      </c>
      <c r="BA39">
        <f t="shared" si="3"/>
        <v>1.0943296843434449</v>
      </c>
      <c r="BB39">
        <f t="shared" si="4"/>
        <v>-0.94282665143726396</v>
      </c>
      <c r="BC39">
        <f t="shared" si="5"/>
        <v>-0.77938065196812623</v>
      </c>
      <c r="BD39">
        <f t="shared" si="6"/>
        <v>-0.41069296277457601</v>
      </c>
      <c r="BE39">
        <f t="shared" si="34"/>
        <v>18.159496103180267</v>
      </c>
      <c r="BF39">
        <f t="shared" si="34"/>
        <v>18.159496193157</v>
      </c>
      <c r="BG39">
        <f t="shared" si="34"/>
        <v>18.159497072975071</v>
      </c>
      <c r="BH39">
        <f t="shared" si="34"/>
        <v>18.159505676052408</v>
      </c>
      <c r="BI39">
        <f t="shared" si="34"/>
        <v>18.159589795838158</v>
      </c>
      <c r="BJ39">
        <f t="shared" si="34"/>
        <v>18.160412000892233</v>
      </c>
      <c r="BK39">
        <f t="shared" si="34"/>
        <v>18.168419361199383</v>
      </c>
      <c r="BL39">
        <f t="shared" si="8"/>
        <v>18.243911346167138</v>
      </c>
    </row>
    <row r="40" spans="1:70">
      <c r="A40" s="34" t="s">
        <v>74</v>
      </c>
      <c r="B40" s="55"/>
      <c r="C40" s="53">
        <v>44128.648000000001</v>
      </c>
      <c r="D40" s="54" t="s">
        <v>75</v>
      </c>
      <c r="E40" s="41">
        <f t="shared" si="11"/>
        <v>-31332.116572857583</v>
      </c>
      <c r="F40" s="41">
        <f t="shared" si="12"/>
        <v>-31332</v>
      </c>
      <c r="G40" s="41">
        <f t="shared" si="13"/>
        <v>-3.2689043997379486E-2</v>
      </c>
      <c r="H40" s="34"/>
      <c r="I40" s="34">
        <f>G40</f>
        <v>-3.2689043997379486E-2</v>
      </c>
      <c r="K40" s="44"/>
      <c r="L40" s="34"/>
      <c r="M40" s="34"/>
      <c r="N40" s="34"/>
      <c r="O40" s="34"/>
      <c r="P40" s="34">
        <f t="shared" si="14"/>
        <v>-2.4330728227186488E-2</v>
      </c>
      <c r="Q40" s="212">
        <f t="shared" si="15"/>
        <v>29110.148000000001</v>
      </c>
      <c r="R40" s="45"/>
      <c r="S40" s="44">
        <f t="shared" si="16"/>
        <v>6.9861442514256968E-5</v>
      </c>
      <c r="T40" s="34">
        <f>T$16</f>
        <v>0.1</v>
      </c>
      <c r="U40" s="34">
        <f t="shared" si="17"/>
        <v>6.9861442514256972E-6</v>
      </c>
      <c r="V40" s="34"/>
      <c r="W40" s="34"/>
      <c r="X40" s="34"/>
      <c r="Y40" s="34"/>
      <c r="Z40">
        <f t="shared" si="20"/>
        <v>-31332</v>
      </c>
      <c r="AA40">
        <f t="shared" si="21"/>
        <v>-4.1806856372106481E-2</v>
      </c>
      <c r="AB40">
        <f t="shared" si="22"/>
        <v>9.1178123747269954E-3</v>
      </c>
      <c r="AC40">
        <f t="shared" si="23"/>
        <v>-8.3583157701929978E-3</v>
      </c>
      <c r="AE40">
        <f t="shared" si="33"/>
        <v>8.3134502500724737E-6</v>
      </c>
      <c r="AF40" s="145">
        <f t="shared" si="24"/>
        <v>29110.148000000001</v>
      </c>
      <c r="AG40" s="146"/>
      <c r="AH40">
        <f t="shared" si="25"/>
        <v>5.6767173202453584E-3</v>
      </c>
      <c r="AI40">
        <f t="shared" si="26"/>
        <v>1.0414734145634659</v>
      </c>
      <c r="AJ40">
        <f t="shared" si="27"/>
        <v>0.71810301659146569</v>
      </c>
      <c r="AK40">
        <f t="shared" si="28"/>
        <v>0.12595439328948507</v>
      </c>
      <c r="AL40">
        <f t="shared" si="29"/>
        <v>1.2527042719777874</v>
      </c>
      <c r="AM40">
        <f t="shared" si="30"/>
        <v>0.7235424264869329</v>
      </c>
      <c r="AN40">
        <f t="shared" si="35"/>
        <v>13.695301449528191</v>
      </c>
      <c r="AO40">
        <f t="shared" si="35"/>
        <v>13.695301445265653</v>
      </c>
      <c r="AP40">
        <f t="shared" si="35"/>
        <v>13.695301370096788</v>
      </c>
      <c r="AQ40">
        <f t="shared" si="35"/>
        <v>13.695300044513553</v>
      </c>
      <c r="AR40">
        <f t="shared" si="35"/>
        <v>13.695276668811035</v>
      </c>
      <c r="AS40">
        <f t="shared" si="35"/>
        <v>13.694864644779079</v>
      </c>
      <c r="AT40">
        <f t="shared" si="35"/>
        <v>13.687660135958138</v>
      </c>
      <c r="AU40">
        <f t="shared" si="31"/>
        <v>13.575430837621314</v>
      </c>
      <c r="AW40">
        <v>5000</v>
      </c>
      <c r="AX40">
        <f t="shared" si="0"/>
        <v>-2.703570922015534E-4</v>
      </c>
      <c r="AY40">
        <f t="shared" si="1"/>
        <v>7.3705647246198932E-3</v>
      </c>
      <c r="AZ40">
        <f t="shared" si="2"/>
        <v>-7.6409218168214466E-3</v>
      </c>
      <c r="BA40">
        <f t="shared" si="3"/>
        <v>1.1083303209602957</v>
      </c>
      <c r="BB40">
        <f t="shared" si="4"/>
        <v>-0.87544790857307642</v>
      </c>
      <c r="BC40">
        <f t="shared" si="5"/>
        <v>-0.61473018857645245</v>
      </c>
      <c r="BD40">
        <f t="shared" si="6"/>
        <v>-0.31742467581901929</v>
      </c>
      <c r="BE40">
        <f t="shared" si="34"/>
        <v>18.307648413272712</v>
      </c>
      <c r="BF40">
        <f t="shared" si="34"/>
        <v>18.307648546555416</v>
      </c>
      <c r="BG40">
        <f t="shared" si="34"/>
        <v>18.307649719738485</v>
      </c>
      <c r="BH40">
        <f t="shared" si="34"/>
        <v>18.30766004631278</v>
      </c>
      <c r="BI40">
        <f t="shared" si="34"/>
        <v>18.307750939959824</v>
      </c>
      <c r="BJ40">
        <f t="shared" si="34"/>
        <v>18.308550763953754</v>
      </c>
      <c r="BK40">
        <f t="shared" si="34"/>
        <v>18.315572417504523</v>
      </c>
      <c r="BL40">
        <f t="shared" si="8"/>
        <v>18.376043139118167</v>
      </c>
    </row>
    <row r="41" spans="1:70" s="34" customFormat="1">
      <c r="A41" s="34" t="s">
        <v>78</v>
      </c>
      <c r="B41" s="52" t="s">
        <v>62</v>
      </c>
      <c r="C41" s="53">
        <v>44195.237300000001</v>
      </c>
      <c r="D41" s="54"/>
      <c r="E41" s="41">
        <f t="shared" si="11"/>
        <v>-31094.651537580139</v>
      </c>
      <c r="F41" s="41">
        <f t="shared" si="12"/>
        <v>-31094.5</v>
      </c>
      <c r="G41" s="41">
        <f t="shared" si="13"/>
        <v>-4.2493756496696733E-2</v>
      </c>
      <c r="J41" s="34">
        <f>G41</f>
        <v>-4.2493756496696733E-2</v>
      </c>
      <c r="K41" s="44"/>
      <c r="P41" s="34">
        <f t="shared" si="14"/>
        <v>-2.3982230192948855E-2</v>
      </c>
      <c r="Q41" s="212">
        <f t="shared" si="15"/>
        <v>29176.737300000001</v>
      </c>
      <c r="R41" s="45"/>
      <c r="S41" s="44">
        <f t="shared" si="16"/>
        <v>3.4267660609434955E-4</v>
      </c>
      <c r="T41" s="34">
        <v>1</v>
      </c>
      <c r="U41" s="34">
        <f t="shared" si="17"/>
        <v>3.4267660609434955E-4</v>
      </c>
      <c r="Z41">
        <f t="shared" si="20"/>
        <v>-31094.5</v>
      </c>
      <c r="AA41">
        <f t="shared" si="21"/>
        <v>-4.072052270206343E-2</v>
      </c>
      <c r="AB41">
        <f t="shared" si="22"/>
        <v>-1.7732337946333027E-3</v>
      </c>
      <c r="AC41">
        <f t="shared" si="23"/>
        <v>-1.8511526303747878E-2</v>
      </c>
      <c r="AD41"/>
      <c r="AE41">
        <f t="shared" si="33"/>
        <v>3.1443580904296216E-6</v>
      </c>
      <c r="AF41" s="145">
        <f t="shared" si="24"/>
        <v>29176.737300000001</v>
      </c>
      <c r="AG41" s="146"/>
      <c r="AH41">
        <f t="shared" si="25"/>
        <v>5.9095633587629192E-3</v>
      </c>
      <c r="AI41">
        <f t="shared" si="26"/>
        <v>1.0370648906391147</v>
      </c>
      <c r="AJ41">
        <f t="shared" si="27"/>
        <v>0.74188766343921508</v>
      </c>
      <c r="AK41">
        <f t="shared" si="28"/>
        <v>0.1273214325492211</v>
      </c>
      <c r="AL41">
        <f t="shared" si="29"/>
        <v>1.287512795646073</v>
      </c>
      <c r="AM41">
        <f t="shared" si="30"/>
        <v>0.7503989655062927</v>
      </c>
      <c r="AN41">
        <f t="shared" si="35"/>
        <v>13.72849885572802</v>
      </c>
      <c r="AO41">
        <f t="shared" si="35"/>
        <v>13.728498852894376</v>
      </c>
      <c r="AP41">
        <f t="shared" si="35"/>
        <v>13.728498799121247</v>
      </c>
      <c r="AQ41">
        <f t="shared" si="35"/>
        <v>13.728497778687238</v>
      </c>
      <c r="AR41">
        <f t="shared" si="35"/>
        <v>13.72847841472089</v>
      </c>
      <c r="AS41">
        <f t="shared" si="35"/>
        <v>13.728111124056573</v>
      </c>
      <c r="AT41">
        <f t="shared" si="35"/>
        <v>13.721202398062381</v>
      </c>
      <c r="AU41">
        <f t="shared" si="31"/>
        <v>13.606812138447182</v>
      </c>
      <c r="AV41"/>
      <c r="AW41">
        <v>6000</v>
      </c>
      <c r="AX41">
        <f t="shared" si="0"/>
        <v>-9.2907132547280155E-5</v>
      </c>
      <c r="AY41">
        <f t="shared" si="1"/>
        <v>6.7250931523468128E-3</v>
      </c>
      <c r="AZ41">
        <f t="shared" si="2"/>
        <v>-6.818000284894093E-3</v>
      </c>
      <c r="BA41">
        <f t="shared" si="3"/>
        <v>1.1196200850548705</v>
      </c>
      <c r="BB41">
        <f t="shared" si="4"/>
        <v>-0.78201646893019661</v>
      </c>
      <c r="BC41">
        <f t="shared" si="5"/>
        <v>-0.44626305260577631</v>
      </c>
      <c r="BD41">
        <f t="shared" si="6"/>
        <v>-0.2269098567655779</v>
      </c>
      <c r="BE41">
        <f t="shared" si="34"/>
        <v>18.457508371592418</v>
      </c>
      <c r="BF41">
        <f t="shared" si="34"/>
        <v>18.457508523897207</v>
      </c>
      <c r="BG41">
        <f t="shared" si="34"/>
        <v>18.457509766737459</v>
      </c>
      <c r="BH41">
        <f t="shared" si="34"/>
        <v>18.457519908560677</v>
      </c>
      <c r="BI41">
        <f t="shared" si="34"/>
        <v>18.457602666262659</v>
      </c>
      <c r="BJ41">
        <f t="shared" si="34"/>
        <v>18.45827786685545</v>
      </c>
      <c r="BK41">
        <f t="shared" si="34"/>
        <v>18.46377968557826</v>
      </c>
      <c r="BL41">
        <f t="shared" si="8"/>
        <v>18.508174932069199</v>
      </c>
      <c r="BM41"/>
      <c r="BN41"/>
      <c r="BO41"/>
      <c r="BP41"/>
      <c r="BQ41"/>
      <c r="BR41"/>
    </row>
    <row r="42" spans="1:70" s="34" customFormat="1">
      <c r="A42" s="34" t="s">
        <v>78</v>
      </c>
      <c r="B42" s="52"/>
      <c r="C42" s="53">
        <v>44195.377099999998</v>
      </c>
      <c r="D42" s="54"/>
      <c r="E42" s="41">
        <f t="shared" si="11"/>
        <v>-31094.152994842327</v>
      </c>
      <c r="F42" s="41">
        <f t="shared" si="12"/>
        <v>-31094</v>
      </c>
      <c r="G42" s="41">
        <f t="shared" si="13"/>
        <v>-4.2902397995931096E-2</v>
      </c>
      <c r="J42" s="34">
        <f>G42</f>
        <v>-4.2902397995931096E-2</v>
      </c>
      <c r="K42" s="44"/>
      <c r="P42" s="34">
        <f t="shared" si="14"/>
        <v>-2.398149902284619E-2</v>
      </c>
      <c r="Q42" s="212">
        <f t="shared" si="15"/>
        <v>29176.877099999998</v>
      </c>
      <c r="R42" s="45"/>
      <c r="S42" s="44">
        <f t="shared" si="16"/>
        <v>3.5800041794968547E-4</v>
      </c>
      <c r="T42" s="34">
        <v>1</v>
      </c>
      <c r="U42" s="34">
        <f t="shared" si="17"/>
        <v>3.5800041794968547E-4</v>
      </c>
      <c r="Z42">
        <f t="shared" si="20"/>
        <v>-31094</v>
      </c>
      <c r="AA42">
        <f t="shared" si="21"/>
        <v>-4.0718250362367245E-2</v>
      </c>
      <c r="AB42">
        <f t="shared" si="22"/>
        <v>-2.1841476335638516E-3</v>
      </c>
      <c r="AC42">
        <f t="shared" si="23"/>
        <v>-1.8920898973084906E-2</v>
      </c>
      <c r="AD42"/>
      <c r="AE42">
        <f t="shared" si="33"/>
        <v>4.770500885202573E-6</v>
      </c>
      <c r="AF42" s="145">
        <f t="shared" si="24"/>
        <v>29176.877099999998</v>
      </c>
      <c r="AG42" s="146"/>
      <c r="AH42">
        <f t="shared" si="25"/>
        <v>5.9100457525736744E-3</v>
      </c>
      <c r="AI42">
        <f t="shared" si="26"/>
        <v>1.0370555999343096</v>
      </c>
      <c r="AJ42">
        <f t="shared" si="27"/>
        <v>0.74193658941017271</v>
      </c>
      <c r="AK42">
        <f t="shared" si="28"/>
        <v>0.12732413682402791</v>
      </c>
      <c r="AL42">
        <f t="shared" si="29"/>
        <v>1.2875857653413536</v>
      </c>
      <c r="AM42">
        <f t="shared" si="30"/>
        <v>0.75045599648226191</v>
      </c>
      <c r="AN42">
        <f t="shared" si="35"/>
        <v>13.72856859640158</v>
      </c>
      <c r="AO42">
        <f t="shared" si="35"/>
        <v>13.728568593570484</v>
      </c>
      <c r="AP42">
        <f t="shared" si="35"/>
        <v>13.72856853983704</v>
      </c>
      <c r="AQ42">
        <f t="shared" si="35"/>
        <v>13.728567519991874</v>
      </c>
      <c r="AR42">
        <f t="shared" si="35"/>
        <v>13.728548164082191</v>
      </c>
      <c r="AS42">
        <f t="shared" si="35"/>
        <v>13.728180967084198</v>
      </c>
      <c r="AT42">
        <f t="shared" si="35"/>
        <v>13.721272895259556</v>
      </c>
      <c r="AU42">
        <f t="shared" si="31"/>
        <v>13.606878204343658</v>
      </c>
      <c r="AV42"/>
      <c r="AW42">
        <v>7000</v>
      </c>
      <c r="AX42">
        <f t="shared" si="0"/>
        <v>1.3100625487578142E-4</v>
      </c>
      <c r="AY42">
        <f t="shared" si="1"/>
        <v>5.9641563541672285E-3</v>
      </c>
      <c r="AZ42">
        <f t="shared" si="2"/>
        <v>-5.8331500992914471E-3</v>
      </c>
      <c r="BA42">
        <f t="shared" si="3"/>
        <v>1.1276293801521773</v>
      </c>
      <c r="BB42">
        <f t="shared" si="4"/>
        <v>-0.66424595000949338</v>
      </c>
      <c r="BC42">
        <f t="shared" si="5"/>
        <v>-0.27485302291963731</v>
      </c>
      <c r="BD42">
        <f t="shared" si="6"/>
        <v>-0.13829824530283619</v>
      </c>
      <c r="BE42">
        <f t="shared" si="34"/>
        <v>18.608671912347145</v>
      </c>
      <c r="BF42">
        <f t="shared" si="34"/>
        <v>18.608672038589987</v>
      </c>
      <c r="BG42">
        <f t="shared" si="34"/>
        <v>18.608673018903051</v>
      </c>
      <c r="BH42">
        <f t="shared" si="34"/>
        <v>18.608680631316346</v>
      </c>
      <c r="BI42">
        <f t="shared" si="34"/>
        <v>18.608739743413796</v>
      </c>
      <c r="BJ42">
        <f t="shared" si="34"/>
        <v>18.609198732930611</v>
      </c>
      <c r="BK42">
        <f t="shared" si="34"/>
        <v>18.612760914836372</v>
      </c>
      <c r="BL42">
        <f t="shared" si="8"/>
        <v>18.640306725020231</v>
      </c>
      <c r="BM42"/>
      <c r="BN42"/>
      <c r="BO42"/>
      <c r="BP42"/>
      <c r="BQ42"/>
      <c r="BR42"/>
    </row>
    <row r="43" spans="1:70">
      <c r="A43" s="34" t="s">
        <v>74</v>
      </c>
      <c r="B43" s="55"/>
      <c r="C43" s="53">
        <v>44474.824999999997</v>
      </c>
      <c r="D43" s="54" t="s">
        <v>75</v>
      </c>
      <c r="E43" s="41">
        <f t="shared" si="11"/>
        <v>-30097.609925134318</v>
      </c>
      <c r="F43" s="41">
        <f t="shared" si="12"/>
        <v>-30097.5</v>
      </c>
      <c r="G43" s="41">
        <f t="shared" si="13"/>
        <v>-3.0824907502392307E-2</v>
      </c>
      <c r="I43" s="34">
        <f t="shared" ref="I43:I74" si="36">G43</f>
        <v>-3.0824907502392307E-2</v>
      </c>
      <c r="K43" s="44"/>
      <c r="L43" s="34"/>
      <c r="M43" s="34"/>
      <c r="N43" s="34"/>
      <c r="O43" s="34"/>
      <c r="P43" s="34">
        <f t="shared" si="14"/>
        <v>-2.2545232310488203E-2</v>
      </c>
      <c r="Q43" s="212">
        <f t="shared" si="15"/>
        <v>29456.324999999997</v>
      </c>
      <c r="R43" s="45"/>
      <c r="S43" s="44">
        <f t="shared" si="16"/>
        <v>6.8553021283432257E-5</v>
      </c>
      <c r="T43" s="34">
        <f>T$16</f>
        <v>0.1</v>
      </c>
      <c r="U43" s="34">
        <f t="shared" si="17"/>
        <v>6.8553021283432257E-6</v>
      </c>
      <c r="V43" s="34"/>
      <c r="W43" s="34"/>
      <c r="X43" s="34"/>
      <c r="Y43" s="34"/>
      <c r="Z43">
        <f t="shared" si="20"/>
        <v>-30097.5</v>
      </c>
      <c r="AA43">
        <f t="shared" si="21"/>
        <v>-3.6314447146207136E-2</v>
      </c>
      <c r="AB43">
        <f t="shared" si="22"/>
        <v>5.4895396438148295E-3</v>
      </c>
      <c r="AC43">
        <f t="shared" si="23"/>
        <v>-8.2796751919041039E-3</v>
      </c>
      <c r="AE43">
        <f t="shared" si="33"/>
        <v>3.0135045501014646E-6</v>
      </c>
      <c r="AF43" s="145">
        <f t="shared" si="24"/>
        <v>29456.324999999997</v>
      </c>
      <c r="AG43" s="146"/>
      <c r="AH43">
        <f t="shared" si="25"/>
        <v>6.8038447762372401E-3</v>
      </c>
      <c r="AI43">
        <f t="shared" si="26"/>
        <v>1.0185522665478968</v>
      </c>
      <c r="AJ43">
        <f t="shared" si="27"/>
        <v>0.82982828180538848</v>
      </c>
      <c r="AK43">
        <f t="shared" si="28"/>
        <v>0.13130257693743552</v>
      </c>
      <c r="AL43">
        <f t="shared" si="29"/>
        <v>1.4304314844939461</v>
      </c>
      <c r="AM43">
        <f t="shared" si="30"/>
        <v>0.86863866668266876</v>
      </c>
      <c r="AN43">
        <f t="shared" si="35"/>
        <v>13.866320073949025</v>
      </c>
      <c r="AO43">
        <f t="shared" si="35"/>
        <v>13.866320073644307</v>
      </c>
      <c r="AP43">
        <f t="shared" si="35"/>
        <v>13.86632006505552</v>
      </c>
      <c r="AQ43">
        <f t="shared" si="35"/>
        <v>13.866319822972148</v>
      </c>
      <c r="AR43">
        <f t="shared" si="35"/>
        <v>13.866312999701146</v>
      </c>
      <c r="AS43">
        <f t="shared" si="35"/>
        <v>13.866120750460702</v>
      </c>
      <c r="AT43">
        <f t="shared" si="35"/>
        <v>13.860757628768866</v>
      </c>
      <c r="AU43">
        <f t="shared" si="31"/>
        <v>13.738547536019361</v>
      </c>
      <c r="AW43">
        <v>8000</v>
      </c>
      <c r="AX43">
        <f t="shared" si="0"/>
        <v>3.7896013279319855E-4</v>
      </c>
      <c r="AY43">
        <f t="shared" si="1"/>
        <v>5.0877543300811394E-3</v>
      </c>
      <c r="AZ43">
        <f t="shared" si="2"/>
        <v>-4.7087941972879408E-3</v>
      </c>
      <c r="BA43">
        <f t="shared" si="3"/>
        <v>1.1319235606837719</v>
      </c>
      <c r="BB43">
        <f t="shared" si="4"/>
        <v>-0.52539959426050642</v>
      </c>
      <c r="BC43">
        <f t="shared" si="5"/>
        <v>-0.1015530843083061</v>
      </c>
      <c r="BD43">
        <f t="shared" si="6"/>
        <v>-5.0820225534530257E-2</v>
      </c>
      <c r="BE43">
        <f t="shared" si="34"/>
        <v>18.760666734190977</v>
      </c>
      <c r="BF43">
        <f t="shared" si="34"/>
        <v>18.760666788473355</v>
      </c>
      <c r="BG43">
        <f t="shared" si="34"/>
        <v>18.760667199444384</v>
      </c>
      <c r="BH43">
        <f t="shared" si="34"/>
        <v>18.760670310898973</v>
      </c>
      <c r="BI43">
        <f t="shared" si="34"/>
        <v>18.760693867640086</v>
      </c>
      <c r="BJ43">
        <f t="shared" si="34"/>
        <v>18.760872213506342</v>
      </c>
      <c r="BK43">
        <f t="shared" si="34"/>
        <v>18.762222361900658</v>
      </c>
      <c r="BL43">
        <f t="shared" si="8"/>
        <v>18.77243851797126</v>
      </c>
    </row>
    <row r="44" spans="1:70">
      <c r="A44" s="34" t="s">
        <v>74</v>
      </c>
      <c r="B44" s="55"/>
      <c r="C44" s="53">
        <v>44539.601000000002</v>
      </c>
      <c r="D44" s="54" t="s">
        <v>75</v>
      </c>
      <c r="E44" s="41">
        <f t="shared" si="11"/>
        <v>-29866.611324381149</v>
      </c>
      <c r="F44" s="41">
        <f t="shared" si="12"/>
        <v>-29866.5</v>
      </c>
      <c r="G44" s="41">
        <f t="shared" si="13"/>
        <v>-3.1217280491546262E-2</v>
      </c>
      <c r="I44" s="34">
        <f t="shared" si="36"/>
        <v>-3.1217280491546262E-2</v>
      </c>
      <c r="K44" s="44"/>
      <c r="L44" s="34"/>
      <c r="M44" s="34"/>
      <c r="N44" s="34"/>
      <c r="O44" s="34"/>
      <c r="P44" s="34">
        <f t="shared" si="14"/>
        <v>-2.2218270140102452E-2</v>
      </c>
      <c r="Q44" s="212">
        <f t="shared" si="15"/>
        <v>29521.101000000002</v>
      </c>
      <c r="R44" s="45"/>
      <c r="S44" s="44">
        <f t="shared" si="16"/>
        <v>8.098218730539284E-5</v>
      </c>
      <c r="T44" s="34">
        <f>T$16</f>
        <v>0.1</v>
      </c>
      <c r="U44" s="34">
        <f t="shared" si="17"/>
        <v>8.0982187305392836E-6</v>
      </c>
      <c r="V44" s="34"/>
      <c r="W44" s="34"/>
      <c r="X44" s="34"/>
      <c r="Y44" s="34"/>
      <c r="Z44">
        <f t="shared" si="20"/>
        <v>-29866.5</v>
      </c>
      <c r="AA44">
        <f t="shared" si="21"/>
        <v>-3.5329855458650437E-2</v>
      </c>
      <c r="AB44">
        <f t="shared" si="22"/>
        <v>4.1125749671041753E-3</v>
      </c>
      <c r="AC44">
        <f t="shared" si="23"/>
        <v>-8.9990103514438098E-3</v>
      </c>
      <c r="AE44">
        <f t="shared" si="33"/>
        <v>1.6913272860051909E-6</v>
      </c>
      <c r="AF44" s="145">
        <f t="shared" si="24"/>
        <v>29521.101000000002</v>
      </c>
      <c r="AG44" s="146"/>
      <c r="AH44">
        <f t="shared" si="25"/>
        <v>6.9911479163520477E-3</v>
      </c>
      <c r="AI44">
        <f t="shared" si="26"/>
        <v>1.0142912460101403</v>
      </c>
      <c r="AJ44">
        <f t="shared" si="27"/>
        <v>0.84746064675223864</v>
      </c>
      <c r="AK44">
        <f t="shared" si="28"/>
        <v>0.13183441732701304</v>
      </c>
      <c r="AL44">
        <f t="shared" si="29"/>
        <v>1.4628149824410035</v>
      </c>
      <c r="AM44">
        <f t="shared" si="30"/>
        <v>0.89745544676098854</v>
      </c>
      <c r="AN44">
        <f t="shared" si="35"/>
        <v>13.897899004589346</v>
      </c>
      <c r="AO44">
        <f t="shared" si="35"/>
        <v>13.897899004436134</v>
      </c>
      <c r="AP44">
        <f t="shared" si="35"/>
        <v>13.897898999560885</v>
      </c>
      <c r="AQ44">
        <f t="shared" si="35"/>
        <v>13.897898844430044</v>
      </c>
      <c r="AR44">
        <f t="shared" si="35"/>
        <v>13.897893908203731</v>
      </c>
      <c r="AS44">
        <f t="shared" si="35"/>
        <v>13.897736890782969</v>
      </c>
      <c r="AT44">
        <f t="shared" si="35"/>
        <v>13.892793922373629</v>
      </c>
      <c r="AU44">
        <f t="shared" si="31"/>
        <v>13.769069980191048</v>
      </c>
      <c r="AW44">
        <v>9000</v>
      </c>
      <c r="AX44">
        <f t="shared" si="0"/>
        <v>6.2265442623656237E-4</v>
      </c>
      <c r="AY44">
        <f t="shared" si="1"/>
        <v>4.0958870800885446E-3</v>
      </c>
      <c r="AZ44">
        <f t="shared" si="2"/>
        <v>-3.4732326538519822E-3</v>
      </c>
      <c r="BA44">
        <f t="shared" si="3"/>
        <v>1.1322587843514007</v>
      </c>
      <c r="BB44">
        <f t="shared" si="4"/>
        <v>-0.37015034287319898</v>
      </c>
      <c r="BC44">
        <f t="shared" si="5"/>
        <v>7.2460745487959929E-2</v>
      </c>
      <c r="BD44">
        <f t="shared" si="6"/>
        <v>3.6246233549571842E-2</v>
      </c>
      <c r="BE44">
        <f t="shared" si="34"/>
        <v>18.912974387050774</v>
      </c>
      <c r="BF44">
        <f t="shared" si="34"/>
        <v>18.912974347865891</v>
      </c>
      <c r="BG44">
        <f t="shared" si="34"/>
        <v>18.912974051773798</v>
      </c>
      <c r="BH44">
        <f t="shared" si="34"/>
        <v>18.91297181441811</v>
      </c>
      <c r="BI44">
        <f t="shared" si="34"/>
        <v>18.912954908335429</v>
      </c>
      <c r="BJ44">
        <f t="shared" si="34"/>
        <v>18.912827161852451</v>
      </c>
      <c r="BK44">
        <f t="shared" si="34"/>
        <v>18.911861911551984</v>
      </c>
      <c r="BL44">
        <f t="shared" si="8"/>
        <v>18.904570310922292</v>
      </c>
    </row>
    <row r="45" spans="1:70">
      <c r="A45" s="34" t="s">
        <v>74</v>
      </c>
      <c r="B45" s="55"/>
      <c r="C45" s="53">
        <v>44544.652999999998</v>
      </c>
      <c r="D45" s="54" t="s">
        <v>75</v>
      </c>
      <c r="E45" s="41">
        <f t="shared" si="11"/>
        <v>-29848.595316430612</v>
      </c>
      <c r="F45" s="41">
        <f t="shared" si="12"/>
        <v>-29848.5</v>
      </c>
      <c r="G45" s="41">
        <f t="shared" si="13"/>
        <v>-2.6728374497906771E-2</v>
      </c>
      <c r="I45" s="34">
        <f t="shared" si="36"/>
        <v>-2.6728374497906771E-2</v>
      </c>
      <c r="K45" s="44"/>
      <c r="L45" s="34"/>
      <c r="M45" s="34"/>
      <c r="N45" s="34"/>
      <c r="O45" s="34"/>
      <c r="P45" s="34">
        <f t="shared" si="14"/>
        <v>-2.2192887103534641E-2</v>
      </c>
      <c r="Q45" s="212">
        <f t="shared" si="15"/>
        <v>29526.152999999998</v>
      </c>
      <c r="R45" s="45"/>
      <c r="S45" s="44">
        <f t="shared" si="16"/>
        <v>2.0570645904508492E-5</v>
      </c>
      <c r="T45" s="34">
        <f>T$16</f>
        <v>0.1</v>
      </c>
      <c r="U45" s="34">
        <f t="shared" si="17"/>
        <v>2.0570645904508492E-6</v>
      </c>
      <c r="V45" s="34"/>
      <c r="W45" s="34"/>
      <c r="X45" s="34"/>
      <c r="Y45" s="34"/>
      <c r="Z45">
        <f t="shared" si="20"/>
        <v>-29848.5</v>
      </c>
      <c r="AA45">
        <f t="shared" si="21"/>
        <v>-3.525371543559442E-2</v>
      </c>
      <c r="AB45">
        <f t="shared" si="22"/>
        <v>8.5253409376876491E-3</v>
      </c>
      <c r="AC45">
        <f t="shared" si="23"/>
        <v>-4.5354873943721299E-3</v>
      </c>
      <c r="AE45">
        <f t="shared" si="33"/>
        <v>7.268143810381293E-6</v>
      </c>
      <c r="AF45" s="145">
        <f t="shared" si="24"/>
        <v>29526.152999999998</v>
      </c>
      <c r="AG45" s="146"/>
      <c r="AH45">
        <f t="shared" si="25"/>
        <v>7.0054203166591746E-3</v>
      </c>
      <c r="AI45">
        <f t="shared" si="26"/>
        <v>1.0139600324914173</v>
      </c>
      <c r="AJ45">
        <f t="shared" si="27"/>
        <v>0.84879149029632461</v>
      </c>
      <c r="AK45">
        <f t="shared" si="28"/>
        <v>0.13186990102868038</v>
      </c>
      <c r="AL45">
        <f t="shared" si="29"/>
        <v>1.4653269879069768</v>
      </c>
      <c r="AM45">
        <f t="shared" si="30"/>
        <v>0.89972562725748617</v>
      </c>
      <c r="AN45">
        <f t="shared" si="35"/>
        <v>13.900354145421131</v>
      </c>
      <c r="AO45">
        <f t="shared" si="35"/>
        <v>13.900354145276463</v>
      </c>
      <c r="AP45">
        <f t="shared" si="35"/>
        <v>13.900354140626272</v>
      </c>
      <c r="AQ45">
        <f t="shared" si="35"/>
        <v>13.900353991151935</v>
      </c>
      <c r="AR45">
        <f t="shared" si="35"/>
        <v>13.900349186542993</v>
      </c>
      <c r="AS45">
        <f t="shared" si="35"/>
        <v>13.900194801135781</v>
      </c>
      <c r="AT45">
        <f t="shared" si="35"/>
        <v>13.89528543407938</v>
      </c>
      <c r="AU45">
        <f t="shared" si="31"/>
        <v>13.771448352464168</v>
      </c>
      <c r="AW45">
        <v>10000</v>
      </c>
      <c r="AX45">
        <f t="shared" si="0"/>
        <v>8.293230026998593E-4</v>
      </c>
      <c r="AY45">
        <f t="shared" si="1"/>
        <v>2.9885546041894459E-3</v>
      </c>
      <c r="AZ45">
        <f t="shared" si="2"/>
        <v>-2.1592316014895866E-3</v>
      </c>
      <c r="BA45">
        <f t="shared" si="3"/>
        <v>1.1286156924722235</v>
      </c>
      <c r="BB45">
        <f t="shared" si="4"/>
        <v>-0.20422042079454703</v>
      </c>
      <c r="BC45">
        <f t="shared" si="5"/>
        <v>0.24596432047444033</v>
      </c>
      <c r="BD45">
        <f t="shared" si="6"/>
        <v>0.12360595350295515</v>
      </c>
      <c r="BE45">
        <f t="shared" si="34"/>
        <v>19.065058508792632</v>
      </c>
      <c r="BF45">
        <f t="shared" si="34"/>
        <v>19.065058391761749</v>
      </c>
      <c r="BG45">
        <f t="shared" si="34"/>
        <v>19.065057488323642</v>
      </c>
      <c r="BH45">
        <f t="shared" si="34"/>
        <v>19.065050514098573</v>
      </c>
      <c r="BI45">
        <f t="shared" si="34"/>
        <v>19.064996675887404</v>
      </c>
      <c r="BJ45">
        <f t="shared" si="34"/>
        <v>19.064581087895814</v>
      </c>
      <c r="BK45">
        <f t="shared" si="34"/>
        <v>19.06137434363318</v>
      </c>
      <c r="BL45">
        <f t="shared" si="8"/>
        <v>19.036702103873324</v>
      </c>
    </row>
    <row r="46" spans="1:70" s="34" customFormat="1">
      <c r="A46" s="34" t="s">
        <v>81</v>
      </c>
      <c r="B46" s="52" t="s">
        <v>62</v>
      </c>
      <c r="C46" s="53">
        <v>44822.402999999998</v>
      </c>
      <c r="D46" s="54"/>
      <c r="E46" s="41">
        <f t="shared" si="11"/>
        <v>-28858.10715169078</v>
      </c>
      <c r="F46" s="41">
        <f t="shared" si="12"/>
        <v>-28858</v>
      </c>
      <c r="G46" s="41">
        <f t="shared" si="13"/>
        <v>-3.0047185995499603E-2</v>
      </c>
      <c r="I46" s="34">
        <f t="shared" si="36"/>
        <v>-3.0047185995499603E-2</v>
      </c>
      <c r="P46" s="34">
        <f t="shared" si="14"/>
        <v>-2.0817184392536721E-2</v>
      </c>
      <c r="Q46" s="212">
        <f t="shared" si="15"/>
        <v>29803.902999999998</v>
      </c>
      <c r="R46" s="45"/>
      <c r="S46" s="44">
        <f t="shared" si="16"/>
        <v>8.519292959069738E-5</v>
      </c>
      <c r="T46" s="34">
        <v>0.1</v>
      </c>
      <c r="U46" s="34">
        <f t="shared" si="17"/>
        <v>8.5192929590697391E-6</v>
      </c>
      <c r="Z46">
        <f t="shared" si="20"/>
        <v>-28858</v>
      </c>
      <c r="AA46">
        <f t="shared" si="21"/>
        <v>-3.1194846720952383E-2</v>
      </c>
      <c r="AB46">
        <f t="shared" si="22"/>
        <v>1.1476607254527794E-3</v>
      </c>
      <c r="AC46">
        <f t="shared" si="23"/>
        <v>-9.2300016029628826E-3</v>
      </c>
      <c r="AD46"/>
      <c r="AE46">
        <f t="shared" si="33"/>
        <v>1.3171251407468E-7</v>
      </c>
      <c r="AF46" s="145">
        <f t="shared" si="24"/>
        <v>29803.902999999998</v>
      </c>
      <c r="AG46" s="146"/>
      <c r="AH46">
        <f t="shared" si="25"/>
        <v>7.7175214534676686E-3</v>
      </c>
      <c r="AI46">
        <f t="shared" si="26"/>
        <v>0.99598684104958546</v>
      </c>
      <c r="AJ46">
        <f t="shared" si="27"/>
        <v>0.9125321634424588</v>
      </c>
      <c r="AK46">
        <f t="shared" si="28"/>
        <v>0.13254602166686896</v>
      </c>
      <c r="AL46">
        <f t="shared" si="29"/>
        <v>1.6010645555374761</v>
      </c>
      <c r="AM46">
        <f t="shared" si="30"/>
        <v>1.0307357334693454</v>
      </c>
      <c r="AN46">
        <f t="shared" si="35"/>
        <v>14.03422972007021</v>
      </c>
      <c r="AO46">
        <f t="shared" si="35"/>
        <v>14.034229720068829</v>
      </c>
      <c r="AP46">
        <f t="shared" si="35"/>
        <v>14.034229719967486</v>
      </c>
      <c r="AQ46">
        <f t="shared" si="35"/>
        <v>14.034229712530102</v>
      </c>
      <c r="AR46">
        <f t="shared" si="35"/>
        <v>14.034229166711677</v>
      </c>
      <c r="AS46">
        <f t="shared" si="35"/>
        <v>14.034189117790724</v>
      </c>
      <c r="AT46">
        <f t="shared" si="35"/>
        <v>14.031291746509934</v>
      </c>
      <c r="AU46">
        <f t="shared" si="31"/>
        <v>13.902324893382165</v>
      </c>
      <c r="AV46"/>
      <c r="AW46">
        <v>11000</v>
      </c>
      <c r="AX46">
        <f t="shared" si="0"/>
        <v>9.6360188777577023E-4</v>
      </c>
      <c r="AY46">
        <f t="shared" si="1"/>
        <v>1.7657569023838415E-3</v>
      </c>
      <c r="AZ46">
        <f t="shared" si="2"/>
        <v>-8.021550146080713E-4</v>
      </c>
      <c r="BA46">
        <f t="shared" si="3"/>
        <v>1.1212021549159201</v>
      </c>
      <c r="BB46">
        <f t="shared" si="4"/>
        <v>-3.3857139485017729E-2</v>
      </c>
      <c r="BC46">
        <f t="shared" si="5"/>
        <v>0.41776798762216316</v>
      </c>
      <c r="BD46">
        <f t="shared" si="6"/>
        <v>0.21197601533781166</v>
      </c>
      <c r="BE46">
        <f t="shared" si="34"/>
        <v>19.216395566908236</v>
      </c>
      <c r="BF46">
        <f t="shared" si="34"/>
        <v>19.216395415481621</v>
      </c>
      <c r="BG46">
        <f t="shared" si="34"/>
        <v>19.21639419216709</v>
      </c>
      <c r="BH46">
        <f t="shared" si="34"/>
        <v>19.216384309523594</v>
      </c>
      <c r="BI46">
        <f t="shared" si="34"/>
        <v>19.216304473179971</v>
      </c>
      <c r="BJ46">
        <f t="shared" si="34"/>
        <v>19.215659609774203</v>
      </c>
      <c r="BK46">
        <f t="shared" si="34"/>
        <v>19.21045665408165</v>
      </c>
      <c r="BL46">
        <f t="shared" si="8"/>
        <v>19.168833896824353</v>
      </c>
      <c r="BM46"/>
      <c r="BN46"/>
      <c r="BO46"/>
      <c r="BP46"/>
      <c r="BQ46"/>
      <c r="BR46"/>
    </row>
    <row r="47" spans="1:70" s="34" customFormat="1">
      <c r="A47" s="34" t="s">
        <v>82</v>
      </c>
      <c r="B47" s="52" t="s">
        <v>62</v>
      </c>
      <c r="C47" s="53">
        <v>44843.423000000003</v>
      </c>
      <c r="D47" s="54"/>
      <c r="E47" s="41">
        <f t="shared" si="11"/>
        <v>-28783.147435316936</v>
      </c>
      <c r="F47" s="41">
        <f t="shared" si="12"/>
        <v>-28783</v>
      </c>
      <c r="G47" s="41">
        <f t="shared" si="13"/>
        <v>-4.1343410994159058E-2</v>
      </c>
      <c r="I47" s="34">
        <f t="shared" si="36"/>
        <v>-4.1343410994159058E-2</v>
      </c>
      <c r="K47" s="44"/>
      <c r="P47" s="34">
        <f t="shared" si="14"/>
        <v>-2.0714702628762745E-2</v>
      </c>
      <c r="Q47" s="212">
        <f t="shared" si="15"/>
        <v>29824.923000000003</v>
      </c>
      <c r="R47" s="45"/>
      <c r="S47" s="44">
        <f t="shared" si="16"/>
        <v>4.2554360882457183E-4</v>
      </c>
      <c r="T47" s="34">
        <v>0.1</v>
      </c>
      <c r="U47" s="34">
        <f t="shared" si="17"/>
        <v>4.2554360882457184E-5</v>
      </c>
      <c r="Z47">
        <f t="shared" si="20"/>
        <v>-28783</v>
      </c>
      <c r="AA47">
        <f t="shared" si="21"/>
        <v>-3.0898065327048214E-2</v>
      </c>
      <c r="AB47">
        <f t="shared" si="22"/>
        <v>-1.0445345667110844E-2</v>
      </c>
      <c r="AC47">
        <f t="shared" si="23"/>
        <v>-2.0628708365396313E-2</v>
      </c>
      <c r="AD47"/>
      <c r="AE47">
        <f t="shared" si="33"/>
        <v>1.0910524610543129E-5</v>
      </c>
      <c r="AF47" s="145">
        <f t="shared" si="24"/>
        <v>29824.923000000003</v>
      </c>
      <c r="AG47" s="146"/>
      <c r="AH47">
        <f t="shared" si="25"/>
        <v>7.7655013938630023E-3</v>
      </c>
      <c r="AI47">
        <f t="shared" si="26"/>
        <v>0.99465072852030278</v>
      </c>
      <c r="AJ47">
        <f t="shared" si="27"/>
        <v>0.91660933453953475</v>
      </c>
      <c r="AK47">
        <f t="shared" si="28"/>
        <v>0.13249882489709819</v>
      </c>
      <c r="AL47">
        <f t="shared" si="29"/>
        <v>1.6111466320523831</v>
      </c>
      <c r="AM47">
        <f t="shared" si="30"/>
        <v>1.0411868444695003</v>
      </c>
      <c r="AN47">
        <f t="shared" si="35"/>
        <v>14.044269760510526</v>
      </c>
      <c r="AO47">
        <f t="shared" si="35"/>
        <v>14.044269760509744</v>
      </c>
      <c r="AP47">
        <f t="shared" si="35"/>
        <v>14.044269760446188</v>
      </c>
      <c r="AQ47">
        <f t="shared" si="35"/>
        <v>14.044269755279467</v>
      </c>
      <c r="AR47">
        <f t="shared" si="35"/>
        <v>14.044269335258756</v>
      </c>
      <c r="AS47">
        <f t="shared" si="35"/>
        <v>14.044235196652256</v>
      </c>
      <c r="AT47">
        <f t="shared" si="35"/>
        <v>14.041501074600953</v>
      </c>
      <c r="AU47">
        <f t="shared" si="31"/>
        <v>13.912234777853492</v>
      </c>
      <c r="AV47"/>
      <c r="AW47">
        <v>12000</v>
      </c>
      <c r="AX47">
        <f t="shared" si="0"/>
        <v>9.8959434950801834E-4</v>
      </c>
      <c r="AY47">
        <f t="shared" si="1"/>
        <v>4.2749397467173322E-4</v>
      </c>
      <c r="AZ47">
        <f t="shared" si="2"/>
        <v>5.6210037483628501E-4</v>
      </c>
      <c r="BA47">
        <f t="shared" si="3"/>
        <v>1.1104243411883983</v>
      </c>
      <c r="BB47">
        <f t="shared" si="4"/>
        <v>0.13475089170560289</v>
      </c>
      <c r="BC47">
        <f t="shared" si="5"/>
        <v>0.58679365585486276</v>
      </c>
      <c r="BD47">
        <f t="shared" si="6"/>
        <v>0.30211587057245309</v>
      </c>
      <c r="BE47">
        <f t="shared" si="34"/>
        <v>19.366503799324065</v>
      </c>
      <c r="BF47">
        <f t="shared" si="34"/>
        <v>19.366503660462044</v>
      </c>
      <c r="BG47">
        <f t="shared" si="34"/>
        <v>19.366502455891812</v>
      </c>
      <c r="BH47">
        <f t="shared" si="34"/>
        <v>19.366492006781105</v>
      </c>
      <c r="BI47">
        <f t="shared" si="34"/>
        <v>19.36640136799997</v>
      </c>
      <c r="BJ47">
        <f t="shared" si="34"/>
        <v>19.36561533525779</v>
      </c>
      <c r="BK47">
        <f t="shared" si="34"/>
        <v>19.358813337327877</v>
      </c>
      <c r="BL47">
        <f t="shared" si="8"/>
        <v>19.300965689775381</v>
      </c>
      <c r="BM47"/>
      <c r="BN47"/>
      <c r="BO47"/>
      <c r="BP47"/>
      <c r="BQ47"/>
      <c r="BR47"/>
    </row>
    <row r="48" spans="1:70" s="34" customFormat="1">
      <c r="A48" s="34" t="s">
        <v>82</v>
      </c>
      <c r="B48" s="52"/>
      <c r="C48" s="53">
        <v>44843.574000000001</v>
      </c>
      <c r="D48" s="54"/>
      <c r="E48" s="41">
        <f t="shared" si="11"/>
        <v>-28782.60895210227</v>
      </c>
      <c r="F48" s="41">
        <f t="shared" si="12"/>
        <v>-28782.5</v>
      </c>
      <c r="G48" s="41">
        <f t="shared" si="13"/>
        <v>-3.0552052492566872E-2</v>
      </c>
      <c r="I48" s="34">
        <f t="shared" si="36"/>
        <v>-3.0552052492566872E-2</v>
      </c>
      <c r="P48" s="34">
        <f t="shared" si="14"/>
        <v>-2.0714020213234041E-2</v>
      </c>
      <c r="Q48" s="212">
        <f t="shared" si="15"/>
        <v>29825.074000000001</v>
      </c>
      <c r="R48" s="45"/>
      <c r="S48" s="44">
        <f t="shared" si="16"/>
        <v>9.678687912919474E-5</v>
      </c>
      <c r="T48" s="34">
        <v>0.1</v>
      </c>
      <c r="U48" s="34">
        <f t="shared" si="17"/>
        <v>9.678687912919475E-6</v>
      </c>
      <c r="Z48">
        <f t="shared" si="20"/>
        <v>-28782.5</v>
      </c>
      <c r="AA48">
        <f t="shared" si="21"/>
        <v>-3.0896091799374643E-2</v>
      </c>
      <c r="AB48">
        <f t="shared" si="22"/>
        <v>3.4403930680777101E-4</v>
      </c>
      <c r="AC48">
        <f t="shared" si="23"/>
        <v>-9.8380322793328312E-3</v>
      </c>
      <c r="AD48"/>
      <c r="AE48">
        <f t="shared" si="33"/>
        <v>1.183630446287716E-8</v>
      </c>
      <c r="AF48" s="145">
        <f t="shared" si="24"/>
        <v>29825.074000000001</v>
      </c>
      <c r="AG48" s="146"/>
      <c r="AH48">
        <f t="shared" si="25"/>
        <v>7.7658184245859791E-3</v>
      </c>
      <c r="AI48">
        <f t="shared" si="26"/>
        <v>0.99464183480294077</v>
      </c>
      <c r="AJ48">
        <f t="shared" si="27"/>
        <v>0.91663616721543939</v>
      </c>
      <c r="AK48">
        <f t="shared" si="28"/>
        <v>0.13249846553902583</v>
      </c>
      <c r="AL48">
        <f t="shared" si="29"/>
        <v>1.611213755133861</v>
      </c>
      <c r="AM48">
        <f t="shared" si="30"/>
        <v>1.041256791515466</v>
      </c>
      <c r="AN48">
        <f t="shared" si="35"/>
        <v>14.04433664891145</v>
      </c>
      <c r="AO48">
        <f t="shared" si="35"/>
        <v>14.04433664891067</v>
      </c>
      <c r="AP48">
        <f t="shared" si="35"/>
        <v>14.044336648847322</v>
      </c>
      <c r="AQ48">
        <f t="shared" si="35"/>
        <v>14.044336643693757</v>
      </c>
      <c r="AR48">
        <f t="shared" si="35"/>
        <v>14.044336224441651</v>
      </c>
      <c r="AS48">
        <f t="shared" si="35"/>
        <v>14.044302123820673</v>
      </c>
      <c r="AT48">
        <f t="shared" si="35"/>
        <v>14.041569094222776</v>
      </c>
      <c r="AU48">
        <f t="shared" si="31"/>
        <v>13.912300843749966</v>
      </c>
      <c r="AV48"/>
      <c r="AW48">
        <v>13000</v>
      </c>
      <c r="AX48">
        <f t="shared" si="0"/>
        <v>8.7284168895783421E-4</v>
      </c>
      <c r="AY48">
        <f t="shared" si="1"/>
        <v>-1.026234178946879E-3</v>
      </c>
      <c r="AZ48">
        <f t="shared" si="2"/>
        <v>1.8990758679047132E-3</v>
      </c>
      <c r="BA48">
        <f t="shared" si="3"/>
        <v>1.0968337177640695</v>
      </c>
      <c r="BB48">
        <f t="shared" si="4"/>
        <v>0.29600077477720083</v>
      </c>
      <c r="BC48">
        <f t="shared" si="5"/>
        <v>0.752134673496065</v>
      </c>
      <c r="BD48">
        <f t="shared" si="6"/>
        <v>0.39485980642539259</v>
      </c>
      <c r="BE48">
        <f t="shared" si="34"/>
        <v>19.514966525887857</v>
      </c>
      <c r="BF48">
        <f t="shared" si="34"/>
        <v>19.514966428091142</v>
      </c>
      <c r="BG48">
        <f t="shared" si="34"/>
        <v>19.514965490595042</v>
      </c>
      <c r="BH48">
        <f t="shared" si="34"/>
        <v>19.514956503631129</v>
      </c>
      <c r="BI48">
        <f t="shared" si="34"/>
        <v>19.514870356600312</v>
      </c>
      <c r="BJ48">
        <f t="shared" si="34"/>
        <v>19.514044865548101</v>
      </c>
      <c r="BK48">
        <f t="shared" si="34"/>
        <v>19.506161537969511</v>
      </c>
      <c r="BL48">
        <f t="shared" si="8"/>
        <v>19.433097482726417</v>
      </c>
      <c r="BM48"/>
      <c r="BN48"/>
      <c r="BO48"/>
      <c r="BP48"/>
      <c r="BQ48"/>
      <c r="BR48"/>
    </row>
    <row r="49" spans="1:70" s="34" customFormat="1">
      <c r="A49" s="34" t="s">
        <v>82</v>
      </c>
      <c r="B49" s="52"/>
      <c r="C49" s="53">
        <v>44844.409</v>
      </c>
      <c r="D49" s="54"/>
      <c r="E49" s="41">
        <f t="shared" si="11"/>
        <v>-28779.631246908546</v>
      </c>
      <c r="F49" s="41">
        <f t="shared" si="12"/>
        <v>-28779.5</v>
      </c>
      <c r="G49" s="41">
        <f t="shared" si="13"/>
        <v>-3.6803901493840385E-2</v>
      </c>
      <c r="I49" s="34">
        <f t="shared" si="36"/>
        <v>-3.6803901493840385E-2</v>
      </c>
      <c r="K49" s="44"/>
      <c r="P49" s="34">
        <f t="shared" si="14"/>
        <v>-2.0709925941529733E-2</v>
      </c>
      <c r="Q49" s="212">
        <f t="shared" si="15"/>
        <v>29825.909</v>
      </c>
      <c r="R49" s="45"/>
      <c r="S49" s="44">
        <f t="shared" si="16"/>
        <v>2.5901604907837297E-4</v>
      </c>
      <c r="T49" s="34">
        <v>0.1</v>
      </c>
      <c r="U49" s="34">
        <f t="shared" si="17"/>
        <v>2.5901604907837299E-5</v>
      </c>
      <c r="Z49">
        <f t="shared" si="20"/>
        <v>-28779.5</v>
      </c>
      <c r="AA49">
        <f t="shared" si="21"/>
        <v>-3.0884252028699349E-2</v>
      </c>
      <c r="AB49">
        <f t="shared" si="22"/>
        <v>-5.9196494651410358E-3</v>
      </c>
      <c r="AC49">
        <f t="shared" si="23"/>
        <v>-1.6093975552310652E-2</v>
      </c>
      <c r="AD49"/>
      <c r="AE49">
        <f t="shared" si="33"/>
        <v>3.504224979014455E-6</v>
      </c>
      <c r="AF49" s="145">
        <f t="shared" si="24"/>
        <v>29825.909</v>
      </c>
      <c r="AG49" s="146"/>
      <c r="AH49">
        <f t="shared" si="25"/>
        <v>7.7677198197501889E-3</v>
      </c>
      <c r="AI49">
        <f t="shared" si="26"/>
        <v>0.99458847634687064</v>
      </c>
      <c r="AJ49">
        <f t="shared" si="27"/>
        <v>0.91679706647229842</v>
      </c>
      <c r="AK49">
        <f t="shared" si="28"/>
        <v>0.13249629699062163</v>
      </c>
      <c r="AL49">
        <f t="shared" si="29"/>
        <v>1.6116164684164911</v>
      </c>
      <c r="AM49">
        <f t="shared" si="30"/>
        <v>1.0416765502037235</v>
      </c>
      <c r="AN49">
        <f t="shared" si="35"/>
        <v>14.044737966757699</v>
      </c>
      <c r="AO49">
        <f t="shared" si="35"/>
        <v>14.044737966756939</v>
      </c>
      <c r="AP49">
        <f t="shared" si="35"/>
        <v>14.044737966694823</v>
      </c>
      <c r="AQ49">
        <f t="shared" si="35"/>
        <v>14.044737961619685</v>
      </c>
      <c r="AR49">
        <f t="shared" si="35"/>
        <v>14.04473754696024</v>
      </c>
      <c r="AS49">
        <f t="shared" si="35"/>
        <v>14.044703673856448</v>
      </c>
      <c r="AT49">
        <f t="shared" si="35"/>
        <v>14.041977200104862</v>
      </c>
      <c r="AU49">
        <f t="shared" si="31"/>
        <v>13.91269723912882</v>
      </c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</row>
    <row r="50" spans="1:70" s="34" customFormat="1">
      <c r="A50" s="34" t="s">
        <v>82</v>
      </c>
      <c r="B50" s="52"/>
      <c r="C50" s="53">
        <v>44869.375</v>
      </c>
      <c r="D50" s="54"/>
      <c r="E50" s="41">
        <f t="shared" si="11"/>
        <v>-28690.599644673101</v>
      </c>
      <c r="F50" s="41">
        <f t="shared" si="12"/>
        <v>-28690.5</v>
      </c>
      <c r="G50" s="41">
        <f t="shared" si="13"/>
        <v>-2.7942088498093653E-2</v>
      </c>
      <c r="I50" s="34">
        <f t="shared" si="36"/>
        <v>-2.7942088498093653E-2</v>
      </c>
      <c r="P50" s="34">
        <f t="shared" si="14"/>
        <v>-2.0588635250404674E-2</v>
      </c>
      <c r="Q50" s="212">
        <f t="shared" si="15"/>
        <v>29850.875</v>
      </c>
      <c r="R50" s="45"/>
      <c r="S50" s="44">
        <f t="shared" si="16"/>
        <v>5.4073274665947601E-5</v>
      </c>
      <c r="T50" s="34">
        <v>0.1</v>
      </c>
      <c r="U50" s="34">
        <f t="shared" si="17"/>
        <v>5.4073274665947605E-6</v>
      </c>
      <c r="Z50">
        <f t="shared" si="20"/>
        <v>-28690.5</v>
      </c>
      <c r="AA50">
        <f t="shared" si="21"/>
        <v>-3.0534094040681404E-2</v>
      </c>
      <c r="AB50">
        <f t="shared" si="22"/>
        <v>2.5920055425877504E-3</v>
      </c>
      <c r="AC50">
        <f t="shared" si="23"/>
        <v>-7.3534532476889798E-3</v>
      </c>
      <c r="AD50"/>
      <c r="AE50">
        <f t="shared" si="33"/>
        <v>6.7184927328056186E-7</v>
      </c>
      <c r="AF50" s="145">
        <f t="shared" si="24"/>
        <v>29850.875</v>
      </c>
      <c r="AG50" s="146"/>
      <c r="AH50">
        <f t="shared" si="25"/>
        <v>7.8235120489075251E-3</v>
      </c>
      <c r="AI50">
        <f t="shared" si="26"/>
        <v>0.99300854378455994</v>
      </c>
      <c r="AJ50">
        <f t="shared" si="27"/>
        <v>0.921495043597091</v>
      </c>
      <c r="AK50">
        <f t="shared" si="28"/>
        <v>0.1324223275904142</v>
      </c>
      <c r="AL50">
        <f t="shared" si="29"/>
        <v>1.6235440090629418</v>
      </c>
      <c r="AM50">
        <f t="shared" si="30"/>
        <v>1.0541894306377886</v>
      </c>
      <c r="AN50">
        <f t="shared" si="35"/>
        <v>14.056633948218298</v>
      </c>
      <c r="AO50">
        <f t="shared" si="35"/>
        <v>14.056633948217943</v>
      </c>
      <c r="AP50">
        <f t="shared" si="35"/>
        <v>14.056633948184633</v>
      </c>
      <c r="AQ50">
        <f t="shared" si="35"/>
        <v>14.056633945062126</v>
      </c>
      <c r="AR50">
        <f t="shared" si="35"/>
        <v>14.056633652355403</v>
      </c>
      <c r="AS50">
        <f t="shared" si="35"/>
        <v>14.056606218469346</v>
      </c>
      <c r="AT50">
        <f t="shared" si="35"/>
        <v>14.054075092922666</v>
      </c>
      <c r="AU50">
        <f t="shared" si="31"/>
        <v>13.924456968701461</v>
      </c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</row>
    <row r="51" spans="1:70">
      <c r="A51" s="34" t="s">
        <v>74</v>
      </c>
      <c r="B51" s="55"/>
      <c r="C51" s="53">
        <v>44880.73</v>
      </c>
      <c r="D51" s="54" t="s">
        <v>75</v>
      </c>
      <c r="E51" s="41">
        <f t="shared" si="11"/>
        <v>-28650.106420152402</v>
      </c>
      <c r="F51" s="41">
        <f t="shared" si="12"/>
        <v>-28650</v>
      </c>
      <c r="G51" s="41">
        <f t="shared" si="13"/>
        <v>-2.9842049996659625E-2</v>
      </c>
      <c r="I51" s="34">
        <f t="shared" si="36"/>
        <v>-2.9842049996659625E-2</v>
      </c>
      <c r="K51" s="44"/>
      <c r="L51" s="34"/>
      <c r="M51" s="34"/>
      <c r="N51" s="34"/>
      <c r="O51" s="34"/>
      <c r="P51" s="34">
        <f t="shared" si="14"/>
        <v>-2.053355179506982E-2</v>
      </c>
      <c r="Q51" s="212">
        <f t="shared" si="15"/>
        <v>29862.230000000003</v>
      </c>
      <c r="R51" s="45"/>
      <c r="S51" s="44">
        <f t="shared" si="16"/>
        <v>8.6648138769000645E-5</v>
      </c>
      <c r="T51" s="34">
        <f>T$16</f>
        <v>0.1</v>
      </c>
      <c r="U51" s="34">
        <f t="shared" si="17"/>
        <v>8.6648138769000652E-6</v>
      </c>
      <c r="V51" s="34"/>
      <c r="W51" s="34"/>
      <c r="X51" s="34"/>
      <c r="Y51" s="34"/>
      <c r="Z51">
        <f t="shared" si="20"/>
        <v>-28650</v>
      </c>
      <c r="AA51">
        <f t="shared" si="21"/>
        <v>-3.0375450114834585E-2</v>
      </c>
      <c r="AB51">
        <f t="shared" si="22"/>
        <v>5.3340011817495925E-4</v>
      </c>
      <c r="AC51">
        <f t="shared" si="23"/>
        <v>-9.3084982015898057E-3</v>
      </c>
      <c r="AE51">
        <f t="shared" si="33"/>
        <v>2.8451568606906049E-8</v>
      </c>
      <c r="AF51" s="145">
        <f t="shared" si="24"/>
        <v>29862.230000000003</v>
      </c>
      <c r="AG51" s="146"/>
      <c r="AH51">
        <f t="shared" si="25"/>
        <v>7.8485058101923771E-3</v>
      </c>
      <c r="AI51">
        <f t="shared" si="26"/>
        <v>0.99229156079492375</v>
      </c>
      <c r="AJ51">
        <f t="shared" si="27"/>
        <v>0.92358471968639377</v>
      </c>
      <c r="AK51">
        <f t="shared" si="28"/>
        <v>0.13238252629972366</v>
      </c>
      <c r="AL51">
        <f t="shared" si="29"/>
        <v>1.62895917594552</v>
      </c>
      <c r="AM51">
        <f t="shared" si="30"/>
        <v>1.0599223707079117</v>
      </c>
      <c r="AN51">
        <f t="shared" si="35"/>
        <v>14.062041034418684</v>
      </c>
      <c r="AO51">
        <f t="shared" si="35"/>
        <v>14.06204103441844</v>
      </c>
      <c r="AP51">
        <f t="shared" si="35"/>
        <v>14.062041034394081</v>
      </c>
      <c r="AQ51">
        <f t="shared" si="35"/>
        <v>14.06204103194651</v>
      </c>
      <c r="AR51">
        <f t="shared" si="35"/>
        <v>14.062040786030067</v>
      </c>
      <c r="AS51">
        <f t="shared" si="35"/>
        <v>14.06201608198505</v>
      </c>
      <c r="AT51">
        <f t="shared" si="35"/>
        <v>14.059574382223225</v>
      </c>
      <c r="AU51">
        <f t="shared" si="31"/>
        <v>13.929808306315978</v>
      </c>
    </row>
    <row r="52" spans="1:70">
      <c r="A52" s="34" t="s">
        <v>74</v>
      </c>
      <c r="B52" s="55"/>
      <c r="C52" s="53">
        <v>44926.576999999997</v>
      </c>
      <c r="D52" s="54" t="s">
        <v>75</v>
      </c>
      <c r="E52" s="41">
        <f t="shared" si="11"/>
        <v>-28486.610791389769</v>
      </c>
      <c r="F52" s="41">
        <f t="shared" si="12"/>
        <v>-28486.5</v>
      </c>
      <c r="G52" s="41">
        <f t="shared" si="13"/>
        <v>-3.1067820498719811E-2</v>
      </c>
      <c r="I52" s="34">
        <f t="shared" si="36"/>
        <v>-3.1067820498719811E-2</v>
      </c>
      <c r="K52" s="44"/>
      <c r="L52" s="34"/>
      <c r="M52" s="34"/>
      <c r="N52" s="34"/>
      <c r="O52" s="34"/>
      <c r="P52" s="34">
        <f t="shared" si="14"/>
        <v>-2.0311881354325233E-2</v>
      </c>
      <c r="Q52" s="212">
        <f t="shared" si="15"/>
        <v>29908.076999999997</v>
      </c>
      <c r="R52" s="45"/>
      <c r="S52" s="44">
        <f t="shared" si="16"/>
        <v>1.1569022687791958E-4</v>
      </c>
      <c r="T52" s="34">
        <f>T$16</f>
        <v>0.1</v>
      </c>
      <c r="U52" s="34">
        <f t="shared" si="17"/>
        <v>1.1569022687791958E-5</v>
      </c>
      <c r="V52" s="34"/>
      <c r="W52" s="34"/>
      <c r="X52" s="34"/>
      <c r="Y52" s="34"/>
      <c r="Z52">
        <f t="shared" si="20"/>
        <v>-28486.5</v>
      </c>
      <c r="AA52">
        <f t="shared" si="21"/>
        <v>-2.9739440167756204E-2</v>
      </c>
      <c r="AB52">
        <f t="shared" si="22"/>
        <v>-1.3283803309636077E-3</v>
      </c>
      <c r="AC52">
        <f t="shared" si="23"/>
        <v>-1.0755939144394579E-2</v>
      </c>
      <c r="AE52">
        <f t="shared" si="33"/>
        <v>1.7645943036909842E-7</v>
      </c>
      <c r="AF52" s="145">
        <f t="shared" si="24"/>
        <v>29908.076999999997</v>
      </c>
      <c r="AG52" s="146"/>
      <c r="AH52">
        <f t="shared" si="25"/>
        <v>7.9468907065003962E-3</v>
      </c>
      <c r="AI52">
        <f t="shared" si="26"/>
        <v>0.9894100621242462</v>
      </c>
      <c r="AJ52">
        <f t="shared" si="27"/>
        <v>0.93171606234194404</v>
      </c>
      <c r="AK52">
        <f t="shared" si="28"/>
        <v>0.13218323085877068</v>
      </c>
      <c r="AL52">
        <f t="shared" si="29"/>
        <v>1.6507411689911513</v>
      </c>
      <c r="AM52">
        <f t="shared" si="30"/>
        <v>1.083319713523871</v>
      </c>
      <c r="AN52">
        <f t="shared" si="35"/>
        <v>14.083830039565894</v>
      </c>
      <c r="AO52">
        <f t="shared" si="35"/>
        <v>14.083830039565857</v>
      </c>
      <c r="AP52">
        <f t="shared" si="35"/>
        <v>14.083830039560565</v>
      </c>
      <c r="AQ52">
        <f t="shared" si="35"/>
        <v>14.083830038811934</v>
      </c>
      <c r="AR52">
        <f t="shared" si="35"/>
        <v>14.083829932915767</v>
      </c>
      <c r="AS52">
        <f t="shared" si="35"/>
        <v>14.083814955705188</v>
      </c>
      <c r="AT52">
        <f t="shared" si="35"/>
        <v>14.081737392174864</v>
      </c>
      <c r="AU52">
        <f t="shared" si="31"/>
        <v>13.951411854463473</v>
      </c>
    </row>
    <row r="53" spans="1:70" s="34" customFormat="1">
      <c r="A53" s="34" t="s">
        <v>84</v>
      </c>
      <c r="B53" s="52" t="s">
        <v>62</v>
      </c>
      <c r="C53" s="53">
        <v>45175.46</v>
      </c>
      <c r="D53" s="54"/>
      <c r="E53" s="41">
        <f t="shared" si="11"/>
        <v>-27599.065639616787</v>
      </c>
      <c r="F53" s="41">
        <f t="shared" si="12"/>
        <v>-27599</v>
      </c>
      <c r="G53" s="41">
        <f t="shared" ref="G53:G84" si="37">+C53-(C$7+F53*C$8)</f>
        <v>-1.840648299548775E-2</v>
      </c>
      <c r="I53" s="34">
        <f t="shared" si="36"/>
        <v>-1.840648299548775E-2</v>
      </c>
      <c r="K53" s="44"/>
      <c r="P53" s="34">
        <f t="shared" si="14"/>
        <v>-1.9128298369253116E-2</v>
      </c>
      <c r="Q53" s="212">
        <f t="shared" si="15"/>
        <v>30156.959999999999</v>
      </c>
      <c r="R53" s="45"/>
      <c r="S53" s="44">
        <f t="shared" ref="S53:S84" si="38">(P53-G53)^2</f>
        <v>5.2101743380403575E-7</v>
      </c>
      <c r="T53" s="34">
        <v>0.1</v>
      </c>
      <c r="U53" s="34">
        <f t="shared" ref="U53:U84" si="39">S53*T53</f>
        <v>5.2101743380403575E-8</v>
      </c>
      <c r="Z53">
        <f t="shared" si="20"/>
        <v>-27599</v>
      </c>
      <c r="AA53">
        <f t="shared" si="21"/>
        <v>-2.6411651292982178E-2</v>
      </c>
      <c r="AB53">
        <f t="shared" si="22"/>
        <v>8.0051682974944284E-3</v>
      </c>
      <c r="AC53">
        <f t="shared" si="23"/>
        <v>7.2181537376536653E-4</v>
      </c>
      <c r="AD53"/>
      <c r="AE53">
        <f t="shared" si="33"/>
        <v>6.4082719471209852E-6</v>
      </c>
      <c r="AF53" s="145">
        <f t="shared" si="24"/>
        <v>30156.959999999999</v>
      </c>
      <c r="AG53" s="146"/>
      <c r="AH53">
        <f t="shared" si="25"/>
        <v>8.4102292810973624E-3</v>
      </c>
      <c r="AI53">
        <f t="shared" si="26"/>
        <v>0.97417298528092044</v>
      </c>
      <c r="AJ53">
        <f t="shared" si="27"/>
        <v>0.96750802510170753</v>
      </c>
      <c r="AK53">
        <f t="shared" si="28"/>
        <v>0.13006736183676457</v>
      </c>
      <c r="AL53">
        <f t="shared" si="29"/>
        <v>1.766813097041384</v>
      </c>
      <c r="AM53">
        <f t="shared" si="30"/>
        <v>1.2180901833677873</v>
      </c>
      <c r="AN53">
        <f t="shared" ref="AN53:AT68" si="40">$AU53+$AB$7*SIN(AO53)</f>
        <v>14.201015380527993</v>
      </c>
      <c r="AO53">
        <f t="shared" si="40"/>
        <v>14.201015380527995</v>
      </c>
      <c r="AP53">
        <f t="shared" si="40"/>
        <v>14.201015380527785</v>
      </c>
      <c r="AQ53">
        <f t="shared" si="40"/>
        <v>14.201015380552626</v>
      </c>
      <c r="AR53">
        <f t="shared" si="40"/>
        <v>14.201015377616667</v>
      </c>
      <c r="AS53">
        <f t="shared" si="40"/>
        <v>14.201015724615539</v>
      </c>
      <c r="AT53">
        <f t="shared" si="40"/>
        <v>14.200974700026286</v>
      </c>
      <c r="AU53">
        <f t="shared" si="31"/>
        <v>14.068678820707511</v>
      </c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</row>
    <row r="54" spans="1:70" s="34" customFormat="1">
      <c r="A54" s="34" t="s">
        <v>84</v>
      </c>
      <c r="B54" s="52" t="s">
        <v>62</v>
      </c>
      <c r="C54" s="53">
        <v>45191.43</v>
      </c>
      <c r="D54" s="54"/>
      <c r="E54" s="41">
        <f t="shared" si="11"/>
        <v>-27542.114798965496</v>
      </c>
      <c r="F54" s="41">
        <f t="shared" si="12"/>
        <v>-27542</v>
      </c>
      <c r="G54" s="41">
        <f t="shared" si="37"/>
        <v>-3.2191613994655199E-2</v>
      </c>
      <c r="I54" s="34">
        <f t="shared" si="36"/>
        <v>-3.2191613994655199E-2</v>
      </c>
      <c r="P54" s="34">
        <f t="shared" si="14"/>
        <v>-1.9053417864428407E-2</v>
      </c>
      <c r="Q54" s="212">
        <f t="shared" si="15"/>
        <v>30172.93</v>
      </c>
      <c r="R54" s="45"/>
      <c r="S54" s="44">
        <f t="shared" si="38"/>
        <v>1.7261219755630627E-4</v>
      </c>
      <c r="T54" s="34">
        <v>0.1</v>
      </c>
      <c r="U54" s="34">
        <f t="shared" si="39"/>
        <v>1.7261219755630627E-5</v>
      </c>
      <c r="Z54">
        <f t="shared" si="20"/>
        <v>-27542</v>
      </c>
      <c r="AA54">
        <f t="shared" si="21"/>
        <v>-2.6205124104010692E-2</v>
      </c>
      <c r="AB54">
        <f t="shared" si="22"/>
        <v>-5.9864898906445072E-3</v>
      </c>
      <c r="AC54">
        <f t="shared" si="23"/>
        <v>-1.3138196130226792E-2</v>
      </c>
      <c r="AD54"/>
      <c r="AE54">
        <f t="shared" si="33"/>
        <v>3.5838061210788884E-6</v>
      </c>
      <c r="AF54" s="145">
        <f t="shared" si="24"/>
        <v>30172.93</v>
      </c>
      <c r="AG54" s="146"/>
      <c r="AH54">
        <f t="shared" si="25"/>
        <v>8.4358942627479703E-3</v>
      </c>
      <c r="AI54">
        <f t="shared" si="26"/>
        <v>0.973219893994825</v>
      </c>
      <c r="AJ54">
        <f t="shared" si="27"/>
        <v>0.9693360931489382</v>
      </c>
      <c r="AK54">
        <f t="shared" si="28"/>
        <v>0.12987447488566403</v>
      </c>
      <c r="AL54">
        <f t="shared" si="29"/>
        <v>1.7741461760650941</v>
      </c>
      <c r="AM54">
        <f t="shared" si="30"/>
        <v>1.2272378237241908</v>
      </c>
      <c r="AN54">
        <f t="shared" si="40"/>
        <v>14.208480047923389</v>
      </c>
      <c r="AO54">
        <f t="shared" si="40"/>
        <v>14.208480047923382</v>
      </c>
      <c r="AP54">
        <f t="shared" si="40"/>
        <v>14.208480047924112</v>
      </c>
      <c r="AQ54">
        <f t="shared" si="40"/>
        <v>14.208480047846782</v>
      </c>
      <c r="AR54">
        <f t="shared" si="40"/>
        <v>14.208480056031084</v>
      </c>
      <c r="AS54">
        <f t="shared" si="40"/>
        <v>14.20847918983282</v>
      </c>
      <c r="AT54">
        <f t="shared" si="40"/>
        <v>14.208570807082877</v>
      </c>
      <c r="AU54">
        <f t="shared" si="31"/>
        <v>14.07621033290572</v>
      </c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</row>
    <row r="55" spans="1:70" s="34" customFormat="1">
      <c r="A55" s="34" t="s">
        <v>84</v>
      </c>
      <c r="B55" s="52"/>
      <c r="C55" s="53">
        <v>45195.5</v>
      </c>
      <c r="D55" s="54"/>
      <c r="E55" s="41">
        <f t="shared" si="11"/>
        <v>-27527.600714967331</v>
      </c>
      <c r="F55" s="41">
        <f t="shared" si="12"/>
        <v>-27527.5</v>
      </c>
      <c r="G55" s="41">
        <f t="shared" si="37"/>
        <v>-2.8242217493243515E-2</v>
      </c>
      <c r="I55" s="34">
        <f t="shared" si="36"/>
        <v>-2.8242217493243515E-2</v>
      </c>
      <c r="K55" s="44"/>
      <c r="P55" s="34">
        <f t="shared" si="14"/>
        <v>-1.9034391182273021E-2</v>
      </c>
      <c r="Q55" s="212">
        <f t="shared" si="15"/>
        <v>30177</v>
      </c>
      <c r="R55" s="45"/>
      <c r="S55" s="44">
        <f t="shared" si="38"/>
        <v>8.4784065373000504E-5</v>
      </c>
      <c r="T55" s="34">
        <v>0.1</v>
      </c>
      <c r="U55" s="34">
        <f t="shared" si="39"/>
        <v>8.4784065373000507E-6</v>
      </c>
      <c r="Z55">
        <f t="shared" si="20"/>
        <v>-27527.5</v>
      </c>
      <c r="AA55">
        <f t="shared" si="21"/>
        <v>-2.6152725230412167E-2</v>
      </c>
      <c r="AB55">
        <f t="shared" si="22"/>
        <v>-2.0894922628313488E-3</v>
      </c>
      <c r="AC55">
        <f t="shared" si="23"/>
        <v>-9.2078263109704947E-3</v>
      </c>
      <c r="AD55"/>
      <c r="AE55">
        <f t="shared" si="33"/>
        <v>4.3659779164320703E-7</v>
      </c>
      <c r="AF55" s="145">
        <f t="shared" si="24"/>
        <v>30177</v>
      </c>
      <c r="AG55" s="146"/>
      <c r="AH55">
        <f t="shared" si="25"/>
        <v>8.4423441835074949E-3</v>
      </c>
      <c r="AI55">
        <f t="shared" si="26"/>
        <v>0.97297796570539175</v>
      </c>
      <c r="AJ55">
        <f t="shared" si="27"/>
        <v>0.96979225726726026</v>
      </c>
      <c r="AK55">
        <f t="shared" si="28"/>
        <v>0.12982435429092803</v>
      </c>
      <c r="AL55">
        <f t="shared" si="29"/>
        <v>1.7760093205406879</v>
      </c>
      <c r="AM55">
        <f t="shared" si="30"/>
        <v>1.229575121534745</v>
      </c>
      <c r="AN55">
        <f t="shared" si="40"/>
        <v>14.210377789773634</v>
      </c>
      <c r="AO55">
        <f t="shared" si="40"/>
        <v>14.210377789773624</v>
      </c>
      <c r="AP55">
        <f t="shared" si="40"/>
        <v>14.210377789774734</v>
      </c>
      <c r="AQ55">
        <f t="shared" si="40"/>
        <v>14.210377789660235</v>
      </c>
      <c r="AR55">
        <f t="shared" si="40"/>
        <v>14.210377801464881</v>
      </c>
      <c r="AS55">
        <f t="shared" si="40"/>
        <v>14.210376584428877</v>
      </c>
      <c r="AT55">
        <f t="shared" si="40"/>
        <v>14.210501952357264</v>
      </c>
      <c r="AU55">
        <f t="shared" si="31"/>
        <v>14.07812624390351</v>
      </c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</row>
    <row r="56" spans="1:70" s="34" customFormat="1">
      <c r="A56" s="34" t="s">
        <v>84</v>
      </c>
      <c r="B56" s="52"/>
      <c r="C56" s="53">
        <v>45197.455999999998</v>
      </c>
      <c r="D56" s="54"/>
      <c r="E56" s="41">
        <f t="shared" si="11"/>
        <v>-27520.625395974603</v>
      </c>
      <c r="F56" s="41">
        <f t="shared" si="12"/>
        <v>-27520.5</v>
      </c>
      <c r="G56" s="41">
        <f t="shared" si="37"/>
        <v>-3.5163198495865799E-2</v>
      </c>
      <c r="I56" s="34">
        <f t="shared" si="36"/>
        <v>-3.5163198495865799E-2</v>
      </c>
      <c r="K56" s="44"/>
      <c r="P56" s="34">
        <f t="shared" si="14"/>
        <v>-1.9025209061812473E-2</v>
      </c>
      <c r="Q56" s="212">
        <f t="shared" si="15"/>
        <v>30178.955999999998</v>
      </c>
      <c r="R56" s="45"/>
      <c r="S56" s="44">
        <f t="shared" si="38"/>
        <v>2.604347029736168E-4</v>
      </c>
      <c r="T56" s="34">
        <v>0.1</v>
      </c>
      <c r="U56" s="34">
        <f t="shared" si="39"/>
        <v>2.604347029736168E-5</v>
      </c>
      <c r="Z56">
        <f t="shared" si="20"/>
        <v>-27520.5</v>
      </c>
      <c r="AA56">
        <f t="shared" si="21"/>
        <v>-2.6127449362871584E-2</v>
      </c>
      <c r="AB56">
        <f t="shared" si="22"/>
        <v>-9.0357491329942155E-3</v>
      </c>
      <c r="AC56">
        <f t="shared" si="23"/>
        <v>-1.6137989434053326E-2</v>
      </c>
      <c r="AD56"/>
      <c r="AE56">
        <f t="shared" si="33"/>
        <v>8.1644762394405717E-6</v>
      </c>
      <c r="AF56" s="145">
        <f t="shared" si="24"/>
        <v>30178.955999999998</v>
      </c>
      <c r="AG56" s="146"/>
      <c r="AH56">
        <f t="shared" si="25"/>
        <v>8.4454464867116299E-3</v>
      </c>
      <c r="AI56">
        <f t="shared" si="26"/>
        <v>0.97286124928056894</v>
      </c>
      <c r="AJ56">
        <f t="shared" si="27"/>
        <v>0.97001118908783079</v>
      </c>
      <c r="AK56">
        <f t="shared" si="28"/>
        <v>0.12980000583152518</v>
      </c>
      <c r="AL56">
        <f t="shared" si="29"/>
        <v>1.7769084381497198</v>
      </c>
      <c r="AM56">
        <f t="shared" si="30"/>
        <v>1.23070497267622</v>
      </c>
      <c r="AN56">
        <f t="shared" si="40"/>
        <v>14.211293772196477</v>
      </c>
      <c r="AO56">
        <f t="shared" si="40"/>
        <v>14.211293772196463</v>
      </c>
      <c r="AP56">
        <f t="shared" si="40"/>
        <v>14.211293772197783</v>
      </c>
      <c r="AQ56">
        <f t="shared" si="40"/>
        <v>14.211293772063479</v>
      </c>
      <c r="AR56">
        <f t="shared" si="40"/>
        <v>14.211293785738965</v>
      </c>
      <c r="AS56">
        <f t="shared" si="40"/>
        <v>14.211292393212501</v>
      </c>
      <c r="AT56">
        <f t="shared" si="40"/>
        <v>14.211434055477753</v>
      </c>
      <c r="AU56">
        <f t="shared" si="31"/>
        <v>14.079051166454168</v>
      </c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</row>
    <row r="57" spans="1:70">
      <c r="A57" s="34" t="s">
        <v>74</v>
      </c>
      <c r="B57" s="55"/>
      <c r="C57" s="53">
        <v>45291.686999999998</v>
      </c>
      <c r="D57" s="54" t="s">
        <v>75</v>
      </c>
      <c r="E57" s="41">
        <f t="shared" si="11"/>
        <v>-27184.586907219975</v>
      </c>
      <c r="F57" s="41">
        <f t="shared" si="12"/>
        <v>-27184.5</v>
      </c>
      <c r="G57" s="41">
        <f t="shared" si="37"/>
        <v>-2.4370286497287452E-2</v>
      </c>
      <c r="H57" s="34"/>
      <c r="I57" s="34">
        <f t="shared" si="36"/>
        <v>-2.4370286497287452E-2</v>
      </c>
      <c r="K57" s="44"/>
      <c r="L57" s="34"/>
      <c r="M57" s="34"/>
      <c r="N57" s="34"/>
      <c r="O57" s="34"/>
      <c r="P57" s="34">
        <f t="shared" si="14"/>
        <v>-1.8586898111261421E-2</v>
      </c>
      <c r="Q57" s="212">
        <f t="shared" si="15"/>
        <v>30273.186999999998</v>
      </c>
      <c r="R57" s="45"/>
      <c r="S57" s="44">
        <f t="shared" si="38"/>
        <v>3.344758122362078E-5</v>
      </c>
      <c r="T57" s="34">
        <f>T$16</f>
        <v>0.1</v>
      </c>
      <c r="U57" s="34">
        <f t="shared" si="39"/>
        <v>3.3447581223620783E-6</v>
      </c>
      <c r="V57" s="34"/>
      <c r="W57" s="34"/>
      <c r="X57" s="34"/>
      <c r="Y57" s="34"/>
      <c r="Z57">
        <f t="shared" si="20"/>
        <v>-27184.5</v>
      </c>
      <c r="AA57">
        <f t="shared" si="21"/>
        <v>-2.4929627047056604E-2</v>
      </c>
      <c r="AB57">
        <f t="shared" si="22"/>
        <v>5.5934054976915226E-4</v>
      </c>
      <c r="AC57">
        <f t="shared" si="23"/>
        <v>-5.783388386026031E-3</v>
      </c>
      <c r="AE57">
        <f t="shared" si="33"/>
        <v>3.1286185061605748E-8</v>
      </c>
      <c r="AF57" s="145">
        <f t="shared" si="24"/>
        <v>30273.186999999998</v>
      </c>
      <c r="AG57" s="146"/>
      <c r="AH57">
        <f t="shared" si="25"/>
        <v>8.5855912825549708E-3</v>
      </c>
      <c r="AI57">
        <f t="shared" si="26"/>
        <v>0.96731870743110238</v>
      </c>
      <c r="AJ57">
        <f t="shared" si="27"/>
        <v>0.97954405499311559</v>
      </c>
      <c r="AK57">
        <f t="shared" si="28"/>
        <v>0.12851648306929936</v>
      </c>
      <c r="AL57">
        <f t="shared" si="29"/>
        <v>1.8198146541239173</v>
      </c>
      <c r="AM57">
        <f t="shared" si="30"/>
        <v>1.2861233869168323</v>
      </c>
      <c r="AN57">
        <f t="shared" si="40"/>
        <v>14.25513260914248</v>
      </c>
      <c r="AO57">
        <f t="shared" si="40"/>
        <v>14.255132609141622</v>
      </c>
      <c r="AP57">
        <f t="shared" si="40"/>
        <v>14.255132609196608</v>
      </c>
      <c r="AQ57">
        <f t="shared" si="40"/>
        <v>14.255132605673506</v>
      </c>
      <c r="AR57">
        <f t="shared" si="40"/>
        <v>14.255132831414919</v>
      </c>
      <c r="AS57">
        <f t="shared" si="40"/>
        <v>14.255118366250917</v>
      </c>
      <c r="AT57">
        <f t="shared" si="40"/>
        <v>14.256041731073681</v>
      </c>
      <c r="AU57">
        <f t="shared" si="31"/>
        <v>14.123447448885715</v>
      </c>
    </row>
    <row r="58" spans="1:70" s="34" customFormat="1">
      <c r="A58" s="34" t="s">
        <v>84</v>
      </c>
      <c r="B58" s="52"/>
      <c r="C58" s="53">
        <v>45561.446000000004</v>
      </c>
      <c r="D58" s="54"/>
      <c r="E58" s="41">
        <f t="shared" si="11"/>
        <v>-26222.595559489793</v>
      </c>
      <c r="F58" s="41">
        <f t="shared" si="12"/>
        <v>-26222.5</v>
      </c>
      <c r="G58" s="41">
        <f t="shared" si="37"/>
        <v>-2.6796532496518921E-2</v>
      </c>
      <c r="I58" s="34">
        <f t="shared" si="36"/>
        <v>-2.6796532496518921E-2</v>
      </c>
      <c r="K58" s="44"/>
      <c r="P58" s="34">
        <f t="shared" si="14"/>
        <v>-1.7358309414830537E-2</v>
      </c>
      <c r="Q58" s="212">
        <f t="shared" si="15"/>
        <v>30542.946000000004</v>
      </c>
      <c r="R58" s="45"/>
      <c r="S58" s="44">
        <f t="shared" si="38"/>
        <v>8.9080054939715382E-5</v>
      </c>
      <c r="T58" s="34">
        <v>0.1</v>
      </c>
      <c r="U58" s="34">
        <f t="shared" si="39"/>
        <v>8.9080054939715379E-6</v>
      </c>
      <c r="Z58">
        <f t="shared" si="20"/>
        <v>-26222.5</v>
      </c>
      <c r="AA58">
        <f t="shared" si="21"/>
        <v>-2.1666853139439897E-2</v>
      </c>
      <c r="AB58">
        <f t="shared" si="22"/>
        <v>-5.1296793570790242E-3</v>
      </c>
      <c r="AC58">
        <f t="shared" si="23"/>
        <v>-9.4382230816883843E-3</v>
      </c>
      <c r="AD58"/>
      <c r="AE58">
        <f t="shared" si="33"/>
        <v>2.6313610306442675E-6</v>
      </c>
      <c r="AF58" s="145">
        <f t="shared" si="24"/>
        <v>30542.946000000004</v>
      </c>
      <c r="AG58" s="146"/>
      <c r="AH58">
        <f t="shared" si="25"/>
        <v>8.8922230475125073E-3</v>
      </c>
      <c r="AI58">
        <f t="shared" si="26"/>
        <v>0.9521418664010084</v>
      </c>
      <c r="AJ58">
        <f t="shared" si="27"/>
        <v>0.99660737048068582</v>
      </c>
      <c r="AK58">
        <f t="shared" si="28"/>
        <v>0.12366952879709883</v>
      </c>
      <c r="AL58">
        <f t="shared" si="29"/>
        <v>1.9400319357391935</v>
      </c>
      <c r="AM58">
        <f t="shared" si="30"/>
        <v>1.4592510965729053</v>
      </c>
      <c r="AN58">
        <f t="shared" si="40"/>
        <v>14.379296790254813</v>
      </c>
      <c r="AO58">
        <f t="shared" si="40"/>
        <v>14.379296790153074</v>
      </c>
      <c r="AP58">
        <f t="shared" si="40"/>
        <v>14.379296793352879</v>
      </c>
      <c r="AQ58">
        <f t="shared" si="40"/>
        <v>14.379296692715</v>
      </c>
      <c r="AR58">
        <f t="shared" si="40"/>
        <v>14.379299857882826</v>
      </c>
      <c r="AS58">
        <f t="shared" si="40"/>
        <v>14.3792002905726</v>
      </c>
      <c r="AT58">
        <f t="shared" si="40"/>
        <v>14.382313407278371</v>
      </c>
      <c r="AU58">
        <f t="shared" si="31"/>
        <v>14.250558233704606</v>
      </c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</row>
    <row r="59" spans="1:70" s="34" customFormat="1">
      <c r="A59" s="34" t="s">
        <v>84</v>
      </c>
      <c r="B59" s="52" t="s">
        <v>69</v>
      </c>
      <c r="C59" s="53">
        <v>45566.487000000001</v>
      </c>
      <c r="D59" s="54"/>
      <c r="E59" s="41">
        <f t="shared" si="11"/>
        <v>-26204.618778793301</v>
      </c>
      <c r="F59" s="41">
        <f t="shared" si="12"/>
        <v>-26204.5</v>
      </c>
      <c r="G59" s="41">
        <f t="shared" si="37"/>
        <v>-3.3307626494206488E-2</v>
      </c>
      <c r="I59" s="34">
        <f t="shared" si="36"/>
        <v>-3.3307626494206488E-2</v>
      </c>
      <c r="K59" s="44"/>
      <c r="P59" s="34">
        <f t="shared" si="14"/>
        <v>-1.7335693334797873E-2</v>
      </c>
      <c r="Q59" s="212">
        <f t="shared" si="15"/>
        <v>30547.987000000001</v>
      </c>
      <c r="R59" s="45"/>
      <c r="S59" s="44">
        <f t="shared" si="38"/>
        <v>2.5510264884861649E-4</v>
      </c>
      <c r="T59" s="34">
        <v>0.1</v>
      </c>
      <c r="U59" s="34">
        <f t="shared" si="39"/>
        <v>2.5510264884861649E-5</v>
      </c>
      <c r="Z59">
        <f t="shared" si="20"/>
        <v>-26204.5</v>
      </c>
      <c r="AA59">
        <f t="shared" si="21"/>
        <v>-2.1608150315975044E-2</v>
      </c>
      <c r="AB59">
        <f t="shared" si="22"/>
        <v>-1.1699476178231444E-2</v>
      </c>
      <c r="AC59">
        <f t="shared" si="23"/>
        <v>-1.5971933159408615E-2</v>
      </c>
      <c r="AD59"/>
      <c r="AE59">
        <f t="shared" si="33"/>
        <v>1.3687774284500503E-5</v>
      </c>
      <c r="AF59" s="145">
        <f t="shared" si="24"/>
        <v>30547.987000000001</v>
      </c>
      <c r="AG59" s="146"/>
      <c r="AH59">
        <f t="shared" si="25"/>
        <v>8.8966318433261193E-3</v>
      </c>
      <c r="AI59">
        <f t="shared" si="26"/>
        <v>0.95186821868954852</v>
      </c>
      <c r="AJ59">
        <f t="shared" si="27"/>
        <v>0.99678712077552978</v>
      </c>
      <c r="AK59">
        <f t="shared" si="28"/>
        <v>0.12356328310771877</v>
      </c>
      <c r="AL59">
        <f t="shared" si="29"/>
        <v>1.9422456192515321</v>
      </c>
      <c r="AM59">
        <f t="shared" si="30"/>
        <v>1.4627204674038841</v>
      </c>
      <c r="AN59">
        <f t="shared" si="40"/>
        <v>14.381601540579227</v>
      </c>
      <c r="AO59">
        <f t="shared" si="40"/>
        <v>14.381601540471294</v>
      </c>
      <c r="AP59">
        <f t="shared" si="40"/>
        <v>14.381601543834552</v>
      </c>
      <c r="AQ59">
        <f t="shared" si="40"/>
        <v>14.381601439033629</v>
      </c>
      <c r="AR59">
        <f t="shared" si="40"/>
        <v>14.38160470466724</v>
      </c>
      <c r="AS59">
        <f t="shared" si="40"/>
        <v>14.381502926275259</v>
      </c>
      <c r="AT59">
        <f t="shared" si="40"/>
        <v>14.384655721244552</v>
      </c>
      <c r="AU59">
        <f t="shared" si="31"/>
        <v>14.252936605977725</v>
      </c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</row>
    <row r="60" spans="1:70" s="34" customFormat="1">
      <c r="A60" s="34" t="s">
        <v>84</v>
      </c>
      <c r="B60" s="52" t="s">
        <v>62</v>
      </c>
      <c r="C60" s="53">
        <v>45573.374000000003</v>
      </c>
      <c r="D60" s="54"/>
      <c r="E60" s="41">
        <f t="shared" si="11"/>
        <v>-26180.058951644547</v>
      </c>
      <c r="F60" s="41">
        <f t="shared" si="12"/>
        <v>-26180</v>
      </c>
      <c r="G60" s="41">
        <f t="shared" si="37"/>
        <v>-1.6531059991393704E-2</v>
      </c>
      <c r="I60" s="34">
        <f t="shared" si="36"/>
        <v>-1.6531059991393704E-2</v>
      </c>
      <c r="K60" s="44"/>
      <c r="P60" s="34">
        <f t="shared" si="14"/>
        <v>-1.7304932299208008E-2</v>
      </c>
      <c r="Q60" s="212">
        <f t="shared" si="15"/>
        <v>30554.874000000003</v>
      </c>
      <c r="R60" s="45"/>
      <c r="S60" s="44">
        <f t="shared" si="38"/>
        <v>5.9887834880183634E-7</v>
      </c>
      <c r="T60" s="34">
        <v>0.1</v>
      </c>
      <c r="U60" s="34">
        <f t="shared" si="39"/>
        <v>5.988783488018364E-8</v>
      </c>
      <c r="Z60">
        <f t="shared" si="20"/>
        <v>-26180</v>
      </c>
      <c r="AA60">
        <f t="shared" si="21"/>
        <v>-2.1528387300182084E-2</v>
      </c>
      <c r="AB60">
        <f t="shared" si="22"/>
        <v>4.9973273087883796E-3</v>
      </c>
      <c r="AC60">
        <f t="shared" si="23"/>
        <v>7.7387230781430366E-4</v>
      </c>
      <c r="AD60"/>
      <c r="AE60">
        <f t="shared" si="33"/>
        <v>2.4973280231162107E-6</v>
      </c>
      <c r="AF60" s="145">
        <f t="shared" si="24"/>
        <v>30554.874000000003</v>
      </c>
      <c r="AG60" s="146"/>
      <c r="AH60">
        <f t="shared" si="25"/>
        <v>8.9025547688992568E-3</v>
      </c>
      <c r="AI60">
        <f t="shared" si="26"/>
        <v>0.95149638512209789</v>
      </c>
      <c r="AJ60">
        <f t="shared" si="27"/>
        <v>0.9970237742683723</v>
      </c>
      <c r="AK60">
        <f t="shared" si="28"/>
        <v>0.12341779712931009</v>
      </c>
      <c r="AL60">
        <f t="shared" si="29"/>
        <v>1.9452566457331135</v>
      </c>
      <c r="AM60">
        <f t="shared" si="30"/>
        <v>1.4674575385507365</v>
      </c>
      <c r="AN60">
        <f t="shared" si="40"/>
        <v>14.384737498275587</v>
      </c>
      <c r="AO60">
        <f t="shared" si="40"/>
        <v>14.384737498158733</v>
      </c>
      <c r="AP60">
        <f t="shared" si="40"/>
        <v>14.384737501754779</v>
      </c>
      <c r="AQ60">
        <f t="shared" si="40"/>
        <v>14.384737391090843</v>
      </c>
      <c r="AR60">
        <f t="shared" si="40"/>
        <v>14.384740796616898</v>
      </c>
      <c r="AS60">
        <f t="shared" si="40"/>
        <v>14.384635975341094</v>
      </c>
      <c r="AT60">
        <f t="shared" si="40"/>
        <v>14.387842673590313</v>
      </c>
      <c r="AU60">
        <f t="shared" si="31"/>
        <v>14.256173834905026</v>
      </c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</row>
    <row r="61" spans="1:70" s="34" customFormat="1">
      <c r="A61" s="34" t="s">
        <v>84</v>
      </c>
      <c r="B61" s="52" t="s">
        <v>62</v>
      </c>
      <c r="C61" s="53">
        <v>45576.451000000001</v>
      </c>
      <c r="D61" s="54"/>
      <c r="E61" s="41">
        <f t="shared" si="11"/>
        <v>-26169.08601885282</v>
      </c>
      <c r="F61" s="41">
        <f t="shared" si="12"/>
        <v>-26169</v>
      </c>
      <c r="G61" s="41">
        <f t="shared" si="37"/>
        <v>-2.4121172995364759E-2</v>
      </c>
      <c r="I61" s="34">
        <f t="shared" si="36"/>
        <v>-2.4121172995364759E-2</v>
      </c>
      <c r="K61" s="44"/>
      <c r="P61" s="34">
        <f t="shared" si="14"/>
        <v>-1.7291129458500667E-2</v>
      </c>
      <c r="Q61" s="212">
        <f t="shared" si="15"/>
        <v>30557.951000000001</v>
      </c>
      <c r="R61" s="45"/>
      <c r="S61" s="44">
        <f t="shared" si="38"/>
        <v>4.664949471545896E-5</v>
      </c>
      <c r="T61" s="34">
        <v>0.1</v>
      </c>
      <c r="U61" s="34">
        <f t="shared" si="39"/>
        <v>4.6649494715458962E-6</v>
      </c>
      <c r="Z61">
        <f t="shared" si="20"/>
        <v>-26169</v>
      </c>
      <c r="AA61">
        <f t="shared" si="21"/>
        <v>-2.1492627095045479E-2</v>
      </c>
      <c r="AB61">
        <f t="shared" si="22"/>
        <v>-2.6285459003192804E-3</v>
      </c>
      <c r="AC61">
        <f t="shared" si="23"/>
        <v>-6.8300435368640923E-3</v>
      </c>
      <c r="AD61"/>
      <c r="AE61">
        <f t="shared" si="33"/>
        <v>6.9092535500852972E-7</v>
      </c>
      <c r="AF61" s="145">
        <f t="shared" si="24"/>
        <v>30557.951000000001</v>
      </c>
      <c r="AG61" s="146"/>
      <c r="AH61">
        <f t="shared" si="25"/>
        <v>8.9051848250531317E-3</v>
      </c>
      <c r="AI61">
        <f t="shared" si="26"/>
        <v>0.951329676616261</v>
      </c>
      <c r="AJ61">
        <f t="shared" si="27"/>
        <v>0.99712702874160619</v>
      </c>
      <c r="AK61">
        <f t="shared" si="28"/>
        <v>0.12335215006718632</v>
      </c>
      <c r="AL61">
        <f t="shared" si="29"/>
        <v>1.9466077703929012</v>
      </c>
      <c r="AM61">
        <f t="shared" si="30"/>
        <v>1.4695899925200497</v>
      </c>
      <c r="AN61">
        <f t="shared" si="40"/>
        <v>14.386145080976616</v>
      </c>
      <c r="AO61">
        <f t="shared" si="40"/>
        <v>14.386145080855567</v>
      </c>
      <c r="AP61">
        <f t="shared" si="40"/>
        <v>14.386145084560102</v>
      </c>
      <c r="AQ61">
        <f t="shared" si="40"/>
        <v>14.386144971188807</v>
      </c>
      <c r="AR61">
        <f t="shared" si="40"/>
        <v>14.386148440711583</v>
      </c>
      <c r="AS61">
        <f t="shared" si="40"/>
        <v>14.386042240806644</v>
      </c>
      <c r="AT61">
        <f t="shared" si="40"/>
        <v>14.389273101285044</v>
      </c>
      <c r="AU61">
        <f t="shared" si="31"/>
        <v>14.257627284627485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</row>
    <row r="62" spans="1:70" s="34" customFormat="1">
      <c r="A62" s="34" t="s">
        <v>84</v>
      </c>
      <c r="B62" s="52"/>
      <c r="C62" s="53">
        <v>45577.442999999999</v>
      </c>
      <c r="D62" s="54"/>
      <c r="E62" s="41">
        <f t="shared" si="11"/>
        <v>-26165.548433760399</v>
      </c>
      <c r="F62" s="41">
        <f t="shared" si="12"/>
        <v>-26165.5</v>
      </c>
      <c r="G62" s="41">
        <f t="shared" si="37"/>
        <v>-1.3581663493823726E-2</v>
      </c>
      <c r="I62" s="34">
        <f t="shared" si="36"/>
        <v>-1.3581663493823726E-2</v>
      </c>
      <c r="K62" s="44"/>
      <c r="P62" s="34">
        <f t="shared" si="14"/>
        <v>-1.7286738715976462E-2</v>
      </c>
      <c r="Q62" s="212">
        <f t="shared" si="15"/>
        <v>30558.942999999999</v>
      </c>
      <c r="R62" s="45"/>
      <c r="S62" s="44">
        <f t="shared" si="38"/>
        <v>1.3727582401810144E-5</v>
      </c>
      <c r="T62" s="34">
        <v>0.1</v>
      </c>
      <c r="U62" s="34">
        <f t="shared" si="39"/>
        <v>1.3727582401810145E-6</v>
      </c>
      <c r="Z62">
        <f t="shared" si="20"/>
        <v>-26165.5</v>
      </c>
      <c r="AA62">
        <f t="shared" si="21"/>
        <v>-2.1481255573811926E-2</v>
      </c>
      <c r="AB62">
        <f t="shared" si="22"/>
        <v>7.8995920799882005E-3</v>
      </c>
      <c r="AC62">
        <f t="shared" si="23"/>
        <v>3.7050752221527358E-3</v>
      </c>
      <c r="AD62"/>
      <c r="AE62">
        <f t="shared" si="33"/>
        <v>6.2403555030212314E-6</v>
      </c>
      <c r="AF62" s="145">
        <f t="shared" si="24"/>
        <v>30558.942999999999</v>
      </c>
      <c r="AG62" s="146"/>
      <c r="AH62">
        <f t="shared" si="25"/>
        <v>8.9060178651768334E-3</v>
      </c>
      <c r="AI62">
        <f t="shared" si="26"/>
        <v>0.95127666386181087</v>
      </c>
      <c r="AJ62">
        <f t="shared" si="27"/>
        <v>0.99715949323479924</v>
      </c>
      <c r="AK62">
        <f t="shared" si="28"/>
        <v>0.12333121997304829</v>
      </c>
      <c r="AL62">
        <f t="shared" si="29"/>
        <v>1.9470375744257011</v>
      </c>
      <c r="AM62">
        <f t="shared" si="30"/>
        <v>1.4702692318185515</v>
      </c>
      <c r="AN62">
        <f t="shared" si="40"/>
        <v>14.386592896489176</v>
      </c>
      <c r="AO62">
        <f t="shared" si="40"/>
        <v>14.386592896366766</v>
      </c>
      <c r="AP62">
        <f t="shared" si="40"/>
        <v>14.386592900106345</v>
      </c>
      <c r="AQ62">
        <f t="shared" si="40"/>
        <v>14.386592785863757</v>
      </c>
      <c r="AR62">
        <f t="shared" si="40"/>
        <v>14.386596275904205</v>
      </c>
      <c r="AS62">
        <f t="shared" si="40"/>
        <v>14.386489635735256</v>
      </c>
      <c r="AT62">
        <f t="shared" si="40"/>
        <v>14.389728179046031</v>
      </c>
      <c r="AU62">
        <f t="shared" si="31"/>
        <v>14.258089745902815</v>
      </c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</row>
    <row r="63" spans="1:70" s="34" customFormat="1">
      <c r="A63" s="34" t="s">
        <v>85</v>
      </c>
      <c r="B63" s="52" t="s">
        <v>62</v>
      </c>
      <c r="C63" s="53">
        <v>45605.334999999999</v>
      </c>
      <c r="D63" s="54"/>
      <c r="E63" s="41">
        <f t="shared" si="11"/>
        <v>-26066.082381947894</v>
      </c>
      <c r="F63" s="41">
        <f t="shared" si="12"/>
        <v>-26066</v>
      </c>
      <c r="G63" s="41">
        <f t="shared" si="37"/>
        <v>-2.3101321996364277E-2</v>
      </c>
      <c r="I63" s="34">
        <f t="shared" si="36"/>
        <v>-2.3101321996364277E-2</v>
      </c>
      <c r="K63" s="44"/>
      <c r="P63" s="34">
        <f t="shared" si="14"/>
        <v>-1.716213234170896E-2</v>
      </c>
      <c r="Q63" s="212">
        <f t="shared" si="15"/>
        <v>30586.834999999999</v>
      </c>
      <c r="R63" s="45"/>
      <c r="S63" s="44">
        <f t="shared" si="38"/>
        <v>3.5273973753964742E-5</v>
      </c>
      <c r="T63" s="34">
        <v>0.1</v>
      </c>
      <c r="U63" s="34">
        <f t="shared" si="39"/>
        <v>3.5273973753964743E-6</v>
      </c>
      <c r="Z63">
        <f t="shared" si="20"/>
        <v>-26066</v>
      </c>
      <c r="AA63">
        <f t="shared" si="21"/>
        <v>-2.1159337030544033E-2</v>
      </c>
      <c r="AB63">
        <f t="shared" si="22"/>
        <v>-1.941984965820244E-3</v>
      </c>
      <c r="AC63">
        <f t="shared" si="23"/>
        <v>-5.939189654655317E-3</v>
      </c>
      <c r="AD63"/>
      <c r="AE63">
        <f t="shared" si="33"/>
        <v>3.7713056074718545E-7</v>
      </c>
      <c r="AF63" s="145">
        <f t="shared" si="24"/>
        <v>30586.834999999999</v>
      </c>
      <c r="AG63" s="146"/>
      <c r="AH63">
        <f t="shared" si="25"/>
        <v>8.9289341181485217E-3</v>
      </c>
      <c r="AI63">
        <f t="shared" si="26"/>
        <v>0.94977584067479437</v>
      </c>
      <c r="AJ63">
        <f t="shared" si="27"/>
        <v>0.99800407454868867</v>
      </c>
      <c r="AK63">
        <f t="shared" si="28"/>
        <v>0.12272769501849104</v>
      </c>
      <c r="AL63">
        <f t="shared" si="29"/>
        <v>1.9592363161429143</v>
      </c>
      <c r="AM63">
        <f t="shared" si="30"/>
        <v>1.4897283063002884</v>
      </c>
      <c r="AN63">
        <f t="shared" si="40"/>
        <v>14.399313241239529</v>
      </c>
      <c r="AO63">
        <f t="shared" si="40"/>
        <v>14.399313241072921</v>
      </c>
      <c r="AP63">
        <f t="shared" si="40"/>
        <v>14.399313245920988</v>
      </c>
      <c r="AQ63">
        <f t="shared" si="40"/>
        <v>14.399313104847675</v>
      </c>
      <c r="AR63">
        <f t="shared" si="40"/>
        <v>14.399317209893194</v>
      </c>
      <c r="AS63">
        <f t="shared" si="40"/>
        <v>14.399197732850311</v>
      </c>
      <c r="AT63">
        <f t="shared" si="40"/>
        <v>14.402653619084418</v>
      </c>
      <c r="AU63">
        <f t="shared" si="31"/>
        <v>14.271236859301442</v>
      </c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</row>
    <row r="64" spans="1:70" s="34" customFormat="1">
      <c r="A64" s="34" t="s">
        <v>85</v>
      </c>
      <c r="B64" s="52"/>
      <c r="C64" s="53">
        <v>45605.476000000002</v>
      </c>
      <c r="D64" s="54"/>
      <c r="E64" s="41">
        <f t="shared" si="11"/>
        <v>-26065.579559873255</v>
      </c>
      <c r="F64" s="41">
        <f t="shared" si="12"/>
        <v>-26065.5</v>
      </c>
      <c r="G64" s="41">
        <f t="shared" si="37"/>
        <v>-2.230996349680936E-2</v>
      </c>
      <c r="I64" s="34">
        <f t="shared" si="36"/>
        <v>-2.230996349680936E-2</v>
      </c>
      <c r="K64" s="44"/>
      <c r="P64" s="34">
        <f t="shared" si="14"/>
        <v>-1.7161507233633196E-2</v>
      </c>
      <c r="Q64" s="212">
        <f t="shared" si="15"/>
        <v>30586.976000000002</v>
      </c>
      <c r="R64" s="45"/>
      <c r="S64" s="44">
        <f t="shared" si="38"/>
        <v>2.6506601893837871E-5</v>
      </c>
      <c r="T64" s="34">
        <v>0.1</v>
      </c>
      <c r="U64" s="34">
        <f t="shared" si="39"/>
        <v>2.6506601893837874E-6</v>
      </c>
      <c r="Z64">
        <f t="shared" si="20"/>
        <v>-26065.5</v>
      </c>
      <c r="AA64">
        <f t="shared" si="21"/>
        <v>-2.1157725969645033E-2</v>
      </c>
      <c r="AB64">
        <f t="shared" si="22"/>
        <v>-1.1522375271643265E-3</v>
      </c>
      <c r="AC64">
        <f t="shared" si="23"/>
        <v>-5.1484562631761641E-3</v>
      </c>
      <c r="AD64"/>
      <c r="AE64">
        <f t="shared" si="33"/>
        <v>1.3276513190057621E-7</v>
      </c>
      <c r="AF64" s="145">
        <f t="shared" si="24"/>
        <v>30586.976000000002</v>
      </c>
      <c r="AG64" s="146"/>
      <c r="AH64">
        <f t="shared" si="25"/>
        <v>8.9290455416063258E-3</v>
      </c>
      <c r="AI64">
        <f t="shared" si="26"/>
        <v>0.94976832945449641</v>
      </c>
      <c r="AJ64">
        <f t="shared" si="27"/>
        <v>0.99800793762794859</v>
      </c>
      <c r="AK64">
        <f t="shared" si="28"/>
        <v>0.12272462091480815</v>
      </c>
      <c r="AL64">
        <f t="shared" si="29"/>
        <v>1.959297519234579</v>
      </c>
      <c r="AM64">
        <f t="shared" si="30"/>
        <v>1.4898268260551737</v>
      </c>
      <c r="AN64">
        <f t="shared" si="40"/>
        <v>14.39937711192119</v>
      </c>
      <c r="AO64">
        <f t="shared" si="40"/>
        <v>14.399377111754333</v>
      </c>
      <c r="AP64">
        <f t="shared" si="40"/>
        <v>14.399377116608544</v>
      </c>
      <c r="AQ64">
        <f t="shared" si="40"/>
        <v>14.399376975390039</v>
      </c>
      <c r="AR64">
        <f t="shared" si="40"/>
        <v>14.399381083682494</v>
      </c>
      <c r="AS64">
        <f t="shared" si="40"/>
        <v>14.399261540586393</v>
      </c>
      <c r="AT64">
        <f t="shared" si="40"/>
        <v>14.40271851365199</v>
      </c>
      <c r="AU64">
        <f t="shared" si="31"/>
        <v>14.271302925197919</v>
      </c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</row>
    <row r="65" spans="1:70" s="34" customFormat="1">
      <c r="A65" s="34" t="s">
        <v>85</v>
      </c>
      <c r="B65" s="52" t="s">
        <v>62</v>
      </c>
      <c r="C65" s="53">
        <v>45621.317000000003</v>
      </c>
      <c r="D65" s="54"/>
      <c r="E65" s="41">
        <f t="shared" si="11"/>
        <v>-26009.088747928541</v>
      </c>
      <c r="F65" s="41">
        <f t="shared" si="12"/>
        <v>-26009</v>
      </c>
      <c r="G65" s="41">
        <f t="shared" si="37"/>
        <v>-2.4886452993087005E-2</v>
      </c>
      <c r="I65" s="34">
        <f t="shared" si="36"/>
        <v>-2.4886452993087005E-2</v>
      </c>
      <c r="K65" s="44"/>
      <c r="P65" s="34">
        <f t="shared" si="14"/>
        <v>-1.7090937948437451E-2</v>
      </c>
      <c r="Q65" s="212">
        <f t="shared" si="15"/>
        <v>30602.817000000003</v>
      </c>
      <c r="R65" s="45"/>
      <c r="S65" s="44">
        <f t="shared" si="38"/>
        <v>6.0770054811357543E-5</v>
      </c>
      <c r="T65" s="34">
        <v>0.1</v>
      </c>
      <c r="U65" s="34">
        <f t="shared" si="39"/>
        <v>6.0770054811357543E-6</v>
      </c>
      <c r="Z65">
        <f t="shared" si="20"/>
        <v>-26009</v>
      </c>
      <c r="AA65">
        <f t="shared" si="21"/>
        <v>-2.0976102198840225E-2</v>
      </c>
      <c r="AB65">
        <f t="shared" si="22"/>
        <v>-3.9103507942467794E-3</v>
      </c>
      <c r="AC65">
        <f t="shared" si="23"/>
        <v>-7.7955150446495543E-3</v>
      </c>
      <c r="AD65"/>
      <c r="AE65">
        <f t="shared" si="33"/>
        <v>1.5290843334066418E-6</v>
      </c>
      <c r="AF65" s="145">
        <f t="shared" si="24"/>
        <v>30602.817000000003</v>
      </c>
      <c r="AG65" s="146"/>
      <c r="AH65">
        <f t="shared" si="25"/>
        <v>8.9413962094363874E-3</v>
      </c>
      <c r="AI65">
        <f t="shared" si="26"/>
        <v>0.94892154186770483</v>
      </c>
      <c r="AJ65">
        <f t="shared" si="27"/>
        <v>0.99842003375288446</v>
      </c>
      <c r="AK65">
        <f t="shared" si="28"/>
        <v>0.12237460692195404</v>
      </c>
      <c r="AL65">
        <f t="shared" si="29"/>
        <v>1.9662072449416335</v>
      </c>
      <c r="AM65">
        <f t="shared" si="30"/>
        <v>1.5010076409092949</v>
      </c>
      <c r="AN65">
        <f t="shared" si="40"/>
        <v>14.406591250521734</v>
      </c>
      <c r="AO65">
        <f t="shared" si="40"/>
        <v>14.406591250324485</v>
      </c>
      <c r="AP65">
        <f t="shared" si="40"/>
        <v>14.406591255912771</v>
      </c>
      <c r="AQ65">
        <f t="shared" si="40"/>
        <v>14.406591097590066</v>
      </c>
      <c r="AR65">
        <f t="shared" si="40"/>
        <v>14.406595583023684</v>
      </c>
      <c r="AS65">
        <f t="shared" si="40"/>
        <v>14.406468478178457</v>
      </c>
      <c r="AT65">
        <f t="shared" si="40"/>
        <v>14.410047906541266</v>
      </c>
      <c r="AU65">
        <f t="shared" si="31"/>
        <v>14.278768371499652</v>
      </c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</row>
    <row r="66" spans="1:70" s="34" customFormat="1">
      <c r="A66" s="34" t="s">
        <v>85</v>
      </c>
      <c r="B66" s="52"/>
      <c r="C66" s="53">
        <v>45621.457999999999</v>
      </c>
      <c r="D66" s="54"/>
      <c r="E66" s="41">
        <f t="shared" si="11"/>
        <v>-26008.585925853928</v>
      </c>
      <c r="F66" s="41">
        <f t="shared" si="12"/>
        <v>-26008.5</v>
      </c>
      <c r="G66" s="41">
        <f t="shared" si="37"/>
        <v>-2.4095094500808045E-2</v>
      </c>
      <c r="I66" s="34">
        <f t="shared" si="36"/>
        <v>-2.4095094500808045E-2</v>
      </c>
      <c r="K66" s="44"/>
      <c r="P66" s="34">
        <f t="shared" si="14"/>
        <v>-1.7090314042615944E-2</v>
      </c>
      <c r="Q66" s="212">
        <f t="shared" si="15"/>
        <v>30602.957999999999</v>
      </c>
      <c r="R66" s="45"/>
      <c r="S66" s="44">
        <f t="shared" si="38"/>
        <v>4.9066949267469942E-5</v>
      </c>
      <c r="T66" s="34">
        <v>0.1</v>
      </c>
      <c r="U66" s="34">
        <f t="shared" si="39"/>
        <v>4.9066949267469945E-6</v>
      </c>
      <c r="Z66">
        <f t="shared" si="20"/>
        <v>-26008.5</v>
      </c>
      <c r="AA66">
        <f t="shared" si="21"/>
        <v>-2.0974498678736582E-2</v>
      </c>
      <c r="AB66">
        <f t="shared" si="22"/>
        <v>-3.1205958220714633E-3</v>
      </c>
      <c r="AC66">
        <f t="shared" si="23"/>
        <v>-7.004780458192101E-3</v>
      </c>
      <c r="AD66"/>
      <c r="AE66">
        <f t="shared" si="33"/>
        <v>9.7381182847298724E-7</v>
      </c>
      <c r="AF66" s="145">
        <f t="shared" si="24"/>
        <v>30602.957999999999</v>
      </c>
      <c r="AG66" s="146"/>
      <c r="AH66">
        <f t="shared" si="25"/>
        <v>8.9415033828577784E-3</v>
      </c>
      <c r="AI66">
        <f t="shared" si="26"/>
        <v>0.94891406572605397</v>
      </c>
      <c r="AJ66">
        <f t="shared" si="27"/>
        <v>0.99842346477295996</v>
      </c>
      <c r="AK66">
        <f t="shared" si="28"/>
        <v>0.12237148615520471</v>
      </c>
      <c r="AL66">
        <f t="shared" si="29"/>
        <v>1.9662683379834429</v>
      </c>
      <c r="AM66">
        <f t="shared" si="30"/>
        <v>1.501107014029367</v>
      </c>
      <c r="AN66">
        <f t="shared" si="40"/>
        <v>14.406655063754322</v>
      </c>
      <c r="AO66">
        <f t="shared" si="40"/>
        <v>14.406655063556785</v>
      </c>
      <c r="AP66">
        <f t="shared" si="40"/>
        <v>14.406655069151928</v>
      </c>
      <c r="AQ66">
        <f t="shared" si="40"/>
        <v>14.406654910671588</v>
      </c>
      <c r="AR66">
        <f t="shared" si="40"/>
        <v>14.406659399533829</v>
      </c>
      <c r="AS66">
        <f t="shared" si="40"/>
        <v>14.406532226911715</v>
      </c>
      <c r="AT66">
        <f t="shared" si="40"/>
        <v>14.410112735753128</v>
      </c>
      <c r="AU66">
        <f t="shared" si="31"/>
        <v>14.278834437396126</v>
      </c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</row>
    <row r="67" spans="1:70" s="34" customFormat="1">
      <c r="A67" s="34" t="s">
        <v>85</v>
      </c>
      <c r="B67" s="52"/>
      <c r="C67" s="53">
        <v>45640.244500000001</v>
      </c>
      <c r="D67" s="54"/>
      <c r="E67" s="41">
        <f t="shared" si="11"/>
        <v>-25941.591125109058</v>
      </c>
      <c r="F67" s="41">
        <f t="shared" si="12"/>
        <v>-25941.5</v>
      </c>
      <c r="G67" s="41">
        <f t="shared" si="37"/>
        <v>-2.555305549321929E-2</v>
      </c>
      <c r="I67" s="34">
        <f t="shared" si="36"/>
        <v>-2.555305549321929E-2</v>
      </c>
      <c r="K67" s="44"/>
      <c r="P67" s="34">
        <f t="shared" si="14"/>
        <v>-1.7006806051917959E-2</v>
      </c>
      <c r="Q67" s="212">
        <f t="shared" si="15"/>
        <v>30621.744500000001</v>
      </c>
      <c r="R67" s="45"/>
      <c r="S67" s="44">
        <f t="shared" si="38"/>
        <v>7.3038379512943316E-5</v>
      </c>
      <c r="T67" s="34">
        <v>0.1</v>
      </c>
      <c r="U67" s="34">
        <f t="shared" si="39"/>
        <v>7.3038379512943316E-6</v>
      </c>
      <c r="Z67">
        <f t="shared" si="20"/>
        <v>-25941.5</v>
      </c>
      <c r="AA67">
        <f t="shared" si="21"/>
        <v>-2.0760224865344172E-2</v>
      </c>
      <c r="AB67">
        <f t="shared" si="22"/>
        <v>-4.7928306278751179E-3</v>
      </c>
      <c r="AC67">
        <f t="shared" si="23"/>
        <v>-8.5462494413013311E-3</v>
      </c>
      <c r="AD67"/>
      <c r="AE67">
        <f t="shared" si="33"/>
        <v>2.2971225427497798E-6</v>
      </c>
      <c r="AF67" s="145">
        <f t="shared" si="24"/>
        <v>30621.744500000001</v>
      </c>
      <c r="AG67" s="146"/>
      <c r="AH67">
        <f t="shared" si="25"/>
        <v>8.9555278365701981E-3</v>
      </c>
      <c r="AI67">
        <f t="shared" si="26"/>
        <v>0.94791505804339138</v>
      </c>
      <c r="AJ67">
        <f t="shared" si="27"/>
        <v>0.99884909387684639</v>
      </c>
      <c r="AK67">
        <f t="shared" si="28"/>
        <v>0.12194962946172527</v>
      </c>
      <c r="AL67">
        <f t="shared" si="29"/>
        <v>1.9744461175638734</v>
      </c>
      <c r="AM67">
        <f t="shared" si="30"/>
        <v>1.5144917182827911</v>
      </c>
      <c r="AN67">
        <f t="shared" si="40"/>
        <v>14.415201497891919</v>
      </c>
      <c r="AO67">
        <f t="shared" si="40"/>
        <v>14.415201497652641</v>
      </c>
      <c r="AP67">
        <f t="shared" si="40"/>
        <v>14.415201504226941</v>
      </c>
      <c r="AQ67">
        <f t="shared" si="40"/>
        <v>14.41520132359479</v>
      </c>
      <c r="AR67">
        <f t="shared" si="40"/>
        <v>14.415206286511358</v>
      </c>
      <c r="AS67">
        <f t="shared" si="40"/>
        <v>14.415069897652211</v>
      </c>
      <c r="AT67">
        <f t="shared" si="40"/>
        <v>14.41879466964004</v>
      </c>
      <c r="AU67">
        <f t="shared" si="31"/>
        <v>14.287687267523845</v>
      </c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</row>
    <row r="68" spans="1:70" s="34" customFormat="1">
      <c r="A68" s="34" t="s">
        <v>85</v>
      </c>
      <c r="B68" s="52"/>
      <c r="C68" s="53">
        <v>45646.274599999997</v>
      </c>
      <c r="D68" s="54"/>
      <c r="E68" s="41">
        <f t="shared" si="11"/>
        <v>-25920.087101050754</v>
      </c>
      <c r="F68" s="41">
        <f t="shared" si="12"/>
        <v>-25920</v>
      </c>
      <c r="G68" s="41">
        <f t="shared" si="37"/>
        <v>-2.4424639996141195E-2</v>
      </c>
      <c r="I68" s="34">
        <f t="shared" si="36"/>
        <v>-2.4424639996141195E-2</v>
      </c>
      <c r="K68" s="44"/>
      <c r="P68" s="34">
        <f t="shared" si="14"/>
        <v>-1.6980048844764759E-2</v>
      </c>
      <c r="Q68" s="212">
        <f t="shared" si="15"/>
        <v>30627.774599999997</v>
      </c>
      <c r="R68" s="45"/>
      <c r="S68" s="44">
        <f t="shared" si="38"/>
        <v>5.5421937411152334E-5</v>
      </c>
      <c r="T68" s="34">
        <v>0.1</v>
      </c>
      <c r="U68" s="34">
        <f t="shared" si="39"/>
        <v>5.5421937411152339E-6</v>
      </c>
      <c r="Z68">
        <f t="shared" si="20"/>
        <v>-25920</v>
      </c>
      <c r="AA68">
        <f t="shared" si="21"/>
        <v>-2.0691716798456741E-2</v>
      </c>
      <c r="AB68">
        <f t="shared" si="22"/>
        <v>-3.7329231976844547E-3</v>
      </c>
      <c r="AC68">
        <f t="shared" si="23"/>
        <v>-7.4445911513764361E-3</v>
      </c>
      <c r="AD68"/>
      <c r="AE68">
        <f t="shared" si="33"/>
        <v>1.3934715599810735E-6</v>
      </c>
      <c r="AF68" s="145">
        <f t="shared" si="24"/>
        <v>30627.774599999997</v>
      </c>
      <c r="AG68" s="146"/>
      <c r="AH68">
        <f t="shared" si="25"/>
        <v>8.9598866313045436E-3</v>
      </c>
      <c r="AI68">
        <f t="shared" si="26"/>
        <v>0.94759565992729899</v>
      </c>
      <c r="AJ68">
        <f t="shared" si="27"/>
        <v>0.99897135535821813</v>
      </c>
      <c r="AK68">
        <f t="shared" si="28"/>
        <v>0.12181271873667415</v>
      </c>
      <c r="AL68">
        <f t="shared" si="29"/>
        <v>1.9770666857990202</v>
      </c>
      <c r="AM68">
        <f t="shared" si="30"/>
        <v>1.5188159652152082</v>
      </c>
      <c r="AN68">
        <f t="shared" si="40"/>
        <v>14.417942105333788</v>
      </c>
      <c r="AO68">
        <f t="shared" si="40"/>
        <v>14.417942105079698</v>
      </c>
      <c r="AP68">
        <f t="shared" si="40"/>
        <v>14.417942111994572</v>
      </c>
      <c r="AQ68">
        <f t="shared" si="40"/>
        <v>14.417941923811128</v>
      </c>
      <c r="AR68">
        <f t="shared" si="40"/>
        <v>14.417947045047066</v>
      </c>
      <c r="AS68">
        <f t="shared" si="40"/>
        <v>14.417807642959628</v>
      </c>
      <c r="AT68">
        <f t="shared" si="40"/>
        <v>14.421578485021563</v>
      </c>
      <c r="AU68">
        <f t="shared" si="31"/>
        <v>14.290528101072292</v>
      </c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</row>
    <row r="69" spans="1:70" s="34" customFormat="1">
      <c r="A69" s="34" t="s">
        <v>85</v>
      </c>
      <c r="B69" s="52" t="s">
        <v>62</v>
      </c>
      <c r="C69" s="53">
        <v>45651.321900000003</v>
      </c>
      <c r="D69" s="54"/>
      <c r="E69" s="41">
        <f t="shared" si="11"/>
        <v>-25902.087853836005</v>
      </c>
      <c r="F69" s="41">
        <f t="shared" si="12"/>
        <v>-25902</v>
      </c>
      <c r="G69" s="41">
        <f t="shared" si="37"/>
        <v>-2.4635733992909081E-2</v>
      </c>
      <c r="I69" s="34">
        <f t="shared" si="36"/>
        <v>-2.4635733992909081E-2</v>
      </c>
      <c r="K69" s="44"/>
      <c r="P69" s="34">
        <f t="shared" si="14"/>
        <v>-1.6957662458571797E-2</v>
      </c>
      <c r="Q69" s="212">
        <f t="shared" si="15"/>
        <v>30632.821900000003</v>
      </c>
      <c r="R69" s="45"/>
      <c r="S69" s="44">
        <f t="shared" si="38"/>
        <v>5.8952782486400498E-5</v>
      </c>
      <c r="T69" s="34">
        <v>0.1</v>
      </c>
      <c r="U69" s="34">
        <f t="shared" si="39"/>
        <v>5.8952782486400503E-6</v>
      </c>
      <c r="Z69">
        <f t="shared" si="20"/>
        <v>-25902</v>
      </c>
      <c r="AA69">
        <f t="shared" si="21"/>
        <v>-2.0634455115355006E-2</v>
      </c>
      <c r="AB69">
        <f t="shared" si="22"/>
        <v>-4.001278877554075E-3</v>
      </c>
      <c r="AC69">
        <f t="shared" si="23"/>
        <v>-7.6780715343372843E-3</v>
      </c>
      <c r="AD69"/>
      <c r="AE69">
        <f t="shared" si="33"/>
        <v>1.6010232655960399E-6</v>
      </c>
      <c r="AF69" s="145">
        <f t="shared" si="24"/>
        <v>30632.821900000003</v>
      </c>
      <c r="AG69" s="146"/>
      <c r="AH69">
        <f t="shared" si="25"/>
        <v>8.9634829949101057E-3</v>
      </c>
      <c r="AI69">
        <f t="shared" si="26"/>
        <v>0.94732869868821357</v>
      </c>
      <c r="AJ69">
        <f t="shared" si="27"/>
        <v>0.99906837925667624</v>
      </c>
      <c r="AK69">
        <f t="shared" si="28"/>
        <v>0.12169752389674322</v>
      </c>
      <c r="AL69">
        <f t="shared" si="29"/>
        <v>1.9792592928059902</v>
      </c>
      <c r="AM69">
        <f t="shared" si="30"/>
        <v>1.5224472716455502</v>
      </c>
      <c r="AN69">
        <f t="shared" ref="AN69:AT84" si="41">$AU69+$AB$7*SIN(AO69)</f>
        <v>14.420235857641249</v>
      </c>
      <c r="AO69">
        <f t="shared" si="41"/>
        <v>14.420235857374196</v>
      </c>
      <c r="AP69">
        <f t="shared" si="41"/>
        <v>14.420235864584498</v>
      </c>
      <c r="AQ69">
        <f t="shared" si="41"/>
        <v>14.420235669909038</v>
      </c>
      <c r="AR69">
        <f t="shared" si="41"/>
        <v>14.420240926027491</v>
      </c>
      <c r="AS69">
        <f t="shared" si="41"/>
        <v>14.420098980690433</v>
      </c>
      <c r="AT69">
        <f t="shared" si="41"/>
        <v>14.423908307757765</v>
      </c>
      <c r="AU69">
        <f t="shared" si="31"/>
        <v>14.292906473345411</v>
      </c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</row>
    <row r="70" spans="1:70">
      <c r="A70" s="34" t="s">
        <v>74</v>
      </c>
      <c r="B70" s="55"/>
      <c r="C70" s="53">
        <v>45701.648999999998</v>
      </c>
      <c r="D70" s="54" t="s">
        <v>75</v>
      </c>
      <c r="E70" s="41">
        <f t="shared" si="11"/>
        <v>-25722.615677721969</v>
      </c>
      <c r="F70" s="41">
        <f t="shared" si="12"/>
        <v>-25722.5</v>
      </c>
      <c r="G70" s="41">
        <f t="shared" si="37"/>
        <v>-3.2438032496429514E-2</v>
      </c>
      <c r="I70" s="34">
        <f t="shared" si="36"/>
        <v>-3.2438032496429514E-2</v>
      </c>
      <c r="K70" s="44"/>
      <c r="L70" s="34"/>
      <c r="M70" s="34"/>
      <c r="N70" s="34"/>
      <c r="O70" s="34"/>
      <c r="P70" s="34">
        <f t="shared" si="14"/>
        <v>-1.6735168184847691E-2</v>
      </c>
      <c r="Q70" s="212">
        <f t="shared" si="15"/>
        <v>30683.148999999998</v>
      </c>
      <c r="R70" s="45"/>
      <c r="S70" s="44">
        <f t="shared" si="38"/>
        <v>2.4657994758795008E-4</v>
      </c>
      <c r="T70" s="34">
        <f>T$16</f>
        <v>0.1</v>
      </c>
      <c r="U70" s="34">
        <f t="shared" si="39"/>
        <v>2.4657994758795008E-5</v>
      </c>
      <c r="V70" s="34"/>
      <c r="W70" s="34"/>
      <c r="X70" s="34"/>
      <c r="Y70" s="34"/>
      <c r="Z70">
        <f t="shared" si="20"/>
        <v>-25722.5</v>
      </c>
      <c r="AA70">
        <f t="shared" si="21"/>
        <v>-2.006810615669944E-2</v>
      </c>
      <c r="AB70">
        <f t="shared" si="22"/>
        <v>-1.2369926339730074E-2</v>
      </c>
      <c r="AC70">
        <f t="shared" si="23"/>
        <v>-1.5702864311581823E-2</v>
      </c>
      <c r="AE70">
        <f t="shared" si="33"/>
        <v>1.5301507765034789E-5</v>
      </c>
      <c r="AF70" s="145">
        <f t="shared" si="24"/>
        <v>30683.148999999998</v>
      </c>
      <c r="AG70" s="146"/>
      <c r="AH70">
        <f t="shared" si="25"/>
        <v>8.9967161552182654E-3</v>
      </c>
      <c r="AI70">
        <f t="shared" si="26"/>
        <v>0.94468866035077448</v>
      </c>
      <c r="AJ70">
        <f t="shared" si="27"/>
        <v>0.99977165649378552</v>
      </c>
      <c r="AK70">
        <f t="shared" si="28"/>
        <v>0.12052057505124757</v>
      </c>
      <c r="AL70">
        <f t="shared" si="29"/>
        <v>2.0010572824115718</v>
      </c>
      <c r="AM70">
        <f t="shared" si="30"/>
        <v>1.5592200873597615</v>
      </c>
      <c r="AN70">
        <f t="shared" si="41"/>
        <v>14.443074494263517</v>
      </c>
      <c r="AO70">
        <f t="shared" si="41"/>
        <v>14.443074493835532</v>
      </c>
      <c r="AP70">
        <f t="shared" si="41"/>
        <v>14.443074504552351</v>
      </c>
      <c r="AQ70">
        <f t="shared" si="41"/>
        <v>14.443074236200275</v>
      </c>
      <c r="AR70">
        <f t="shared" si="41"/>
        <v>14.443080955740918</v>
      </c>
      <c r="AS70">
        <f t="shared" si="41"/>
        <v>14.442912655273616</v>
      </c>
      <c r="AT70">
        <f t="shared" si="41"/>
        <v>14.447101323907573</v>
      </c>
      <c r="AU70">
        <f t="shared" si="31"/>
        <v>14.316624130180122</v>
      </c>
    </row>
    <row r="71" spans="1:70" s="34" customFormat="1">
      <c r="A71" s="34" t="s">
        <v>86</v>
      </c>
      <c r="B71" s="52"/>
      <c r="C71" s="53">
        <v>45925.444000000003</v>
      </c>
      <c r="D71" s="54"/>
      <c r="E71" s="41">
        <f t="shared" si="11"/>
        <v>-24924.537194092965</v>
      </c>
      <c r="F71" s="41">
        <f t="shared" si="12"/>
        <v>-24924.5</v>
      </c>
      <c r="G71" s="41">
        <f t="shared" si="37"/>
        <v>-1.0429866495542228E-2</v>
      </c>
      <c r="I71" s="34">
        <f t="shared" si="36"/>
        <v>-1.0429866495542228E-2</v>
      </c>
      <c r="K71" s="44"/>
      <c r="P71" s="34">
        <f t="shared" si="14"/>
        <v>-1.5762482146160623E-2</v>
      </c>
      <c r="Q71" s="212">
        <f t="shared" si="15"/>
        <v>30906.944000000003</v>
      </c>
      <c r="R71" s="45"/>
      <c r="S71" s="44">
        <f t="shared" si="38"/>
        <v>2.8436789677220248E-5</v>
      </c>
      <c r="T71" s="34">
        <v>0.1</v>
      </c>
      <c r="U71" s="34">
        <f t="shared" si="39"/>
        <v>2.8436789677220249E-6</v>
      </c>
      <c r="Z71">
        <f t="shared" si="20"/>
        <v>-24924.5</v>
      </c>
      <c r="AA71">
        <f t="shared" si="21"/>
        <v>-1.7652649555429285E-2</v>
      </c>
      <c r="AB71">
        <f t="shared" si="22"/>
        <v>7.2227830598870571E-3</v>
      </c>
      <c r="AC71">
        <f t="shared" si="23"/>
        <v>5.3326156506183948E-3</v>
      </c>
      <c r="AD71"/>
      <c r="AE71">
        <f t="shared" si="33"/>
        <v>5.2168595130191438E-6</v>
      </c>
      <c r="AF71" s="145">
        <f t="shared" si="24"/>
        <v>30906.944000000003</v>
      </c>
      <c r="AG71" s="146"/>
      <c r="AH71">
        <f t="shared" si="25"/>
        <v>9.08714324336048E-3</v>
      </c>
      <c r="AI71">
        <f t="shared" si="26"/>
        <v>0.93345095371231612</v>
      </c>
      <c r="AJ71">
        <f t="shared" si="27"/>
        <v>0.99725528221982418</v>
      </c>
      <c r="AK71">
        <f t="shared" si="28"/>
        <v>0.11469863880044565</v>
      </c>
      <c r="AL71">
        <f t="shared" si="29"/>
        <v>2.0965356078636548</v>
      </c>
      <c r="AM71">
        <f t="shared" si="30"/>
        <v>1.7363397707361412</v>
      </c>
      <c r="AN71">
        <f t="shared" si="41"/>
        <v>14.543856064085057</v>
      </c>
      <c r="AO71">
        <f t="shared" si="41"/>
        <v>14.543856061784673</v>
      </c>
      <c r="AP71">
        <f t="shared" si="41"/>
        <v>14.543856105638806</v>
      </c>
      <c r="AQ71">
        <f t="shared" si="41"/>
        <v>14.543855269610184</v>
      </c>
      <c r="AR71">
        <f t="shared" si="41"/>
        <v>14.543871207255389</v>
      </c>
      <c r="AS71">
        <f t="shared" si="41"/>
        <v>14.543567278083131</v>
      </c>
      <c r="AT71">
        <f t="shared" si="41"/>
        <v>14.549326714076681</v>
      </c>
      <c r="AU71">
        <f t="shared" si="31"/>
        <v>14.422065300955044</v>
      </c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</row>
    <row r="72" spans="1:70" s="34" customFormat="1">
      <c r="A72" s="34" t="s">
        <v>86</v>
      </c>
      <c r="B72" s="52"/>
      <c r="C72" s="53">
        <v>45932.440999999999</v>
      </c>
      <c r="D72" s="54"/>
      <c r="E72" s="41">
        <f t="shared" si="11"/>
        <v>-24899.585094403748</v>
      </c>
      <c r="F72" s="41">
        <f t="shared" si="12"/>
        <v>-24899.5</v>
      </c>
      <c r="G72" s="41">
        <f t="shared" si="37"/>
        <v>-2.3861941495852079E-2</v>
      </c>
      <c r="I72" s="34">
        <f t="shared" si="36"/>
        <v>-2.3861941495852079E-2</v>
      </c>
      <c r="K72" s="44"/>
      <c r="P72" s="34">
        <f t="shared" si="14"/>
        <v>-1.5732443497503565E-2</v>
      </c>
      <c r="Q72" s="212">
        <f t="shared" si="15"/>
        <v>30913.940999999999</v>
      </c>
      <c r="R72" s="45"/>
      <c r="S72" s="44">
        <f t="shared" si="38"/>
        <v>6.6088737705152507E-5</v>
      </c>
      <c r="T72" s="34">
        <v>0.1</v>
      </c>
      <c r="U72" s="34">
        <f t="shared" si="39"/>
        <v>6.6088737705152509E-6</v>
      </c>
      <c r="Z72">
        <f t="shared" si="20"/>
        <v>-24899.5</v>
      </c>
      <c r="AA72">
        <f t="shared" si="21"/>
        <v>-1.7579660606528262E-2</v>
      </c>
      <c r="AB72">
        <f t="shared" si="22"/>
        <v>-6.2822808893238172E-3</v>
      </c>
      <c r="AC72">
        <f t="shared" si="23"/>
        <v>-8.1294979983485144E-3</v>
      </c>
      <c r="AD72"/>
      <c r="AE72">
        <f t="shared" si="33"/>
        <v>3.946705317236326E-6</v>
      </c>
      <c r="AF72" s="145">
        <f t="shared" si="24"/>
        <v>30913.940999999999</v>
      </c>
      <c r="AG72" s="146"/>
      <c r="AH72">
        <f t="shared" si="25"/>
        <v>9.0884807703116143E-3</v>
      </c>
      <c r="AI72">
        <f t="shared" si="26"/>
        <v>0.93311233173192287</v>
      </c>
      <c r="AJ72">
        <f t="shared" si="27"/>
        <v>0.99703215512411769</v>
      </c>
      <c r="AK72">
        <f t="shared" si="28"/>
        <v>0.11450149840999924</v>
      </c>
      <c r="AL72">
        <f t="shared" si="29"/>
        <v>2.0994904205277405</v>
      </c>
      <c r="AM72">
        <f t="shared" si="30"/>
        <v>1.7422866333554021</v>
      </c>
      <c r="AN72">
        <f t="shared" si="41"/>
        <v>14.546994150123759</v>
      </c>
      <c r="AO72">
        <f t="shared" si="41"/>
        <v>14.546994147719499</v>
      </c>
      <c r="AP72">
        <f t="shared" si="41"/>
        <v>14.546994193222618</v>
      </c>
      <c r="AQ72">
        <f t="shared" si="41"/>
        <v>14.546993332028336</v>
      </c>
      <c r="AR72">
        <f t="shared" si="41"/>
        <v>14.54700963074383</v>
      </c>
      <c r="AS72">
        <f t="shared" si="41"/>
        <v>14.546701062137592</v>
      </c>
      <c r="AT72">
        <f t="shared" si="41"/>
        <v>14.552506199535737</v>
      </c>
      <c r="AU72">
        <f t="shared" si="31"/>
        <v>14.425368595778821</v>
      </c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</row>
    <row r="73" spans="1:70" s="34" customFormat="1">
      <c r="A73" s="34" t="s">
        <v>86</v>
      </c>
      <c r="B73" s="52" t="s">
        <v>62</v>
      </c>
      <c r="C73" s="53">
        <v>45933.428</v>
      </c>
      <c r="D73" s="54"/>
      <c r="E73" s="41">
        <f t="shared" si="11"/>
        <v>-24896.065339881337</v>
      </c>
      <c r="F73" s="41">
        <f t="shared" si="12"/>
        <v>-24896</v>
      </c>
      <c r="G73" s="41">
        <f t="shared" si="37"/>
        <v>-1.8322431998967659E-2</v>
      </c>
      <c r="I73" s="34">
        <f t="shared" si="36"/>
        <v>-1.8322431998967659E-2</v>
      </c>
      <c r="K73" s="44"/>
      <c r="P73" s="34">
        <f t="shared" si="14"/>
        <v>-1.5728240190636525E-2</v>
      </c>
      <c r="Q73" s="212">
        <f t="shared" si="15"/>
        <v>30914.928</v>
      </c>
      <c r="R73" s="45"/>
      <c r="S73" s="44">
        <f t="shared" si="38"/>
        <v>6.7298311384123581E-6</v>
      </c>
      <c r="T73" s="34">
        <v>0.1</v>
      </c>
      <c r="U73" s="34">
        <f t="shared" si="39"/>
        <v>6.7298311384123585E-7</v>
      </c>
      <c r="Z73">
        <f t="shared" si="20"/>
        <v>-24896</v>
      </c>
      <c r="AA73">
        <f t="shared" si="21"/>
        <v>-1.7569455091328921E-2</v>
      </c>
      <c r="AB73">
        <f t="shared" si="22"/>
        <v>-7.5297690763873742E-4</v>
      </c>
      <c r="AC73">
        <f t="shared" si="23"/>
        <v>-2.5941918083311338E-3</v>
      </c>
      <c r="AD73"/>
      <c r="AE73">
        <f t="shared" si="33"/>
        <v>5.6697422343719581E-8</v>
      </c>
      <c r="AF73" s="145">
        <f t="shared" si="24"/>
        <v>30914.928</v>
      </c>
      <c r="AG73" s="146"/>
      <c r="AH73">
        <f t="shared" si="25"/>
        <v>9.088660845266109E-3</v>
      </c>
      <c r="AI73">
        <f t="shared" si="26"/>
        <v>0.93306499076494787</v>
      </c>
      <c r="AJ73">
        <f t="shared" si="27"/>
        <v>0.99700023586169073</v>
      </c>
      <c r="AK73">
        <f t="shared" si="28"/>
        <v>0.1144738303857212</v>
      </c>
      <c r="AL73">
        <f t="shared" si="29"/>
        <v>2.0999039232972265</v>
      </c>
      <c r="AM73">
        <f t="shared" si="30"/>
        <v>1.7431212922073342</v>
      </c>
      <c r="AN73">
        <f t="shared" si="41"/>
        <v>14.547433391357142</v>
      </c>
      <c r="AO73">
        <f t="shared" si="41"/>
        <v>14.547433388938051</v>
      </c>
      <c r="AP73">
        <f t="shared" si="41"/>
        <v>14.547433434675602</v>
      </c>
      <c r="AQ73">
        <f t="shared" si="41"/>
        <v>14.547432569918731</v>
      </c>
      <c r="AR73">
        <f t="shared" si="41"/>
        <v>14.547448919528989</v>
      </c>
      <c r="AS73">
        <f t="shared" si="41"/>
        <v>14.547139699917201</v>
      </c>
      <c r="AT73">
        <f t="shared" si="41"/>
        <v>14.552951216762905</v>
      </c>
      <c r="AU73">
        <f t="shared" si="31"/>
        <v>14.425831057054149</v>
      </c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</row>
    <row r="74" spans="1:70" s="34" customFormat="1">
      <c r="A74" s="34" t="s">
        <v>86</v>
      </c>
      <c r="B74" s="52" t="s">
        <v>62</v>
      </c>
      <c r="C74" s="53">
        <v>45942.406999999999</v>
      </c>
      <c r="D74" s="54"/>
      <c r="E74" s="41">
        <f t="shared" si="11"/>
        <v>-24864.045202235258</v>
      </c>
      <c r="F74" s="41">
        <f t="shared" si="12"/>
        <v>-24864</v>
      </c>
      <c r="G74" s="41">
        <f t="shared" si="37"/>
        <v>-1.2675487996602897E-2</v>
      </c>
      <c r="I74" s="34">
        <f t="shared" si="36"/>
        <v>-1.2675487996602897E-2</v>
      </c>
      <c r="K74" s="44"/>
      <c r="P74" s="34">
        <f t="shared" si="14"/>
        <v>-1.5689833917140041E-2</v>
      </c>
      <c r="Q74" s="212">
        <f t="shared" si="15"/>
        <v>30923.906999999999</v>
      </c>
      <c r="R74" s="45"/>
      <c r="S74" s="44">
        <f t="shared" si="38"/>
        <v>9.0862813286589253E-6</v>
      </c>
      <c r="T74" s="34">
        <v>0.1</v>
      </c>
      <c r="U74" s="34">
        <f t="shared" si="39"/>
        <v>9.0862813286589262E-7</v>
      </c>
      <c r="Z74">
        <f t="shared" si="20"/>
        <v>-24864</v>
      </c>
      <c r="AA74">
        <f t="shared" si="21"/>
        <v>-1.7476294800921617E-2</v>
      </c>
      <c r="AB74">
        <f t="shared" si="22"/>
        <v>4.8008068043187205E-3</v>
      </c>
      <c r="AC74">
        <f t="shared" si="23"/>
        <v>3.0143459205371446E-3</v>
      </c>
      <c r="AD74"/>
      <c r="AE74">
        <f t="shared" si="33"/>
        <v>2.3047745972392927E-6</v>
      </c>
      <c r="AF74" s="145">
        <f t="shared" si="24"/>
        <v>30923.906999999999</v>
      </c>
      <c r="AG74" s="146"/>
      <c r="AH74">
        <f t="shared" si="25"/>
        <v>9.0902255519688877E-3</v>
      </c>
      <c r="AI74">
        <f t="shared" si="26"/>
        <v>0.93263291268790027</v>
      </c>
      <c r="AJ74">
        <f t="shared" si="27"/>
        <v>0.99670065669564256</v>
      </c>
      <c r="AK74">
        <f t="shared" si="28"/>
        <v>0.114220089527015</v>
      </c>
      <c r="AL74">
        <f t="shared" si="29"/>
        <v>2.1036825769938647</v>
      </c>
      <c r="AM74">
        <f t="shared" si="30"/>
        <v>1.7507765057007056</v>
      </c>
      <c r="AN74">
        <f t="shared" si="41"/>
        <v>14.551448279038143</v>
      </c>
      <c r="AO74">
        <f t="shared" si="41"/>
        <v>14.551448276480132</v>
      </c>
      <c r="AP74">
        <f t="shared" si="41"/>
        <v>14.551448324402241</v>
      </c>
      <c r="AQ74">
        <f t="shared" si="41"/>
        <v>14.551447426621971</v>
      </c>
      <c r="AR74">
        <f t="shared" si="41"/>
        <v>14.551464245473301</v>
      </c>
      <c r="AS74">
        <f t="shared" si="41"/>
        <v>14.55114905725468</v>
      </c>
      <c r="AT74">
        <f t="shared" si="41"/>
        <v>14.55701868556827</v>
      </c>
      <c r="AU74">
        <f t="shared" si="31"/>
        <v>14.430059274428581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</row>
    <row r="75" spans="1:70">
      <c r="A75" s="34" t="s">
        <v>74</v>
      </c>
      <c r="B75" s="55"/>
      <c r="C75" s="53">
        <v>45945.769</v>
      </c>
      <c r="D75" s="54" t="s">
        <v>75</v>
      </c>
      <c r="E75" s="41">
        <f t="shared" si="11"/>
        <v>-24852.055926952249</v>
      </c>
      <c r="F75" s="41">
        <f t="shared" si="12"/>
        <v>-24852</v>
      </c>
      <c r="G75" s="41">
        <f t="shared" si="37"/>
        <v>-1.5682883997214958E-2</v>
      </c>
      <c r="I75" s="34">
        <f t="shared" ref="I75:I103" si="42">G75</f>
        <v>-1.5682883997214958E-2</v>
      </c>
      <c r="K75" s="44"/>
      <c r="L75" s="34"/>
      <c r="M75" s="34"/>
      <c r="N75" s="34"/>
      <c r="O75" s="34"/>
      <c r="P75" s="34">
        <f t="shared" si="14"/>
        <v>-1.5675442701249875E-2</v>
      </c>
      <c r="Q75" s="212">
        <f t="shared" si="15"/>
        <v>30927.269</v>
      </c>
      <c r="R75" s="45"/>
      <c r="S75" s="44">
        <f t="shared" si="38"/>
        <v>5.5372885639955994E-11</v>
      </c>
      <c r="T75" s="34">
        <f t="shared" ref="T75:T82" si="43">T$16</f>
        <v>0.1</v>
      </c>
      <c r="U75" s="34">
        <f t="shared" si="39"/>
        <v>5.5372885639956E-12</v>
      </c>
      <c r="V75" s="34"/>
      <c r="W75" s="34"/>
      <c r="X75" s="34"/>
      <c r="Y75" s="34"/>
      <c r="Z75">
        <f t="shared" si="20"/>
        <v>-24852</v>
      </c>
      <c r="AA75">
        <f t="shared" si="21"/>
        <v>-1.7441428121712572E-2</v>
      </c>
      <c r="AB75">
        <f t="shared" si="22"/>
        <v>1.7585441244976144E-3</v>
      </c>
      <c r="AC75">
        <f t="shared" si="23"/>
        <v>-7.4412959650826949E-6</v>
      </c>
      <c r="AE75">
        <f t="shared" si="33"/>
        <v>3.092477437805081E-7</v>
      </c>
      <c r="AF75" s="145">
        <f t="shared" si="24"/>
        <v>30927.269</v>
      </c>
      <c r="AG75" s="146"/>
      <c r="AH75">
        <f t="shared" si="25"/>
        <v>9.0907743701083722E-3</v>
      </c>
      <c r="AI75">
        <f t="shared" si="26"/>
        <v>0.93247123394610887</v>
      </c>
      <c r="AJ75">
        <f t="shared" si="27"/>
        <v>0.99658471976021312</v>
      </c>
      <c r="AK75">
        <f t="shared" si="28"/>
        <v>0.11412457693115113</v>
      </c>
      <c r="AL75">
        <f t="shared" si="29"/>
        <v>2.1050986706323194</v>
      </c>
      <c r="AM75">
        <f t="shared" si="30"/>
        <v>1.7536584436624716</v>
      </c>
      <c r="AN75">
        <f t="shared" si="41"/>
        <v>14.55295338292512</v>
      </c>
      <c r="AO75">
        <f t="shared" si="41"/>
        <v>14.552953380313443</v>
      </c>
      <c r="AP75">
        <f t="shared" si="41"/>
        <v>14.552953429074092</v>
      </c>
      <c r="AQ75">
        <f t="shared" si="41"/>
        <v>14.55295251869946</v>
      </c>
      <c r="AR75">
        <f t="shared" si="41"/>
        <v>14.552969515332949</v>
      </c>
      <c r="AS75">
        <f t="shared" si="41"/>
        <v>14.552652081320977</v>
      </c>
      <c r="AT75">
        <f t="shared" si="41"/>
        <v>14.558543401043577</v>
      </c>
      <c r="AU75">
        <f t="shared" si="31"/>
        <v>14.431644855943993</v>
      </c>
    </row>
    <row r="76" spans="1:70">
      <c r="A76" s="34" t="s">
        <v>74</v>
      </c>
      <c r="B76" s="55"/>
      <c r="C76" s="53">
        <v>45956.71</v>
      </c>
      <c r="D76" s="54" t="s">
        <v>75</v>
      </c>
      <c r="E76" s="41">
        <f t="shared" si="11"/>
        <v>-24813.039073629414</v>
      </c>
      <c r="F76" s="41">
        <f t="shared" si="12"/>
        <v>-24813</v>
      </c>
      <c r="G76" s="41">
        <f t="shared" si="37"/>
        <v>-1.0956920996250119E-2</v>
      </c>
      <c r="H76" s="34"/>
      <c r="I76" s="34">
        <f t="shared" si="42"/>
        <v>-1.0956920996250119E-2</v>
      </c>
      <c r="K76" s="44"/>
      <c r="L76" s="34"/>
      <c r="M76" s="34"/>
      <c r="N76" s="34"/>
      <c r="O76" s="34"/>
      <c r="P76" s="34">
        <f t="shared" si="14"/>
        <v>-1.5628713201952762E-2</v>
      </c>
      <c r="Q76" s="212">
        <f t="shared" si="15"/>
        <v>30938.21</v>
      </c>
      <c r="R76" s="45"/>
      <c r="S76" s="44">
        <f t="shared" si="38"/>
        <v>2.1825642413263971E-5</v>
      </c>
      <c r="T76" s="34">
        <f t="shared" si="43"/>
        <v>0.1</v>
      </c>
      <c r="U76" s="34">
        <f t="shared" si="39"/>
        <v>2.1825642413263972E-6</v>
      </c>
      <c r="V76" s="34"/>
      <c r="W76" s="34"/>
      <c r="X76" s="34"/>
      <c r="Y76" s="34"/>
      <c r="Z76">
        <f t="shared" si="20"/>
        <v>-24813</v>
      </c>
      <c r="AA76">
        <f t="shared" si="21"/>
        <v>-1.7328369039440721E-2</v>
      </c>
      <c r="AB76">
        <f t="shared" si="22"/>
        <v>6.3714480431906022E-3</v>
      </c>
      <c r="AC76">
        <f t="shared" si="23"/>
        <v>4.6717922057026434E-3</v>
      </c>
      <c r="AE76">
        <f t="shared" si="33"/>
        <v>4.0595350167077356E-6</v>
      </c>
      <c r="AF76" s="145">
        <f t="shared" si="24"/>
        <v>30938.21</v>
      </c>
      <c r="AG76" s="146"/>
      <c r="AH76">
        <f t="shared" si="25"/>
        <v>9.0924152340713209E-3</v>
      </c>
      <c r="AI76">
        <f t="shared" si="26"/>
        <v>0.93194710023412464</v>
      </c>
      <c r="AJ76">
        <f t="shared" si="27"/>
        <v>0.99619441907488726</v>
      </c>
      <c r="AK76">
        <f t="shared" si="28"/>
        <v>0.11381281183562383</v>
      </c>
      <c r="AL76">
        <f t="shared" si="29"/>
        <v>2.1096975895813479</v>
      </c>
      <c r="AM76">
        <f t="shared" si="30"/>
        <v>1.7630674301106886</v>
      </c>
      <c r="AN76">
        <f t="shared" si="41"/>
        <v>14.557843171084876</v>
      </c>
      <c r="AO76">
        <f t="shared" si="41"/>
        <v>14.557843168292717</v>
      </c>
      <c r="AP76">
        <f t="shared" si="41"/>
        <v>14.557843219852657</v>
      </c>
      <c r="AQ76">
        <f t="shared" si="41"/>
        <v>14.557842267747317</v>
      </c>
      <c r="AR76">
        <f t="shared" si="41"/>
        <v>14.55785984898842</v>
      </c>
      <c r="AS76">
        <f t="shared" si="41"/>
        <v>14.557535088501197</v>
      </c>
      <c r="AT76">
        <f t="shared" si="41"/>
        <v>14.5634965238244</v>
      </c>
      <c r="AU76">
        <f t="shared" si="31"/>
        <v>14.436797995869084</v>
      </c>
    </row>
    <row r="77" spans="1:70">
      <c r="A77" s="34" t="s">
        <v>74</v>
      </c>
      <c r="B77" s="55"/>
      <c r="C77" s="53">
        <v>45959.654999999999</v>
      </c>
      <c r="D77" s="54" t="s">
        <v>75</v>
      </c>
      <c r="E77" s="41">
        <f t="shared" si="11"/>
        <v>-24802.536867886269</v>
      </c>
      <c r="F77" s="41">
        <f t="shared" si="12"/>
        <v>-24802.5</v>
      </c>
      <c r="G77" s="41">
        <f t="shared" si="37"/>
        <v>-1.0338392494304571E-2</v>
      </c>
      <c r="I77" s="34">
        <f t="shared" si="42"/>
        <v>-1.0338392494304571E-2</v>
      </c>
      <c r="K77" s="44"/>
      <c r="L77" s="34"/>
      <c r="M77" s="34"/>
      <c r="N77" s="34"/>
      <c r="O77" s="34"/>
      <c r="P77" s="34">
        <f t="shared" si="14"/>
        <v>-1.5616143145571765E-2</v>
      </c>
      <c r="Q77" s="212">
        <f t="shared" si="15"/>
        <v>30941.154999999999</v>
      </c>
      <c r="R77" s="45"/>
      <c r="S77" s="44">
        <f t="shared" si="38"/>
        <v>2.785465193695129E-5</v>
      </c>
      <c r="T77" s="34">
        <f t="shared" si="43"/>
        <v>0.1</v>
      </c>
      <c r="U77" s="34">
        <f t="shared" si="39"/>
        <v>2.7854651936951291E-6</v>
      </c>
      <c r="V77" s="34"/>
      <c r="W77" s="34"/>
      <c r="X77" s="34"/>
      <c r="Y77" s="34"/>
      <c r="Z77">
        <f t="shared" si="20"/>
        <v>-24802.5</v>
      </c>
      <c r="AA77">
        <f t="shared" si="21"/>
        <v>-1.7297997346629533E-2</v>
      </c>
      <c r="AB77">
        <f t="shared" si="22"/>
        <v>6.9596048523249618E-3</v>
      </c>
      <c r="AC77">
        <f t="shared" si="23"/>
        <v>5.2777506512671941E-3</v>
      </c>
      <c r="AE77">
        <f t="shared" si="33"/>
        <v>4.8436099700505154E-6</v>
      </c>
      <c r="AF77" s="145">
        <f t="shared" si="24"/>
        <v>30941.154999999999</v>
      </c>
      <c r="AG77" s="146"/>
      <c r="AH77">
        <f t="shared" si="25"/>
        <v>9.092819720786469E-3</v>
      </c>
      <c r="AI77">
        <f t="shared" si="26"/>
        <v>0.93180633314554362</v>
      </c>
      <c r="AJ77">
        <f t="shared" si="27"/>
        <v>0.99608581588298806</v>
      </c>
      <c r="AK77">
        <f t="shared" si="28"/>
        <v>0.11372852371071562</v>
      </c>
      <c r="AL77">
        <f t="shared" si="29"/>
        <v>2.1109348774814558</v>
      </c>
      <c r="AM77">
        <f t="shared" si="30"/>
        <v>1.7656118466467539</v>
      </c>
      <c r="AN77">
        <f t="shared" si="41"/>
        <v>14.55915918324132</v>
      </c>
      <c r="AO77">
        <f t="shared" si="41"/>
        <v>14.559159180398952</v>
      </c>
      <c r="AP77">
        <f t="shared" si="41"/>
        <v>14.559159232732128</v>
      </c>
      <c r="AQ77">
        <f t="shared" si="41"/>
        <v>14.559158269181724</v>
      </c>
      <c r="AR77">
        <f t="shared" si="41"/>
        <v>14.559176009592424</v>
      </c>
      <c r="AS77">
        <f t="shared" si="41"/>
        <v>14.558849269534027</v>
      </c>
      <c r="AT77">
        <f t="shared" si="41"/>
        <v>14.56482948181392</v>
      </c>
      <c r="AU77">
        <f t="shared" si="31"/>
        <v>14.438185379695069</v>
      </c>
    </row>
    <row r="78" spans="1:70">
      <c r="A78" s="34" t="s">
        <v>74</v>
      </c>
      <c r="B78" s="55"/>
      <c r="C78" s="53">
        <v>45962.591</v>
      </c>
      <c r="D78" s="54" t="s">
        <v>75</v>
      </c>
      <c r="E78" s="41">
        <f t="shared" si="11"/>
        <v>-24792.066757169156</v>
      </c>
      <c r="F78" s="41">
        <f t="shared" si="12"/>
        <v>-24792</v>
      </c>
      <c r="G78" s="41">
        <f t="shared" si="37"/>
        <v>-1.8719863997830544E-2</v>
      </c>
      <c r="H78" s="34"/>
      <c r="I78" s="34">
        <f t="shared" si="42"/>
        <v>-1.8719863997830544E-2</v>
      </c>
      <c r="K78" s="44"/>
      <c r="L78" s="34"/>
      <c r="M78" s="34"/>
      <c r="N78" s="34"/>
      <c r="O78" s="34"/>
      <c r="P78" s="34">
        <f t="shared" si="14"/>
        <v>-1.5603577740016448E-2</v>
      </c>
      <c r="Q78" s="212">
        <f t="shared" si="15"/>
        <v>30944.091</v>
      </c>
      <c r="R78" s="45"/>
      <c r="S78" s="44">
        <f t="shared" si="38"/>
        <v>9.7112400406409819E-6</v>
      </c>
      <c r="T78" s="34">
        <f t="shared" si="43"/>
        <v>0.1</v>
      </c>
      <c r="U78" s="34">
        <f t="shared" si="39"/>
        <v>9.7112400406409831E-7</v>
      </c>
      <c r="V78" s="34"/>
      <c r="W78" s="34"/>
      <c r="X78" s="34"/>
      <c r="Y78" s="34"/>
      <c r="Z78">
        <f t="shared" si="20"/>
        <v>-24792</v>
      </c>
      <c r="AA78">
        <f t="shared" si="21"/>
        <v>-1.7267654189105246E-2</v>
      </c>
      <c r="AB78">
        <f t="shared" si="22"/>
        <v>-1.452209808725298E-3</v>
      </c>
      <c r="AC78">
        <f t="shared" si="23"/>
        <v>-3.1162862578140958E-3</v>
      </c>
      <c r="AE78">
        <f t="shared" si="33"/>
        <v>2.1089133285579663E-7</v>
      </c>
      <c r="AF78" s="145">
        <f t="shared" si="24"/>
        <v>30944.091</v>
      </c>
      <c r="AG78" s="146"/>
      <c r="AH78">
        <f t="shared" si="25"/>
        <v>9.093208402255859E-3</v>
      </c>
      <c r="AI78">
        <f t="shared" si="26"/>
        <v>0.93166571290855482</v>
      </c>
      <c r="AJ78">
        <f t="shared" si="27"/>
        <v>0.99597572128371592</v>
      </c>
      <c r="AK78">
        <f t="shared" si="28"/>
        <v>0.11364408700930873</v>
      </c>
      <c r="AL78">
        <f t="shared" si="29"/>
        <v>2.1121717918012144</v>
      </c>
      <c r="AM78">
        <f t="shared" si="30"/>
        <v>1.7681610569480424</v>
      </c>
      <c r="AN78">
        <f t="shared" si="41"/>
        <v>14.56047499670782</v>
      </c>
      <c r="AO78">
        <f t="shared" si="41"/>
        <v>14.560474993814548</v>
      </c>
      <c r="AP78">
        <f t="shared" si="41"/>
        <v>14.560475046929364</v>
      </c>
      <c r="AQ78">
        <f t="shared" si="41"/>
        <v>14.560474071844418</v>
      </c>
      <c r="AR78">
        <f t="shared" si="41"/>
        <v>14.560491972175365</v>
      </c>
      <c r="AS78">
        <f t="shared" si="41"/>
        <v>14.560163249620054</v>
      </c>
      <c r="AT78">
        <f t="shared" si="41"/>
        <v>14.566162196034622</v>
      </c>
      <c r="AU78">
        <f t="shared" si="31"/>
        <v>14.439572763521056</v>
      </c>
    </row>
    <row r="79" spans="1:70">
      <c r="A79" s="34" t="s">
        <v>74</v>
      </c>
      <c r="B79" s="55"/>
      <c r="C79" s="53">
        <v>45964.593000000001</v>
      </c>
      <c r="D79" s="54" t="s">
        <v>75</v>
      </c>
      <c r="E79" s="41">
        <f t="shared" si="11"/>
        <v>-24784.92739693222</v>
      </c>
      <c r="F79" s="41">
        <f t="shared" si="12"/>
        <v>-24785</v>
      </c>
      <c r="G79" s="41">
        <f t="shared" si="37"/>
        <v>2.0359155001642648E-2</v>
      </c>
      <c r="H79" s="34"/>
      <c r="I79" s="34">
        <f t="shared" si="42"/>
        <v>2.0359155001642648E-2</v>
      </c>
      <c r="K79" s="44"/>
      <c r="L79" s="34"/>
      <c r="M79" s="34"/>
      <c r="N79" s="34"/>
      <c r="O79" s="34"/>
      <c r="P79" s="34">
        <f t="shared" si="14"/>
        <v>-1.5595203386771613E-2</v>
      </c>
      <c r="Q79" s="212">
        <f t="shared" si="15"/>
        <v>30946.093000000001</v>
      </c>
      <c r="R79" s="45"/>
      <c r="S79" s="44">
        <f t="shared" si="38"/>
        <v>1.2927158871225352E-3</v>
      </c>
      <c r="T79" s="34">
        <f t="shared" si="43"/>
        <v>0.1</v>
      </c>
      <c r="U79" s="34">
        <f t="shared" si="39"/>
        <v>1.2927158871225354E-4</v>
      </c>
      <c r="V79" s="34"/>
      <c r="W79" s="34"/>
      <c r="X79" s="34"/>
      <c r="Y79" s="34"/>
      <c r="Z79">
        <f t="shared" si="20"/>
        <v>-24785</v>
      </c>
      <c r="AA79">
        <f t="shared" si="21"/>
        <v>-1.724744126714229E-2</v>
      </c>
      <c r="AB79">
        <f t="shared" si="22"/>
        <v>3.7606596268784938E-2</v>
      </c>
      <c r="AC79">
        <f t="shared" si="23"/>
        <v>3.5954358388414265E-2</v>
      </c>
      <c r="AE79">
        <f t="shared" si="33"/>
        <v>1.4142560829233893E-4</v>
      </c>
      <c r="AF79" s="145">
        <f t="shared" si="24"/>
        <v>30946.093000000001</v>
      </c>
      <c r="AG79" s="146"/>
      <c r="AH79">
        <f t="shared" si="25"/>
        <v>9.0934587457606481E-3</v>
      </c>
      <c r="AI79">
        <f t="shared" si="26"/>
        <v>0.93157204770261026</v>
      </c>
      <c r="AJ79">
        <f t="shared" si="27"/>
        <v>0.99590149706958397</v>
      </c>
      <c r="AK79">
        <f t="shared" si="28"/>
        <v>0.11358771345907771</v>
      </c>
      <c r="AL79">
        <f t="shared" si="29"/>
        <v>2.1129961940234963</v>
      </c>
      <c r="AM79">
        <f t="shared" si="30"/>
        <v>1.769863201627401</v>
      </c>
      <c r="AN79">
        <f t="shared" si="41"/>
        <v>14.561352095404615</v>
      </c>
      <c r="AO79">
        <f t="shared" si="41"/>
        <v>14.561352092477016</v>
      </c>
      <c r="AP79">
        <f t="shared" si="41"/>
        <v>14.561352146117621</v>
      </c>
      <c r="AQ79">
        <f t="shared" si="41"/>
        <v>14.56135116329316</v>
      </c>
      <c r="AR79">
        <f t="shared" si="41"/>
        <v>14.561369170653968</v>
      </c>
      <c r="AS79">
        <f t="shared" si="41"/>
        <v>14.561039124826515</v>
      </c>
      <c r="AT79">
        <f t="shared" si="41"/>
        <v>14.567050536806578</v>
      </c>
      <c r="AU79">
        <f t="shared" si="31"/>
        <v>14.440497686071712</v>
      </c>
    </row>
    <row r="80" spans="1:70">
      <c r="A80" s="34" t="s">
        <v>74</v>
      </c>
      <c r="B80" s="55"/>
      <c r="C80" s="56">
        <v>45975.53</v>
      </c>
      <c r="D80" s="54" t="s">
        <v>75</v>
      </c>
      <c r="E80" s="41">
        <f t="shared" si="11"/>
        <v>-24745.924808065403</v>
      </c>
      <c r="F80" s="41">
        <f t="shared" si="12"/>
        <v>-24746</v>
      </c>
      <c r="G80" s="41">
        <f t="shared" si="37"/>
        <v>2.108511800179258E-2</v>
      </c>
      <c r="H80" s="34"/>
      <c r="I80" s="34">
        <f t="shared" si="42"/>
        <v>2.108511800179258E-2</v>
      </c>
      <c r="K80" s="44"/>
      <c r="L80" s="34"/>
      <c r="M80" s="34"/>
      <c r="N80" s="34"/>
      <c r="O80" s="34"/>
      <c r="P80" s="34">
        <f t="shared" si="14"/>
        <v>-1.5548584115206944E-2</v>
      </c>
      <c r="Q80" s="212">
        <f t="shared" si="15"/>
        <v>30957.03</v>
      </c>
      <c r="R80" s="45"/>
      <c r="S80" s="44">
        <f t="shared" si="38"/>
        <v>1.3420281307970556E-3</v>
      </c>
      <c r="T80" s="34">
        <f t="shared" si="43"/>
        <v>0.1</v>
      </c>
      <c r="U80" s="34">
        <f t="shared" si="39"/>
        <v>1.3420281307970557E-4</v>
      </c>
      <c r="V80" s="34"/>
      <c r="W80" s="34"/>
      <c r="X80" s="34"/>
      <c r="Y80" s="34"/>
      <c r="Z80">
        <f t="shared" si="20"/>
        <v>-24746</v>
      </c>
      <c r="AA80">
        <f t="shared" si="21"/>
        <v>-1.7135058438269013E-2</v>
      </c>
      <c r="AB80">
        <f t="shared" si="22"/>
        <v>3.8220176440061593E-2</v>
      </c>
      <c r="AC80">
        <f t="shared" si="23"/>
        <v>3.6633702116999525E-2</v>
      </c>
      <c r="AE80">
        <f t="shared" si="33"/>
        <v>1.4607818871094393E-4</v>
      </c>
      <c r="AF80" s="145">
        <f t="shared" si="24"/>
        <v>30957.03</v>
      </c>
      <c r="AG80" s="146"/>
      <c r="AH80">
        <f t="shared" si="25"/>
        <v>9.094725066960312E-3</v>
      </c>
      <c r="AI80">
        <f t="shared" si="26"/>
        <v>0.93105139500661371</v>
      </c>
      <c r="AJ80">
        <f t="shared" si="27"/>
        <v>0.99547586090457363</v>
      </c>
      <c r="AK80">
        <f t="shared" si="28"/>
        <v>0.11327242901051157</v>
      </c>
      <c r="AL80">
        <f t="shared" si="29"/>
        <v>2.1175862623907666</v>
      </c>
      <c r="AM80">
        <f t="shared" si="30"/>
        <v>1.7793859341138656</v>
      </c>
      <c r="AN80">
        <f t="shared" si="41"/>
        <v>14.566237176121174</v>
      </c>
      <c r="AO80">
        <f t="shared" si="41"/>
        <v>14.5662371729965</v>
      </c>
      <c r="AP80">
        <f t="shared" si="41"/>
        <v>14.56623722963597</v>
      </c>
      <c r="AQ80">
        <f t="shared" si="41"/>
        <v>14.566236202958569</v>
      </c>
      <c r="AR80">
        <f t="shared" si="41"/>
        <v>14.566254812705804</v>
      </c>
      <c r="AS80">
        <f t="shared" si="41"/>
        <v>14.565917371349588</v>
      </c>
      <c r="AT80">
        <f t="shared" si="41"/>
        <v>14.571997882954985</v>
      </c>
      <c r="AU80">
        <f t="shared" si="31"/>
        <v>14.445650825996802</v>
      </c>
    </row>
    <row r="81" spans="1:70">
      <c r="A81" s="34" t="s">
        <v>74</v>
      </c>
      <c r="B81" s="55"/>
      <c r="C81" s="57">
        <v>46028.625999999997</v>
      </c>
      <c r="D81" s="54" t="s">
        <v>75</v>
      </c>
      <c r="E81" s="41">
        <f t="shared" si="11"/>
        <v>-24556.578418884401</v>
      </c>
      <c r="F81" s="41">
        <f t="shared" si="12"/>
        <v>-24556.5</v>
      </c>
      <c r="G81" s="41">
        <f t="shared" si="37"/>
        <v>-2.199001050030347E-2</v>
      </c>
      <c r="H81" s="34"/>
      <c r="I81" s="34">
        <f t="shared" si="42"/>
        <v>-2.199001050030347E-2</v>
      </c>
      <c r="K81" s="44"/>
      <c r="L81" s="34"/>
      <c r="M81" s="34"/>
      <c r="N81" s="34"/>
      <c r="O81" s="34"/>
      <c r="P81" s="34">
        <f t="shared" si="14"/>
        <v>-1.5322975577251319E-2</v>
      </c>
      <c r="Q81" s="212">
        <f t="shared" si="15"/>
        <v>31010.125999999997</v>
      </c>
      <c r="R81" s="45"/>
      <c r="S81" s="44">
        <f t="shared" si="38"/>
        <v>4.4449354665196999E-5</v>
      </c>
      <c r="T81" s="34">
        <f t="shared" si="43"/>
        <v>0.1</v>
      </c>
      <c r="U81" s="34">
        <f t="shared" si="39"/>
        <v>4.4449354665196997E-6</v>
      </c>
      <c r="V81" s="34"/>
      <c r="W81" s="34"/>
      <c r="X81" s="34"/>
      <c r="Y81" s="34"/>
      <c r="Z81">
        <f t="shared" si="20"/>
        <v>-24556.5</v>
      </c>
      <c r="AA81">
        <f t="shared" si="21"/>
        <v>-1.6594583590472511E-2</v>
      </c>
      <c r="AB81">
        <f t="shared" si="22"/>
        <v>-5.3954269098309589E-3</v>
      </c>
      <c r="AC81">
        <f t="shared" si="23"/>
        <v>-6.6670349230521508E-3</v>
      </c>
      <c r="AE81">
        <f t="shared" si="33"/>
        <v>2.9110631539328052E-6</v>
      </c>
      <c r="AF81" s="145">
        <f t="shared" si="24"/>
        <v>31010.125999999997</v>
      </c>
      <c r="AG81" s="146"/>
      <c r="AH81">
        <f t="shared" si="25"/>
        <v>9.0977875185523048E-3</v>
      </c>
      <c r="AI81">
        <f t="shared" si="26"/>
        <v>0.92855053008083133</v>
      </c>
      <c r="AJ81">
        <f t="shared" si="27"/>
        <v>0.99311783283995925</v>
      </c>
      <c r="AK81">
        <f t="shared" si="28"/>
        <v>0.11171180131367141</v>
      </c>
      <c r="AL81">
        <f t="shared" si="29"/>
        <v>2.1398168154201977</v>
      </c>
      <c r="AM81">
        <f t="shared" si="30"/>
        <v>1.8266309327251478</v>
      </c>
      <c r="AN81">
        <f t="shared" si="41"/>
        <v>14.589935055180582</v>
      </c>
      <c r="AO81">
        <f t="shared" si="41"/>
        <v>14.58993505094814</v>
      </c>
      <c r="AP81">
        <f t="shared" si="41"/>
        <v>14.589935123909099</v>
      </c>
      <c r="AQ81">
        <f t="shared" si="41"/>
        <v>14.589933866169977</v>
      </c>
      <c r="AR81">
        <f t="shared" si="41"/>
        <v>14.589955547279521</v>
      </c>
      <c r="AS81">
        <f t="shared" si="41"/>
        <v>14.589581669476718</v>
      </c>
      <c r="AT81">
        <f t="shared" si="41"/>
        <v>14.595989256097067</v>
      </c>
      <c r="AU81">
        <f t="shared" si="31"/>
        <v>14.470689800761024</v>
      </c>
    </row>
    <row r="82" spans="1:70">
      <c r="A82" s="34" t="s">
        <v>74</v>
      </c>
      <c r="B82" s="55"/>
      <c r="C82" s="53">
        <v>46028.635999999999</v>
      </c>
      <c r="D82" s="54" t="s">
        <v>75</v>
      </c>
      <c r="E82" s="41">
        <f t="shared" si="11"/>
        <v>-24556.542757744348</v>
      </c>
      <c r="F82" s="41">
        <f t="shared" si="12"/>
        <v>-24556.5</v>
      </c>
      <c r="G82" s="41">
        <f t="shared" si="37"/>
        <v>-1.1990010498266201E-2</v>
      </c>
      <c r="H82" s="34"/>
      <c r="I82" s="34">
        <f t="shared" si="42"/>
        <v>-1.1990010498266201E-2</v>
      </c>
      <c r="K82" s="44"/>
      <c r="L82" s="34"/>
      <c r="M82" s="34"/>
      <c r="N82" s="34"/>
      <c r="O82" s="34"/>
      <c r="P82" s="34">
        <f t="shared" si="14"/>
        <v>-1.5322975577251319E-2</v>
      </c>
      <c r="Q82" s="212">
        <f t="shared" si="15"/>
        <v>31010.135999999999</v>
      </c>
      <c r="R82" s="45"/>
      <c r="S82" s="44">
        <f t="shared" si="38"/>
        <v>1.110865621773427E-5</v>
      </c>
      <c r="T82" s="34">
        <f t="shared" si="43"/>
        <v>0.1</v>
      </c>
      <c r="U82" s="34">
        <f t="shared" si="39"/>
        <v>1.110865621773427E-6</v>
      </c>
      <c r="V82" s="34"/>
      <c r="W82" s="34"/>
      <c r="X82" s="34"/>
      <c r="Y82" s="34"/>
      <c r="Z82">
        <f t="shared" si="20"/>
        <v>-24556.5</v>
      </c>
      <c r="AA82">
        <f t="shared" si="21"/>
        <v>-1.6594583590472511E-2</v>
      </c>
      <c r="AB82">
        <f t="shared" si="22"/>
        <v>4.6045730922063093E-3</v>
      </c>
      <c r="AC82">
        <f t="shared" si="23"/>
        <v>3.3329650789851173E-3</v>
      </c>
      <c r="AE82">
        <f t="shared" si="33"/>
        <v>2.1202093361470373E-6</v>
      </c>
      <c r="AF82" s="145">
        <f t="shared" si="24"/>
        <v>31010.135999999999</v>
      </c>
      <c r="AG82" s="146"/>
      <c r="AH82">
        <f t="shared" si="25"/>
        <v>9.0977875185523048E-3</v>
      </c>
      <c r="AI82">
        <f t="shared" si="26"/>
        <v>0.92855053008083133</v>
      </c>
      <c r="AJ82">
        <f t="shared" si="27"/>
        <v>0.99311783283995925</v>
      </c>
      <c r="AK82">
        <f t="shared" si="28"/>
        <v>0.11171180131367141</v>
      </c>
      <c r="AL82">
        <f t="shared" si="29"/>
        <v>2.1398168154201977</v>
      </c>
      <c r="AM82">
        <f t="shared" si="30"/>
        <v>1.8266309327251478</v>
      </c>
      <c r="AN82">
        <f t="shared" si="41"/>
        <v>14.589935055180582</v>
      </c>
      <c r="AO82">
        <f t="shared" si="41"/>
        <v>14.58993505094814</v>
      </c>
      <c r="AP82">
        <f t="shared" si="41"/>
        <v>14.589935123909099</v>
      </c>
      <c r="AQ82">
        <f t="shared" si="41"/>
        <v>14.589933866169977</v>
      </c>
      <c r="AR82">
        <f t="shared" si="41"/>
        <v>14.589955547279521</v>
      </c>
      <c r="AS82">
        <f t="shared" si="41"/>
        <v>14.589581669476718</v>
      </c>
      <c r="AT82">
        <f t="shared" si="41"/>
        <v>14.595989256097067</v>
      </c>
      <c r="AU82">
        <f t="shared" si="31"/>
        <v>14.470689800761024</v>
      </c>
    </row>
    <row r="83" spans="1:70" s="34" customFormat="1">
      <c r="A83" s="34" t="s">
        <v>87</v>
      </c>
      <c r="B83" s="52"/>
      <c r="C83" s="53">
        <v>46271.485999999997</v>
      </c>
      <c r="D83" s="54"/>
      <c r="E83" s="41">
        <f t="shared" si="11"/>
        <v>-23690.511971760312</v>
      </c>
      <c r="F83" s="41">
        <f t="shared" si="12"/>
        <v>-23690.5</v>
      </c>
      <c r="G83" s="41">
        <f t="shared" si="37"/>
        <v>-3.357088498887606E-3</v>
      </c>
      <c r="I83" s="34">
        <f t="shared" si="42"/>
        <v>-3.357088498887606E-3</v>
      </c>
      <c r="K83" s="44"/>
      <c r="P83" s="34">
        <f t="shared" si="14"/>
        <v>-1.4311241998275451E-2</v>
      </c>
      <c r="Q83" s="212">
        <f t="shared" si="15"/>
        <v>31252.985999999997</v>
      </c>
      <c r="R83" s="45"/>
      <c r="S83" s="44">
        <f t="shared" si="38"/>
        <v>1.1999347888815096E-4</v>
      </c>
      <c r="T83" s="34">
        <v>0.1</v>
      </c>
      <c r="U83" s="34">
        <f t="shared" si="39"/>
        <v>1.1999347888815098E-5</v>
      </c>
      <c r="Z83">
        <f t="shared" si="20"/>
        <v>-23690.5</v>
      </c>
      <c r="AA83">
        <f t="shared" si="21"/>
        <v>-1.4241652509837449E-2</v>
      </c>
      <c r="AB83">
        <f t="shared" si="22"/>
        <v>1.0884564010949843E-2</v>
      </c>
      <c r="AC83">
        <f t="shared" si="23"/>
        <v>1.0954153499387845E-2</v>
      </c>
      <c r="AD83"/>
      <c r="AE83">
        <f t="shared" si="33"/>
        <v>1.1847373370846453E-5</v>
      </c>
      <c r="AF83" s="145">
        <f t="shared" si="24"/>
        <v>31252.985999999997</v>
      </c>
      <c r="AG83" s="146"/>
      <c r="AH83">
        <f t="shared" si="25"/>
        <v>9.0475577331664506E-3</v>
      </c>
      <c r="AI83">
        <f t="shared" si="26"/>
        <v>0.91774177561857151</v>
      </c>
      <c r="AJ83">
        <f t="shared" si="27"/>
        <v>0.97643670303596719</v>
      </c>
      <c r="AK83">
        <f t="shared" si="28"/>
        <v>0.10401027750222545</v>
      </c>
      <c r="AL83">
        <f t="shared" si="29"/>
        <v>2.2399430793306454</v>
      </c>
      <c r="AM83">
        <f t="shared" si="30"/>
        <v>2.0658053362818931</v>
      </c>
      <c r="AN83">
        <f t="shared" si="41"/>
        <v>14.697447896569102</v>
      </c>
      <c r="AO83">
        <f t="shared" si="41"/>
        <v>14.697447883118539</v>
      </c>
      <c r="AP83">
        <f t="shared" si="41"/>
        <v>14.697448073986658</v>
      </c>
      <c r="AQ83">
        <f t="shared" si="41"/>
        <v>14.697445365496893</v>
      </c>
      <c r="AR83">
        <f t="shared" si="41"/>
        <v>14.697483798881837</v>
      </c>
      <c r="AS83">
        <f t="shared" si="41"/>
        <v>14.6969382098043</v>
      </c>
      <c r="AT83">
        <f t="shared" si="41"/>
        <v>14.704639357575422</v>
      </c>
      <c r="AU83">
        <f t="shared" si="31"/>
        <v>14.585115933456617</v>
      </c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</row>
    <row r="84" spans="1:70" s="34" customFormat="1">
      <c r="A84" s="34" t="s">
        <v>87</v>
      </c>
      <c r="B84" s="52"/>
      <c r="C84" s="53">
        <v>46289.442999999999</v>
      </c>
      <c r="D84" s="54"/>
      <c r="E84" s="41">
        <f t="shared" si="11"/>
        <v>-23626.475262582146</v>
      </c>
      <c r="F84" s="41">
        <f t="shared" si="12"/>
        <v>-23626.5</v>
      </c>
      <c r="G84" s="41">
        <f t="shared" si="37"/>
        <v>6.9367995020002127E-3</v>
      </c>
      <c r="I84" s="34">
        <f t="shared" si="42"/>
        <v>6.9367995020002127E-3</v>
      </c>
      <c r="K84" s="44"/>
      <c r="P84" s="34">
        <f t="shared" si="14"/>
        <v>-1.423772725580272E-2</v>
      </c>
      <c r="Q84" s="212">
        <f t="shared" si="15"/>
        <v>31270.942999999999</v>
      </c>
      <c r="R84" s="45"/>
      <c r="S84" s="44">
        <f t="shared" si="38"/>
        <v>4.483605834169123E-4</v>
      </c>
      <c r="T84" s="34">
        <v>0.1</v>
      </c>
      <c r="U84" s="34">
        <f t="shared" si="39"/>
        <v>4.4836058341691235E-5</v>
      </c>
      <c r="Z84">
        <f t="shared" si="20"/>
        <v>-23626.5</v>
      </c>
      <c r="AA84">
        <f t="shared" si="21"/>
        <v>-1.4075310546449997E-2</v>
      </c>
      <c r="AB84">
        <f t="shared" si="22"/>
        <v>2.101211004845021E-2</v>
      </c>
      <c r="AC84">
        <f t="shared" si="23"/>
        <v>2.1174526757802931E-2</v>
      </c>
      <c r="AD84"/>
      <c r="AE84">
        <f t="shared" si="33"/>
        <v>4.4150876868818234E-5</v>
      </c>
      <c r="AF84" s="145">
        <f t="shared" si="24"/>
        <v>31270.942999999999</v>
      </c>
      <c r="AG84" s="146"/>
      <c r="AH84">
        <f t="shared" si="25"/>
        <v>9.0397351386453176E-3</v>
      </c>
      <c r="AI84">
        <f t="shared" si="26"/>
        <v>0.91698382343107687</v>
      </c>
      <c r="AJ84">
        <f t="shared" si="27"/>
        <v>0.97483344299881636</v>
      </c>
      <c r="AK84">
        <f t="shared" si="28"/>
        <v>0.103406323464055</v>
      </c>
      <c r="AL84">
        <f t="shared" si="29"/>
        <v>2.2472515475073251</v>
      </c>
      <c r="AM84">
        <f t="shared" si="30"/>
        <v>2.0852007039463603</v>
      </c>
      <c r="AN84">
        <f t="shared" si="41"/>
        <v>14.705344367217638</v>
      </c>
      <c r="AO84">
        <f t="shared" si="41"/>
        <v>14.705344352750529</v>
      </c>
      <c r="AP84">
        <f t="shared" si="41"/>
        <v>14.705344555498082</v>
      </c>
      <c r="AQ84">
        <f t="shared" si="41"/>
        <v>14.705341714110775</v>
      </c>
      <c r="AR84">
        <f t="shared" si="41"/>
        <v>14.705381533324172</v>
      </c>
      <c r="AS84">
        <f t="shared" si="41"/>
        <v>14.704823280012507</v>
      </c>
      <c r="AT84">
        <f t="shared" si="41"/>
        <v>14.712605834680698</v>
      </c>
      <c r="AU84">
        <f t="shared" si="31"/>
        <v>14.593572368205482</v>
      </c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</row>
    <row r="85" spans="1:70" s="34" customFormat="1">
      <c r="A85" s="34" t="s">
        <v>87</v>
      </c>
      <c r="B85" s="52"/>
      <c r="C85" s="53">
        <v>46292.514999999999</v>
      </c>
      <c r="D85" s="54"/>
      <c r="E85" s="41">
        <f t="shared" ref="E85:E148" si="44">+(C85-C$7)/C$8</f>
        <v>-23615.520160360433</v>
      </c>
      <c r="F85" s="41">
        <f t="shared" ref="F85:F148" si="45">ROUND(2*E85,0)/2</f>
        <v>-23615.5</v>
      </c>
      <c r="G85" s="41">
        <f t="shared" ref="G85:G116" si="46">+C85-(C$7+F85*C$8)</f>
        <v>-5.6533134993514977E-3</v>
      </c>
      <c r="I85" s="34">
        <f t="shared" si="42"/>
        <v>-5.6533134993514977E-3</v>
      </c>
      <c r="K85" s="44"/>
      <c r="P85" s="34">
        <f t="shared" ref="P85:P148" si="47">E$11*F$11+E$12*F$12*F85+E$13*F$13*F85^2</f>
        <v>-1.4225109310488681E-2</v>
      </c>
      <c r="Q85" s="212">
        <f t="shared" ref="Q85:Q148" si="48">C85-15018.5</f>
        <v>31274.014999999999</v>
      </c>
      <c r="R85" s="45"/>
      <c r="S85" s="44">
        <f t="shared" ref="S85:S116" si="49">(P85-G85)^2</f>
        <v>7.3475683427828961E-5</v>
      </c>
      <c r="T85" s="34">
        <v>0.1</v>
      </c>
      <c r="U85" s="34">
        <f t="shared" ref="U85:U116" si="50">S85*T85</f>
        <v>7.3475683427828968E-6</v>
      </c>
      <c r="Z85">
        <f t="shared" si="20"/>
        <v>-23615.5</v>
      </c>
      <c r="AA85">
        <f t="shared" si="21"/>
        <v>-1.4046824249087941E-2</v>
      </c>
      <c r="AB85">
        <f t="shared" si="22"/>
        <v>8.3935107497364429E-3</v>
      </c>
      <c r="AC85">
        <f t="shared" si="23"/>
        <v>8.5717958111371836E-3</v>
      </c>
      <c r="AD85"/>
      <c r="AE85">
        <f t="shared" si="33"/>
        <v>7.0451022705941221E-6</v>
      </c>
      <c r="AF85" s="145">
        <f t="shared" si="24"/>
        <v>31274.014999999999</v>
      </c>
      <c r="AG85" s="146"/>
      <c r="AH85">
        <f t="shared" si="25"/>
        <v>9.0383345320225149E-3</v>
      </c>
      <c r="AI85">
        <f t="shared" si="26"/>
        <v>0.91685412124161447</v>
      </c>
      <c r="AJ85">
        <f t="shared" si="27"/>
        <v>0.97455290859277521</v>
      </c>
      <c r="AK85">
        <f t="shared" si="28"/>
        <v>0.10330206266077771</v>
      </c>
      <c r="AL85">
        <f t="shared" si="29"/>
        <v>2.2485064764908289</v>
      </c>
      <c r="AM85">
        <f t="shared" si="30"/>
        <v>2.0885608197166525</v>
      </c>
      <c r="AN85">
        <f t="shared" ref="AN85:AT100" si="51">$AU85+$AB$7*SIN(AO85)</f>
        <v>14.706700917161829</v>
      </c>
      <c r="AO85">
        <f t="shared" si="51"/>
        <v>14.706700902514651</v>
      </c>
      <c r="AP85">
        <f t="shared" si="51"/>
        <v>14.706701107350709</v>
      </c>
      <c r="AQ85">
        <f t="shared" si="51"/>
        <v>14.706698242778545</v>
      </c>
      <c r="AR85">
        <f t="shared" si="51"/>
        <v>14.706738301816261</v>
      </c>
      <c r="AS85">
        <f t="shared" si="51"/>
        <v>14.706177876458064</v>
      </c>
      <c r="AT85">
        <f t="shared" si="51"/>
        <v>14.713974214704663</v>
      </c>
      <c r="AU85">
        <f t="shared" si="31"/>
        <v>14.595025817927944</v>
      </c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</row>
    <row r="86" spans="1:70" s="34" customFormat="1">
      <c r="A86" s="34" t="s">
        <v>87</v>
      </c>
      <c r="B86" s="52"/>
      <c r="C86" s="53">
        <v>46292.523000000001</v>
      </c>
      <c r="D86" s="54"/>
      <c r="E86" s="41">
        <f t="shared" si="44"/>
        <v>-23615.491631448389</v>
      </c>
      <c r="F86" s="41">
        <f t="shared" si="45"/>
        <v>-23615.5</v>
      </c>
      <c r="G86" s="41">
        <f t="shared" si="46"/>
        <v>2.3466865022783168E-3</v>
      </c>
      <c r="I86" s="34">
        <f t="shared" si="42"/>
        <v>2.3466865022783168E-3</v>
      </c>
      <c r="K86" s="44"/>
      <c r="P86" s="34">
        <f t="shared" si="47"/>
        <v>-1.4225109310488681E-2</v>
      </c>
      <c r="Q86" s="212">
        <f t="shared" si="48"/>
        <v>31274.023000000001</v>
      </c>
      <c r="R86" s="45"/>
      <c r="S86" s="44">
        <f t="shared" si="49"/>
        <v>2.7462441646004186E-4</v>
      </c>
      <c r="T86" s="34">
        <v>0.1</v>
      </c>
      <c r="U86" s="34">
        <f t="shared" si="50"/>
        <v>2.7462441646004187E-5</v>
      </c>
      <c r="Z86">
        <f t="shared" ref="Z86:Z149" si="52">F86</f>
        <v>-23615.5</v>
      </c>
      <c r="AA86">
        <f t="shared" ref="AA86:AA149" si="53">AB$3+AB$4*Z86+AB$5*Z86^2+AH86</f>
        <v>-1.4046824249087941E-2</v>
      </c>
      <c r="AB86">
        <f t="shared" ref="AB86:AB149" si="54">+G86-AA86</f>
        <v>1.6393510751366257E-2</v>
      </c>
      <c r="AC86">
        <f t="shared" ref="AC86:AC149" si="55">+G86-P86</f>
        <v>1.6571795812767E-2</v>
      </c>
      <c r="AD86"/>
      <c r="AE86">
        <f t="shared" si="33"/>
        <v>2.6874719475516108E-5</v>
      </c>
      <c r="AF86" s="145">
        <f t="shared" ref="AF86:AF149" si="56">+C86-15018.5</f>
        <v>31274.023000000001</v>
      </c>
      <c r="AG86" s="146"/>
      <c r="AH86">
        <f t="shared" ref="AH86:AH149" si="57">$AB$6*($AB$11/AI86*AJ86+$AB$12)</f>
        <v>9.0383345320225149E-3</v>
      </c>
      <c r="AI86">
        <f t="shared" ref="AI86:AI149" si="58">1+$AB$7*COS(AL86)</f>
        <v>0.91685412124161447</v>
      </c>
      <c r="AJ86">
        <f t="shared" ref="AJ86:AJ149" si="59">SIN(AL86+$AB$9)</f>
        <v>0.97455290859277521</v>
      </c>
      <c r="AK86">
        <f t="shared" ref="AK86:AK149" si="60">$AB$7*SIN(AL86)</f>
        <v>0.10330206266077771</v>
      </c>
      <c r="AL86">
        <f t="shared" ref="AL86:AL149" si="61">2*ATAN(AM86)</f>
        <v>2.2485064764908289</v>
      </c>
      <c r="AM86">
        <f t="shared" ref="AM86:AM149" si="62">SQRT((1+$AB$7)/(1-$AB$7))*TAN(AN86/2)</f>
        <v>2.0885608197166525</v>
      </c>
      <c r="AN86">
        <f t="shared" si="51"/>
        <v>14.706700917161829</v>
      </c>
      <c r="AO86">
        <f t="shared" si="51"/>
        <v>14.706700902514651</v>
      </c>
      <c r="AP86">
        <f t="shared" si="51"/>
        <v>14.706701107350709</v>
      </c>
      <c r="AQ86">
        <f t="shared" si="51"/>
        <v>14.706698242778545</v>
      </c>
      <c r="AR86">
        <f t="shared" si="51"/>
        <v>14.706738301816261</v>
      </c>
      <c r="AS86">
        <f t="shared" si="51"/>
        <v>14.706177876458064</v>
      </c>
      <c r="AT86">
        <f t="shared" si="51"/>
        <v>14.713974214704663</v>
      </c>
      <c r="AU86">
        <f t="shared" ref="AU86:AU149" si="63">$AB$9+$AB$18*(F86-AB$15)</f>
        <v>14.595025817927944</v>
      </c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</row>
    <row r="87" spans="1:70" s="34" customFormat="1">
      <c r="A87" s="34" t="s">
        <v>87</v>
      </c>
      <c r="B87" s="52"/>
      <c r="C87" s="53">
        <v>46292.525000000001</v>
      </c>
      <c r="D87" s="54"/>
      <c r="E87" s="41">
        <f t="shared" si="44"/>
        <v>-23615.48449922038</v>
      </c>
      <c r="F87" s="41">
        <f t="shared" si="45"/>
        <v>-23615.5</v>
      </c>
      <c r="G87" s="41">
        <f t="shared" si="46"/>
        <v>4.3466865026857704E-3</v>
      </c>
      <c r="I87" s="34">
        <f t="shared" si="42"/>
        <v>4.3466865026857704E-3</v>
      </c>
      <c r="K87" s="44"/>
      <c r="P87" s="34">
        <f t="shared" si="47"/>
        <v>-1.4225109310488681E-2</v>
      </c>
      <c r="Q87" s="212">
        <f t="shared" si="48"/>
        <v>31274.025000000001</v>
      </c>
      <c r="R87" s="45"/>
      <c r="S87" s="44">
        <f t="shared" si="49"/>
        <v>3.4491159972624413E-4</v>
      </c>
      <c r="T87" s="34">
        <v>0.1</v>
      </c>
      <c r="U87" s="34">
        <f t="shared" si="50"/>
        <v>3.4491159972624413E-5</v>
      </c>
      <c r="Z87">
        <f t="shared" si="52"/>
        <v>-23615.5</v>
      </c>
      <c r="AA87">
        <f t="shared" si="53"/>
        <v>-1.4046824249087941E-2</v>
      </c>
      <c r="AB87">
        <f t="shared" si="54"/>
        <v>1.8393510751773711E-2</v>
      </c>
      <c r="AC87">
        <f t="shared" si="55"/>
        <v>1.8571795813174453E-2</v>
      </c>
      <c r="AD87"/>
      <c r="AE87">
        <f t="shared" si="33"/>
        <v>3.3832123777561514E-5</v>
      </c>
      <c r="AF87" s="145">
        <f t="shared" si="56"/>
        <v>31274.025000000001</v>
      </c>
      <c r="AG87" s="146"/>
      <c r="AH87">
        <f t="shared" si="57"/>
        <v>9.0383345320225149E-3</v>
      </c>
      <c r="AI87">
        <f t="shared" si="58"/>
        <v>0.91685412124161447</v>
      </c>
      <c r="AJ87">
        <f t="shared" si="59"/>
        <v>0.97455290859277521</v>
      </c>
      <c r="AK87">
        <f t="shared" si="60"/>
        <v>0.10330206266077771</v>
      </c>
      <c r="AL87">
        <f t="shared" si="61"/>
        <v>2.2485064764908289</v>
      </c>
      <c r="AM87">
        <f t="shared" si="62"/>
        <v>2.0885608197166525</v>
      </c>
      <c r="AN87">
        <f t="shared" si="51"/>
        <v>14.706700917161829</v>
      </c>
      <c r="AO87">
        <f t="shared" si="51"/>
        <v>14.706700902514651</v>
      </c>
      <c r="AP87">
        <f t="shared" si="51"/>
        <v>14.706701107350709</v>
      </c>
      <c r="AQ87">
        <f t="shared" si="51"/>
        <v>14.706698242778545</v>
      </c>
      <c r="AR87">
        <f t="shared" si="51"/>
        <v>14.706738301816261</v>
      </c>
      <c r="AS87">
        <f t="shared" si="51"/>
        <v>14.706177876458064</v>
      </c>
      <c r="AT87">
        <f t="shared" si="51"/>
        <v>14.713974214704663</v>
      </c>
      <c r="AU87">
        <f t="shared" si="63"/>
        <v>14.595025817927944</v>
      </c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</row>
    <row r="88" spans="1:70" s="34" customFormat="1">
      <c r="A88" s="34" t="s">
        <v>87</v>
      </c>
      <c r="B88" s="52"/>
      <c r="C88" s="53">
        <v>46292.527000000002</v>
      </c>
      <c r="D88" s="54"/>
      <c r="E88" s="41">
        <f t="shared" si="44"/>
        <v>-23615.477366992371</v>
      </c>
      <c r="F88" s="41">
        <f t="shared" si="45"/>
        <v>-23615.5</v>
      </c>
      <c r="G88" s="41">
        <f t="shared" si="46"/>
        <v>6.346686503093224E-3</v>
      </c>
      <c r="I88" s="34">
        <f t="shared" si="42"/>
        <v>6.346686503093224E-3</v>
      </c>
      <c r="K88" s="44"/>
      <c r="P88" s="34">
        <f t="shared" si="47"/>
        <v>-1.4225109310488681E-2</v>
      </c>
      <c r="Q88" s="212">
        <f t="shared" si="48"/>
        <v>31274.027000000002</v>
      </c>
      <c r="R88" s="45"/>
      <c r="S88" s="44">
        <f t="shared" si="49"/>
        <v>4.231987829957061E-4</v>
      </c>
      <c r="T88" s="34">
        <v>0.1</v>
      </c>
      <c r="U88" s="34">
        <f t="shared" si="50"/>
        <v>4.2319878299570611E-5</v>
      </c>
      <c r="Z88">
        <f t="shared" si="52"/>
        <v>-23615.5</v>
      </c>
      <c r="AA88">
        <f t="shared" si="53"/>
        <v>-1.4046824249087941E-2</v>
      </c>
      <c r="AB88">
        <f t="shared" si="54"/>
        <v>2.0393510752181165E-2</v>
      </c>
      <c r="AC88">
        <f t="shared" si="55"/>
        <v>2.0571795813581907E-2</v>
      </c>
      <c r="AD88"/>
      <c r="AE88">
        <f t="shared" si="33"/>
        <v>4.1589528079932882E-5</v>
      </c>
      <c r="AF88" s="145">
        <f t="shared" si="56"/>
        <v>31274.027000000002</v>
      </c>
      <c r="AG88" s="146"/>
      <c r="AH88">
        <f t="shared" si="57"/>
        <v>9.0383345320225149E-3</v>
      </c>
      <c r="AI88">
        <f t="shared" si="58"/>
        <v>0.91685412124161447</v>
      </c>
      <c r="AJ88">
        <f t="shared" si="59"/>
        <v>0.97455290859277521</v>
      </c>
      <c r="AK88">
        <f t="shared" si="60"/>
        <v>0.10330206266077771</v>
      </c>
      <c r="AL88">
        <f t="shared" si="61"/>
        <v>2.2485064764908289</v>
      </c>
      <c r="AM88">
        <f t="shared" si="62"/>
        <v>2.0885608197166525</v>
      </c>
      <c r="AN88">
        <f t="shared" si="51"/>
        <v>14.706700917161829</v>
      </c>
      <c r="AO88">
        <f t="shared" si="51"/>
        <v>14.706700902514651</v>
      </c>
      <c r="AP88">
        <f t="shared" si="51"/>
        <v>14.706701107350709</v>
      </c>
      <c r="AQ88">
        <f t="shared" si="51"/>
        <v>14.706698242778545</v>
      </c>
      <c r="AR88">
        <f t="shared" si="51"/>
        <v>14.706738301816261</v>
      </c>
      <c r="AS88">
        <f t="shared" si="51"/>
        <v>14.706177876458064</v>
      </c>
      <c r="AT88">
        <f t="shared" si="51"/>
        <v>14.713974214704663</v>
      </c>
      <c r="AU88">
        <f t="shared" si="63"/>
        <v>14.595025817927944</v>
      </c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</row>
    <row r="89" spans="1:70" s="34" customFormat="1">
      <c r="A89" s="34" t="s">
        <v>87</v>
      </c>
      <c r="B89" s="52"/>
      <c r="C89" s="53">
        <v>46292.527999999998</v>
      </c>
      <c r="D89" s="54"/>
      <c r="E89" s="41">
        <f t="shared" si="44"/>
        <v>-23615.473800878379</v>
      </c>
      <c r="F89" s="41">
        <f t="shared" si="45"/>
        <v>-23615.5</v>
      </c>
      <c r="G89" s="41">
        <f t="shared" si="46"/>
        <v>7.346686499658972E-3</v>
      </c>
      <c r="I89" s="34">
        <f t="shared" si="42"/>
        <v>7.346686499658972E-3</v>
      </c>
      <c r="K89" s="44"/>
      <c r="P89" s="34">
        <f t="shared" si="47"/>
        <v>-1.4225109310488681E-2</v>
      </c>
      <c r="Q89" s="212">
        <f t="shared" si="48"/>
        <v>31274.027999999998</v>
      </c>
      <c r="R89" s="45"/>
      <c r="S89" s="44">
        <f t="shared" si="49"/>
        <v>4.6534237447470395E-4</v>
      </c>
      <c r="T89" s="34">
        <v>0.1</v>
      </c>
      <c r="U89" s="34">
        <f t="shared" si="50"/>
        <v>4.6534237447470396E-5</v>
      </c>
      <c r="Z89">
        <f t="shared" si="52"/>
        <v>-23615.5</v>
      </c>
      <c r="AA89">
        <f t="shared" si="53"/>
        <v>-1.4046824249087941E-2</v>
      </c>
      <c r="AB89">
        <f t="shared" si="54"/>
        <v>2.1393510748746913E-2</v>
      </c>
      <c r="AC89">
        <f t="shared" si="55"/>
        <v>2.1571795810147655E-2</v>
      </c>
      <c r="AD89"/>
      <c r="AE89">
        <f t="shared" si="33"/>
        <v>4.5768230215674973E-5</v>
      </c>
      <c r="AF89" s="145">
        <f t="shared" si="56"/>
        <v>31274.027999999998</v>
      </c>
      <c r="AG89" s="146"/>
      <c r="AH89">
        <f t="shared" si="57"/>
        <v>9.0383345320225149E-3</v>
      </c>
      <c r="AI89">
        <f t="shared" si="58"/>
        <v>0.91685412124161447</v>
      </c>
      <c r="AJ89">
        <f t="shared" si="59"/>
        <v>0.97455290859277521</v>
      </c>
      <c r="AK89">
        <f t="shared" si="60"/>
        <v>0.10330206266077771</v>
      </c>
      <c r="AL89">
        <f t="shared" si="61"/>
        <v>2.2485064764908289</v>
      </c>
      <c r="AM89">
        <f t="shared" si="62"/>
        <v>2.0885608197166525</v>
      </c>
      <c r="AN89">
        <f t="shared" si="51"/>
        <v>14.706700917161829</v>
      </c>
      <c r="AO89">
        <f t="shared" si="51"/>
        <v>14.706700902514651</v>
      </c>
      <c r="AP89">
        <f t="shared" si="51"/>
        <v>14.706701107350709</v>
      </c>
      <c r="AQ89">
        <f t="shared" si="51"/>
        <v>14.706698242778545</v>
      </c>
      <c r="AR89">
        <f t="shared" si="51"/>
        <v>14.706738301816261</v>
      </c>
      <c r="AS89">
        <f t="shared" si="51"/>
        <v>14.706177876458064</v>
      </c>
      <c r="AT89">
        <f t="shared" si="51"/>
        <v>14.713974214704663</v>
      </c>
      <c r="AU89">
        <f t="shared" si="63"/>
        <v>14.595025817927944</v>
      </c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</row>
    <row r="90" spans="1:70">
      <c r="A90" s="34" t="s">
        <v>74</v>
      </c>
      <c r="B90" s="55"/>
      <c r="C90" s="53">
        <v>46293.637999999999</v>
      </c>
      <c r="D90" s="54" t="s">
        <v>75</v>
      </c>
      <c r="E90" s="41">
        <f t="shared" si="44"/>
        <v>-23611.515414333422</v>
      </c>
      <c r="F90" s="41">
        <f t="shared" si="45"/>
        <v>-23611.5</v>
      </c>
      <c r="G90" s="41">
        <f t="shared" si="46"/>
        <v>-4.3224454930168577E-3</v>
      </c>
      <c r="H90" s="34"/>
      <c r="I90" s="34">
        <f t="shared" si="42"/>
        <v>-4.3224454930168577E-3</v>
      </c>
      <c r="K90" s="44"/>
      <c r="L90" s="34"/>
      <c r="M90" s="34"/>
      <c r="N90" s="34"/>
      <c r="O90" s="34"/>
      <c r="P90" s="34">
        <f t="shared" si="47"/>
        <v>-1.4220522232268919E-2</v>
      </c>
      <c r="Q90" s="212">
        <f t="shared" si="48"/>
        <v>31275.137999999999</v>
      </c>
      <c r="R90" s="45"/>
      <c r="S90" s="44">
        <f t="shared" si="49"/>
        <v>9.7971923136122707E-5</v>
      </c>
      <c r="T90" s="34">
        <f>T$16</f>
        <v>0.1</v>
      </c>
      <c r="U90" s="34">
        <f t="shared" si="50"/>
        <v>9.7971923136122714E-6</v>
      </c>
      <c r="V90" s="34"/>
      <c r="W90" s="34"/>
      <c r="X90" s="34"/>
      <c r="Y90" s="34"/>
      <c r="Z90">
        <f t="shared" si="52"/>
        <v>-23611.5</v>
      </c>
      <c r="AA90">
        <f t="shared" si="53"/>
        <v>-1.4036473133771618E-2</v>
      </c>
      <c r="AB90">
        <f t="shared" si="54"/>
        <v>9.7140276407547601E-3</v>
      </c>
      <c r="AC90">
        <f t="shared" si="55"/>
        <v>9.8980767392520611E-3</v>
      </c>
      <c r="AE90">
        <f t="shared" si="33"/>
        <v>9.4362333005347502E-6</v>
      </c>
      <c r="AF90" s="145">
        <f t="shared" si="56"/>
        <v>31275.137999999999</v>
      </c>
      <c r="AG90" s="146"/>
      <c r="AH90">
        <f t="shared" si="57"/>
        <v>9.0378211462102207E-3</v>
      </c>
      <c r="AI90">
        <f t="shared" si="58"/>
        <v>0.91680699834927792</v>
      </c>
      <c r="AJ90">
        <f t="shared" si="59"/>
        <v>0.97445053529860914</v>
      </c>
      <c r="AK90">
        <f t="shared" si="60"/>
        <v>0.10326411661762447</v>
      </c>
      <c r="AL90">
        <f t="shared" si="61"/>
        <v>2.2489627263153036</v>
      </c>
      <c r="AM90">
        <f t="shared" si="62"/>
        <v>2.0897846282909085</v>
      </c>
      <c r="AN90">
        <f t="shared" si="51"/>
        <v>14.707194160492344</v>
      </c>
      <c r="AO90">
        <f t="shared" si="51"/>
        <v>14.707194145779292</v>
      </c>
      <c r="AP90">
        <f t="shared" si="51"/>
        <v>14.707194351378215</v>
      </c>
      <c r="AQ90">
        <f t="shared" si="51"/>
        <v>14.70719147835039</v>
      </c>
      <c r="AR90">
        <f t="shared" si="51"/>
        <v>14.707231624712989</v>
      </c>
      <c r="AS90">
        <f t="shared" si="51"/>
        <v>14.7066704098815</v>
      </c>
      <c r="AT90">
        <f t="shared" si="51"/>
        <v>14.714471745130266</v>
      </c>
      <c r="AU90">
        <f t="shared" si="63"/>
        <v>14.595554345099748</v>
      </c>
    </row>
    <row r="91" spans="1:70" s="34" customFormat="1">
      <c r="A91" s="34" t="s">
        <v>88</v>
      </c>
      <c r="B91" s="52"/>
      <c r="C91" s="53">
        <v>46318.311999999998</v>
      </c>
      <c r="D91" s="54"/>
      <c r="E91" s="41">
        <f t="shared" si="44"/>
        <v>-23523.525117387282</v>
      </c>
      <c r="F91" s="41">
        <f t="shared" si="45"/>
        <v>-23523.5</v>
      </c>
      <c r="G91" s="41">
        <f t="shared" si="46"/>
        <v>-7.0433494984172285E-3</v>
      </c>
      <c r="I91" s="34">
        <f t="shared" si="42"/>
        <v>-7.0433494984172285E-3</v>
      </c>
      <c r="K91" s="44"/>
      <c r="P91" s="34">
        <f t="shared" si="47"/>
        <v>-1.4119777273723065E-2</v>
      </c>
      <c r="Q91" s="212">
        <f t="shared" si="48"/>
        <v>31299.811999999998</v>
      </c>
      <c r="R91" s="45"/>
      <c r="S91" s="44">
        <f t="shared" si="49"/>
        <v>5.0075830059119913E-5</v>
      </c>
      <c r="T91" s="34">
        <v>0.1</v>
      </c>
      <c r="U91" s="34">
        <f t="shared" si="50"/>
        <v>5.0075830059119913E-6</v>
      </c>
      <c r="Z91">
        <f t="shared" si="52"/>
        <v>-23523.5</v>
      </c>
      <c r="AA91">
        <f t="shared" si="53"/>
        <v>-1.3809764777369032E-2</v>
      </c>
      <c r="AB91">
        <f t="shared" si="54"/>
        <v>6.7664152789518039E-3</v>
      </c>
      <c r="AC91">
        <f t="shared" si="55"/>
        <v>7.0764277753058366E-3</v>
      </c>
      <c r="AD91"/>
      <c r="AE91">
        <f t="shared" ref="AE91:AE154" si="64">+(G91-AA91)^2*T91</f>
        <v>4.5784375727232429E-6</v>
      </c>
      <c r="AF91" s="145">
        <f t="shared" si="56"/>
        <v>31299.811999999998</v>
      </c>
      <c r="AG91" s="146"/>
      <c r="AH91">
        <f t="shared" si="57"/>
        <v>9.0259778810175516E-3</v>
      </c>
      <c r="AI91">
        <f t="shared" si="58"/>
        <v>0.9157759040412814</v>
      </c>
      <c r="AJ91">
        <f t="shared" si="59"/>
        <v>0.97214981118252564</v>
      </c>
      <c r="AK91">
        <f t="shared" si="60"/>
        <v>0.10242487473466565</v>
      </c>
      <c r="AL91">
        <f t="shared" si="61"/>
        <v>2.2589884030865179</v>
      </c>
      <c r="AM91">
        <f t="shared" si="62"/>
        <v>2.1169745965641074</v>
      </c>
      <c r="AN91">
        <f t="shared" si="51"/>
        <v>14.718039122462718</v>
      </c>
      <c r="AO91">
        <f t="shared" si="51"/>
        <v>14.718039106246756</v>
      </c>
      <c r="AP91">
        <f t="shared" si="51"/>
        <v>14.718039329090196</v>
      </c>
      <c r="AQ91">
        <f t="shared" si="51"/>
        <v>14.718036266718277</v>
      </c>
      <c r="AR91">
        <f t="shared" si="51"/>
        <v>14.71807834937082</v>
      </c>
      <c r="AS91">
        <f t="shared" si="51"/>
        <v>14.717499819495719</v>
      </c>
      <c r="AT91">
        <f t="shared" si="51"/>
        <v>14.725409025645723</v>
      </c>
      <c r="AU91">
        <f t="shared" si="63"/>
        <v>14.607181942879439</v>
      </c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</row>
    <row r="92" spans="1:70" s="34" customFormat="1">
      <c r="A92" s="34" t="s">
        <v>88</v>
      </c>
      <c r="B92" s="52"/>
      <c r="C92" s="53">
        <v>46319.423000000003</v>
      </c>
      <c r="D92" s="54"/>
      <c r="E92" s="41">
        <f t="shared" si="44"/>
        <v>-23519.563164728308</v>
      </c>
      <c r="F92" s="41">
        <f t="shared" si="45"/>
        <v>-23519.5</v>
      </c>
      <c r="G92" s="41">
        <f t="shared" si="46"/>
        <v>-1.771248149452731E-2</v>
      </c>
      <c r="I92" s="34">
        <f t="shared" si="42"/>
        <v>-1.771248149452731E-2</v>
      </c>
      <c r="K92" s="44"/>
      <c r="P92" s="34">
        <f t="shared" si="47"/>
        <v>-1.411520571934775E-2</v>
      </c>
      <c r="Q92" s="212">
        <f t="shared" si="48"/>
        <v>31300.923000000003</v>
      </c>
      <c r="R92" s="45"/>
      <c r="S92" s="44">
        <f t="shared" si="49"/>
        <v>1.2940393002693704E-5</v>
      </c>
      <c r="T92" s="34">
        <v>0.1</v>
      </c>
      <c r="U92" s="34">
        <f t="shared" si="50"/>
        <v>1.2940393002693705E-6</v>
      </c>
      <c r="Z92">
        <f t="shared" si="52"/>
        <v>-23519.5</v>
      </c>
      <c r="AA92">
        <f t="shared" si="53"/>
        <v>-1.3799506000282508E-2</v>
      </c>
      <c r="AB92">
        <f t="shared" si="54"/>
        <v>-3.9129754942448022E-3</v>
      </c>
      <c r="AC92">
        <f t="shared" si="55"/>
        <v>-3.5972757751795599E-3</v>
      </c>
      <c r="AD92"/>
      <c r="AE92">
        <f t="shared" si="64"/>
        <v>1.5311377218560354E-6</v>
      </c>
      <c r="AF92" s="145">
        <f t="shared" si="56"/>
        <v>31300.923000000003</v>
      </c>
      <c r="AG92" s="146"/>
      <c r="AH92">
        <f t="shared" si="57"/>
        <v>9.0254146481785844E-3</v>
      </c>
      <c r="AI92">
        <f t="shared" si="58"/>
        <v>0.91572929126076319</v>
      </c>
      <c r="AJ92">
        <f t="shared" si="59"/>
        <v>0.97204303492792221</v>
      </c>
      <c r="AK92">
        <f t="shared" si="60"/>
        <v>0.10238652720481395</v>
      </c>
      <c r="AL92">
        <f t="shared" si="61"/>
        <v>2.2594435806720625</v>
      </c>
      <c r="AM92">
        <f t="shared" si="62"/>
        <v>2.1182227444459039</v>
      </c>
      <c r="AN92">
        <f t="shared" si="51"/>
        <v>14.718531785863615</v>
      </c>
      <c r="AO92">
        <f t="shared" si="51"/>
        <v>14.71853176957687</v>
      </c>
      <c r="AP92">
        <f t="shared" si="51"/>
        <v>14.718531993225186</v>
      </c>
      <c r="AQ92">
        <f t="shared" si="51"/>
        <v>14.718528922097065</v>
      </c>
      <c r="AR92">
        <f t="shared" si="51"/>
        <v>14.718571093428992</v>
      </c>
      <c r="AS92">
        <f t="shared" si="51"/>
        <v>14.71799177912472</v>
      </c>
      <c r="AT92">
        <f t="shared" si="51"/>
        <v>14.725905794255196</v>
      </c>
      <c r="AU92">
        <f t="shared" si="63"/>
        <v>14.607710470051243</v>
      </c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</row>
    <row r="93" spans="1:70" s="34" customFormat="1">
      <c r="A93" s="34" t="s">
        <v>88</v>
      </c>
      <c r="B93" s="52"/>
      <c r="C93" s="53">
        <v>46327.286</v>
      </c>
      <c r="D93" s="54"/>
      <c r="E93" s="41">
        <f t="shared" si="44"/>
        <v>-23491.522810311217</v>
      </c>
      <c r="F93" s="41">
        <f t="shared" si="45"/>
        <v>-23491.5</v>
      </c>
      <c r="G93" s="41">
        <f t="shared" si="46"/>
        <v>-6.3964054934331216E-3</v>
      </c>
      <c r="I93" s="34">
        <f t="shared" si="42"/>
        <v>-6.3964054934331216E-3</v>
      </c>
      <c r="K93" s="44"/>
      <c r="P93" s="34">
        <f t="shared" si="47"/>
        <v>-1.408322373731378E-2</v>
      </c>
      <c r="Q93" s="212">
        <f t="shared" si="48"/>
        <v>31308.786</v>
      </c>
      <c r="R93" s="45"/>
      <c r="S93" s="44">
        <f t="shared" si="49"/>
        <v>5.9087174714456531E-5</v>
      </c>
      <c r="T93" s="34">
        <v>0.1</v>
      </c>
      <c r="U93" s="34">
        <f t="shared" si="50"/>
        <v>5.9087174714456531E-6</v>
      </c>
      <c r="Z93">
        <f t="shared" si="52"/>
        <v>-23491.5</v>
      </c>
      <c r="AA93">
        <f t="shared" si="53"/>
        <v>-1.3727806793674665E-2</v>
      </c>
      <c r="AB93">
        <f t="shared" si="54"/>
        <v>7.331401300241543E-3</v>
      </c>
      <c r="AC93">
        <f t="shared" si="55"/>
        <v>7.6868182438806585E-3</v>
      </c>
      <c r="AD93"/>
      <c r="AE93">
        <f t="shared" si="64"/>
        <v>5.3749445025183391E-6</v>
      </c>
      <c r="AF93" s="145">
        <f t="shared" si="56"/>
        <v>31308.786</v>
      </c>
      <c r="AG93" s="146"/>
      <c r="AH93">
        <f t="shared" si="57"/>
        <v>9.0214115137292033E-3</v>
      </c>
      <c r="AI93">
        <f t="shared" si="58"/>
        <v>0.91540362353023064</v>
      </c>
      <c r="AJ93">
        <f t="shared" si="59"/>
        <v>0.97129027160647252</v>
      </c>
      <c r="AK93">
        <f t="shared" si="60"/>
        <v>0.10211761059024266</v>
      </c>
      <c r="AL93">
        <f t="shared" si="61"/>
        <v>2.2626285280159064</v>
      </c>
      <c r="AM93">
        <f t="shared" si="62"/>
        <v>2.1269900179328376</v>
      </c>
      <c r="AN93">
        <f t="shared" si="51"/>
        <v>14.721979728348124</v>
      </c>
      <c r="AO93">
        <f t="shared" si="51"/>
        <v>14.721979711559815</v>
      </c>
      <c r="AP93">
        <f t="shared" si="51"/>
        <v>14.721979940893627</v>
      </c>
      <c r="AQ93">
        <f t="shared" si="51"/>
        <v>14.721976808111656</v>
      </c>
      <c r="AR93">
        <f t="shared" si="51"/>
        <v>14.7220196017532</v>
      </c>
      <c r="AS93">
        <f t="shared" si="51"/>
        <v>14.721434803404215</v>
      </c>
      <c r="AT93">
        <f t="shared" si="51"/>
        <v>14.729382250549175</v>
      </c>
      <c r="AU93">
        <f t="shared" si="63"/>
        <v>14.611410160253872</v>
      </c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</row>
    <row r="94" spans="1:70" s="34" customFormat="1">
      <c r="A94" s="34" t="s">
        <v>89</v>
      </c>
      <c r="B94" s="52" t="s">
        <v>62</v>
      </c>
      <c r="C94" s="53">
        <v>46612.487999999998</v>
      </c>
      <c r="D94" s="54"/>
      <c r="E94" s="41">
        <f t="shared" si="44"/>
        <v>-22474.45996401013</v>
      </c>
      <c r="F94" s="41">
        <f t="shared" si="45"/>
        <v>-22474.5</v>
      </c>
      <c r="G94" s="41">
        <f t="shared" si="46"/>
        <v>1.1226783499296289E-2</v>
      </c>
      <c r="I94" s="34">
        <f t="shared" si="42"/>
        <v>1.1226783499296289E-2</v>
      </c>
      <c r="K94" s="44"/>
      <c r="P94" s="34">
        <f t="shared" si="47"/>
        <v>-1.2944008491923543E-2</v>
      </c>
      <c r="Q94" s="212">
        <f t="shared" si="48"/>
        <v>31593.987999999998</v>
      </c>
      <c r="R94" s="45"/>
      <c r="S94" s="44">
        <f t="shared" si="49"/>
        <v>5.8422718548281681E-4</v>
      </c>
      <c r="T94" s="34">
        <v>0.1</v>
      </c>
      <c r="U94" s="34">
        <f t="shared" si="50"/>
        <v>5.8422718548281684E-5</v>
      </c>
      <c r="Z94">
        <f t="shared" si="52"/>
        <v>-22474.5</v>
      </c>
      <c r="AA94">
        <f t="shared" si="53"/>
        <v>-1.125533454302113E-2</v>
      </c>
      <c r="AB94">
        <f t="shared" si="54"/>
        <v>2.2482118042317419E-2</v>
      </c>
      <c r="AC94">
        <f t="shared" si="55"/>
        <v>2.4170791991219832E-2</v>
      </c>
      <c r="AD94"/>
      <c r="AE94">
        <f t="shared" si="64"/>
        <v>5.0544563166869444E-5</v>
      </c>
      <c r="AF94" s="145">
        <f t="shared" si="56"/>
        <v>31593.987999999998</v>
      </c>
      <c r="AG94" s="146"/>
      <c r="AH94">
        <f t="shared" si="57"/>
        <v>8.8056227913880757E-3</v>
      </c>
      <c r="AI94">
        <f t="shared" si="58"/>
        <v>0.90431673990520989</v>
      </c>
      <c r="AJ94">
        <f t="shared" si="59"/>
        <v>0.93784928766326936</v>
      </c>
      <c r="AK94">
        <f t="shared" si="60"/>
        <v>9.1811039870530409E-2</v>
      </c>
      <c r="AL94">
        <f t="shared" si="61"/>
        <v>2.3768440237172928</v>
      </c>
      <c r="AM94">
        <f t="shared" si="62"/>
        <v>2.4865203828161437</v>
      </c>
      <c r="AN94">
        <f t="shared" si="51"/>
        <v>14.846416912475208</v>
      </c>
      <c r="AO94">
        <f t="shared" si="51"/>
        <v>14.846416869666333</v>
      </c>
      <c r="AP94">
        <f t="shared" si="51"/>
        <v>14.846417365356649</v>
      </c>
      <c r="AQ94">
        <f t="shared" si="51"/>
        <v>14.846411625667326</v>
      </c>
      <c r="AR94">
        <f t="shared" si="51"/>
        <v>14.846478084234496</v>
      </c>
      <c r="AS94">
        <f t="shared" si="51"/>
        <v>14.845708259979071</v>
      </c>
      <c r="AT94">
        <f t="shared" si="51"/>
        <v>14.854583697963932</v>
      </c>
      <c r="AU94">
        <f t="shared" si="63"/>
        <v>14.745788193685069</v>
      </c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</row>
    <row r="95" spans="1:70" s="34" customFormat="1">
      <c r="A95" s="34" t="s">
        <v>89</v>
      </c>
      <c r="B95" s="52" t="s">
        <v>62</v>
      </c>
      <c r="C95" s="53">
        <v>46612.49</v>
      </c>
      <c r="D95" s="54"/>
      <c r="E95" s="41">
        <f t="shared" si="44"/>
        <v>-22474.45283178212</v>
      </c>
      <c r="F95" s="41">
        <f t="shared" si="45"/>
        <v>-22474.5</v>
      </c>
      <c r="G95" s="41">
        <f t="shared" si="46"/>
        <v>1.3226783499703743E-2</v>
      </c>
      <c r="I95" s="34">
        <f t="shared" si="42"/>
        <v>1.3226783499703743E-2</v>
      </c>
      <c r="K95" s="44"/>
      <c r="P95" s="34">
        <f t="shared" si="47"/>
        <v>-1.2944008491923543E-2</v>
      </c>
      <c r="Q95" s="212">
        <f t="shared" si="48"/>
        <v>31593.989999999998</v>
      </c>
      <c r="R95" s="45"/>
      <c r="S95" s="44">
        <f t="shared" si="49"/>
        <v>6.8491035346902288E-4</v>
      </c>
      <c r="T95" s="34">
        <v>0.1</v>
      </c>
      <c r="U95" s="34">
        <f t="shared" si="50"/>
        <v>6.849103534690229E-5</v>
      </c>
      <c r="Z95">
        <f t="shared" si="52"/>
        <v>-22474.5</v>
      </c>
      <c r="AA95">
        <f t="shared" si="53"/>
        <v>-1.125533454302113E-2</v>
      </c>
      <c r="AB95">
        <f t="shared" si="54"/>
        <v>2.4482118042724873E-2</v>
      </c>
      <c r="AC95">
        <f t="shared" si="55"/>
        <v>2.6170791991627286E-2</v>
      </c>
      <c r="AD95"/>
      <c r="AE95">
        <f t="shared" si="64"/>
        <v>5.9937410385791477E-5</v>
      </c>
      <c r="AF95" s="145">
        <f t="shared" si="56"/>
        <v>31593.989999999998</v>
      </c>
      <c r="AG95" s="146"/>
      <c r="AH95">
        <f t="shared" si="57"/>
        <v>8.8056227913880757E-3</v>
      </c>
      <c r="AI95">
        <f t="shared" si="58"/>
        <v>0.90431673990520989</v>
      </c>
      <c r="AJ95">
        <f t="shared" si="59"/>
        <v>0.93784928766326936</v>
      </c>
      <c r="AK95">
        <f t="shared" si="60"/>
        <v>9.1811039870530409E-2</v>
      </c>
      <c r="AL95">
        <f t="shared" si="61"/>
        <v>2.3768440237172928</v>
      </c>
      <c r="AM95">
        <f t="shared" si="62"/>
        <v>2.4865203828161437</v>
      </c>
      <c r="AN95">
        <f t="shared" si="51"/>
        <v>14.846416912475208</v>
      </c>
      <c r="AO95">
        <f t="shared" si="51"/>
        <v>14.846416869666333</v>
      </c>
      <c r="AP95">
        <f t="shared" si="51"/>
        <v>14.846417365356649</v>
      </c>
      <c r="AQ95">
        <f t="shared" si="51"/>
        <v>14.846411625667326</v>
      </c>
      <c r="AR95">
        <f t="shared" si="51"/>
        <v>14.846478084234496</v>
      </c>
      <c r="AS95">
        <f t="shared" si="51"/>
        <v>14.845708259979071</v>
      </c>
      <c r="AT95">
        <f t="shared" si="51"/>
        <v>14.854583697963932</v>
      </c>
      <c r="AU95">
        <f t="shared" si="63"/>
        <v>14.745788193685069</v>
      </c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</row>
    <row r="96" spans="1:70" s="34" customFormat="1">
      <c r="A96" s="34" t="s">
        <v>89</v>
      </c>
      <c r="B96" s="52" t="s">
        <v>62</v>
      </c>
      <c r="C96" s="53">
        <v>46619.478999999999</v>
      </c>
      <c r="D96" s="54"/>
      <c r="E96" s="41">
        <f t="shared" si="44"/>
        <v>-22449.529261004918</v>
      </c>
      <c r="F96" s="41">
        <f t="shared" si="45"/>
        <v>-22449.5</v>
      </c>
      <c r="G96" s="41">
        <f t="shared" si="46"/>
        <v>-8.2052914949599653E-3</v>
      </c>
      <c r="I96" s="34">
        <f t="shared" si="42"/>
        <v>-8.2052914949599653E-3</v>
      </c>
      <c r="K96" s="44"/>
      <c r="P96" s="34">
        <f t="shared" si="47"/>
        <v>-1.2916553635310909E-2</v>
      </c>
      <c r="Q96" s="212">
        <f t="shared" si="48"/>
        <v>31600.978999999999</v>
      </c>
      <c r="R96" s="45"/>
      <c r="S96" s="44">
        <f t="shared" si="49"/>
        <v>2.2195990955104151E-5</v>
      </c>
      <c r="T96" s="34">
        <v>0.1</v>
      </c>
      <c r="U96" s="34">
        <f t="shared" si="50"/>
        <v>2.2195990955104154E-6</v>
      </c>
      <c r="Z96">
        <f t="shared" si="52"/>
        <v>-22449.5</v>
      </c>
      <c r="AA96">
        <f t="shared" si="53"/>
        <v>-1.1197749696184334E-2</v>
      </c>
      <c r="AB96">
        <f t="shared" si="54"/>
        <v>2.9924582012243687E-3</v>
      </c>
      <c r="AC96">
        <f t="shared" si="55"/>
        <v>4.7112621403509435E-3</v>
      </c>
      <c r="AD96"/>
      <c r="AE96">
        <f t="shared" si="64"/>
        <v>8.9548060860749849E-7</v>
      </c>
      <c r="AF96" s="145">
        <f t="shared" si="56"/>
        <v>31600.978999999999</v>
      </c>
      <c r="AG96" s="146"/>
      <c r="AH96">
        <f t="shared" si="57"/>
        <v>8.7986284613617554E-3</v>
      </c>
      <c r="AI96">
        <f t="shared" si="58"/>
        <v>0.90406247303850129</v>
      </c>
      <c r="AJ96">
        <f t="shared" si="59"/>
        <v>0.93688316891453072</v>
      </c>
      <c r="AK96">
        <f t="shared" si="60"/>
        <v>9.1545312414055877E-2</v>
      </c>
      <c r="AL96">
        <f t="shared" si="61"/>
        <v>2.3796174940721775</v>
      </c>
      <c r="AM96">
        <f t="shared" si="62"/>
        <v>2.4965154724540253</v>
      </c>
      <c r="AN96">
        <f t="shared" si="51"/>
        <v>14.849457178883956</v>
      </c>
      <c r="AO96">
        <f t="shared" si="51"/>
        <v>14.849457135237129</v>
      </c>
      <c r="AP96">
        <f t="shared" si="51"/>
        <v>14.849457638848483</v>
      </c>
      <c r="AQ96">
        <f t="shared" si="51"/>
        <v>14.849451827998003</v>
      </c>
      <c r="AR96">
        <f t="shared" si="51"/>
        <v>14.849518873321628</v>
      </c>
      <c r="AS96">
        <f t="shared" si="51"/>
        <v>14.848744990701737</v>
      </c>
      <c r="AT96">
        <f t="shared" si="51"/>
        <v>14.857635956508505</v>
      </c>
      <c r="AU96">
        <f t="shared" si="63"/>
        <v>14.749091488508846</v>
      </c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</row>
    <row r="97" spans="1:70" s="34" customFormat="1">
      <c r="A97" s="34" t="s">
        <v>89</v>
      </c>
      <c r="B97" s="52" t="s">
        <v>62</v>
      </c>
      <c r="C97" s="53">
        <v>46619.481</v>
      </c>
      <c r="D97" s="54"/>
      <c r="E97" s="41">
        <f t="shared" si="44"/>
        <v>-22449.522128776905</v>
      </c>
      <c r="F97" s="41">
        <f t="shared" si="45"/>
        <v>-22449.5</v>
      </c>
      <c r="G97" s="41">
        <f t="shared" si="46"/>
        <v>-6.2052914945525117E-3</v>
      </c>
      <c r="I97" s="34">
        <f t="shared" si="42"/>
        <v>-6.2052914945525117E-3</v>
      </c>
      <c r="K97" s="44"/>
      <c r="P97" s="34">
        <f t="shared" si="47"/>
        <v>-1.2916553635310909E-2</v>
      </c>
      <c r="Q97" s="212">
        <f t="shared" si="48"/>
        <v>31600.981</v>
      </c>
      <c r="R97" s="45"/>
      <c r="S97" s="44">
        <f t="shared" si="49"/>
        <v>4.5041039521976984E-5</v>
      </c>
      <c r="T97" s="34">
        <v>0.1</v>
      </c>
      <c r="U97" s="34">
        <f t="shared" si="50"/>
        <v>4.5041039521976989E-6</v>
      </c>
      <c r="Z97">
        <f t="shared" si="52"/>
        <v>-22449.5</v>
      </c>
      <c r="AA97">
        <f t="shared" si="53"/>
        <v>-1.1197749696184334E-2</v>
      </c>
      <c r="AB97">
        <f t="shared" si="54"/>
        <v>4.9924582016318223E-3</v>
      </c>
      <c r="AC97">
        <f t="shared" si="55"/>
        <v>6.7112621407583971E-3</v>
      </c>
      <c r="AD97"/>
      <c r="AE97">
        <f t="shared" si="64"/>
        <v>2.492463889504085E-6</v>
      </c>
      <c r="AF97" s="145">
        <f t="shared" si="56"/>
        <v>31600.981</v>
      </c>
      <c r="AG97" s="146"/>
      <c r="AH97">
        <f t="shared" si="57"/>
        <v>8.7986284613617554E-3</v>
      </c>
      <c r="AI97">
        <f t="shared" si="58"/>
        <v>0.90406247303850129</v>
      </c>
      <c r="AJ97">
        <f t="shared" si="59"/>
        <v>0.93688316891453072</v>
      </c>
      <c r="AK97">
        <f t="shared" si="60"/>
        <v>9.1545312414055877E-2</v>
      </c>
      <c r="AL97">
        <f t="shared" si="61"/>
        <v>2.3796174940721775</v>
      </c>
      <c r="AM97">
        <f t="shared" si="62"/>
        <v>2.4965154724540253</v>
      </c>
      <c r="AN97">
        <f t="shared" si="51"/>
        <v>14.849457178883956</v>
      </c>
      <c r="AO97">
        <f t="shared" si="51"/>
        <v>14.849457135237129</v>
      </c>
      <c r="AP97">
        <f t="shared" si="51"/>
        <v>14.849457638848483</v>
      </c>
      <c r="AQ97">
        <f t="shared" si="51"/>
        <v>14.849451827998003</v>
      </c>
      <c r="AR97">
        <f t="shared" si="51"/>
        <v>14.849518873321628</v>
      </c>
      <c r="AS97">
        <f t="shared" si="51"/>
        <v>14.848744990701737</v>
      </c>
      <c r="AT97">
        <f t="shared" si="51"/>
        <v>14.857635956508505</v>
      </c>
      <c r="AU97">
        <f t="shared" si="63"/>
        <v>14.749091488508846</v>
      </c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</row>
    <row r="98" spans="1:70" s="34" customFormat="1">
      <c r="A98" s="34" t="s">
        <v>89</v>
      </c>
      <c r="B98" s="52" t="s">
        <v>62</v>
      </c>
      <c r="C98" s="53">
        <v>46678.370999999999</v>
      </c>
      <c r="D98" s="54"/>
      <c r="E98" s="41">
        <f t="shared" si="44"/>
        <v>-22239.513675054033</v>
      </c>
      <c r="F98" s="41">
        <f t="shared" si="45"/>
        <v>-22239.5</v>
      </c>
      <c r="G98" s="41">
        <f t="shared" si="46"/>
        <v>-3.8347214940586127E-3</v>
      </c>
      <c r="I98" s="34">
        <f t="shared" si="42"/>
        <v>-3.8347214940586127E-3</v>
      </c>
      <c r="K98" s="44"/>
      <c r="P98" s="34">
        <f t="shared" si="47"/>
        <v>-1.2686973738845532E-2</v>
      </c>
      <c r="Q98" s="212">
        <f t="shared" si="48"/>
        <v>31659.870999999999</v>
      </c>
      <c r="R98" s="45"/>
      <c r="S98" s="44">
        <f t="shared" si="49"/>
        <v>7.8362369805335056E-5</v>
      </c>
      <c r="T98" s="34">
        <v>0.1</v>
      </c>
      <c r="U98" s="34">
        <f t="shared" si="50"/>
        <v>7.8362369805335066E-6</v>
      </c>
      <c r="Z98">
        <f t="shared" si="52"/>
        <v>-22239.5</v>
      </c>
      <c r="AA98">
        <f t="shared" si="53"/>
        <v>-1.0720005637587371E-2</v>
      </c>
      <c r="AB98">
        <f t="shared" si="54"/>
        <v>6.8852841435287585E-3</v>
      </c>
      <c r="AC98">
        <f t="shared" si="55"/>
        <v>8.8522522447869196E-3</v>
      </c>
      <c r="AD98"/>
      <c r="AE98">
        <f t="shared" si="64"/>
        <v>4.7407137737128554E-6</v>
      </c>
      <c r="AF98" s="145">
        <f t="shared" si="56"/>
        <v>31659.870999999999</v>
      </c>
      <c r="AG98" s="146"/>
      <c r="AH98">
        <f t="shared" si="57"/>
        <v>8.7367565387577919E-3</v>
      </c>
      <c r="AI98">
        <f t="shared" si="58"/>
        <v>0.90196139290614508</v>
      </c>
      <c r="AJ98">
        <f t="shared" si="59"/>
        <v>0.92850660634687998</v>
      </c>
      <c r="AK98">
        <f t="shared" si="60"/>
        <v>8.929157196271173E-2</v>
      </c>
      <c r="AL98">
        <f t="shared" si="61"/>
        <v>2.4028537448355221</v>
      </c>
      <c r="AM98">
        <f t="shared" si="62"/>
        <v>2.583058668750978</v>
      </c>
      <c r="AN98">
        <f t="shared" si="51"/>
        <v>14.874962009949412</v>
      </c>
      <c r="AO98">
        <f t="shared" si="51"/>
        <v>14.874961958895629</v>
      </c>
      <c r="AP98">
        <f t="shared" si="51"/>
        <v>14.874962531253727</v>
      </c>
      <c r="AQ98">
        <f t="shared" si="51"/>
        <v>14.87495611459218</v>
      </c>
      <c r="AR98">
        <f t="shared" si="51"/>
        <v>14.875028048687099</v>
      </c>
      <c r="AS98">
        <f t="shared" si="51"/>
        <v>14.87422130416361</v>
      </c>
      <c r="AT98">
        <f t="shared" si="51"/>
        <v>14.883228437807171</v>
      </c>
      <c r="AU98">
        <f t="shared" si="63"/>
        <v>14.776839165028562</v>
      </c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</row>
    <row r="99" spans="1:70" s="34" customFormat="1">
      <c r="A99" s="34" t="s">
        <v>89</v>
      </c>
      <c r="B99" s="52" t="s">
        <v>62</v>
      </c>
      <c r="C99" s="53">
        <v>46678.377</v>
      </c>
      <c r="D99" s="54"/>
      <c r="E99" s="41">
        <f t="shared" si="44"/>
        <v>-22239.492278370002</v>
      </c>
      <c r="F99" s="41">
        <f t="shared" si="45"/>
        <v>-22239.5</v>
      </c>
      <c r="G99" s="41">
        <f t="shared" si="46"/>
        <v>2.1652785071637481E-3</v>
      </c>
      <c r="I99" s="34">
        <f t="shared" si="42"/>
        <v>2.1652785071637481E-3</v>
      </c>
      <c r="K99" s="44"/>
      <c r="P99" s="34">
        <f t="shared" si="47"/>
        <v>-1.2686973738845532E-2</v>
      </c>
      <c r="Q99" s="212">
        <f t="shared" si="48"/>
        <v>31659.877</v>
      </c>
      <c r="R99" s="45"/>
      <c r="S99" s="44">
        <f t="shared" si="49"/>
        <v>2.2058939677908771E-4</v>
      </c>
      <c r="T99" s="34">
        <v>0.1</v>
      </c>
      <c r="U99" s="34">
        <f t="shared" si="50"/>
        <v>2.2058939677908772E-5</v>
      </c>
      <c r="Z99">
        <f t="shared" si="52"/>
        <v>-22239.5</v>
      </c>
      <c r="AA99">
        <f t="shared" si="53"/>
        <v>-1.0720005637587371E-2</v>
      </c>
      <c r="AB99">
        <f t="shared" si="54"/>
        <v>1.2885284144751119E-2</v>
      </c>
      <c r="AC99">
        <f t="shared" si="55"/>
        <v>1.485225224600928E-2</v>
      </c>
      <c r="AD99"/>
      <c r="AE99">
        <f t="shared" si="64"/>
        <v>1.6603054749097457E-5</v>
      </c>
      <c r="AF99" s="145">
        <f t="shared" si="56"/>
        <v>31659.877</v>
      </c>
      <c r="AG99" s="146"/>
      <c r="AH99">
        <f t="shared" si="57"/>
        <v>8.7367565387577919E-3</v>
      </c>
      <c r="AI99">
        <f t="shared" si="58"/>
        <v>0.90196139290614508</v>
      </c>
      <c r="AJ99">
        <f t="shared" si="59"/>
        <v>0.92850660634687998</v>
      </c>
      <c r="AK99">
        <f t="shared" si="60"/>
        <v>8.929157196271173E-2</v>
      </c>
      <c r="AL99">
        <f t="shared" si="61"/>
        <v>2.4028537448355221</v>
      </c>
      <c r="AM99">
        <f t="shared" si="62"/>
        <v>2.583058668750978</v>
      </c>
      <c r="AN99">
        <f t="shared" si="51"/>
        <v>14.874962009949412</v>
      </c>
      <c r="AO99">
        <f t="shared" si="51"/>
        <v>14.874961958895629</v>
      </c>
      <c r="AP99">
        <f t="shared" si="51"/>
        <v>14.874962531253727</v>
      </c>
      <c r="AQ99">
        <f t="shared" si="51"/>
        <v>14.87495611459218</v>
      </c>
      <c r="AR99">
        <f t="shared" si="51"/>
        <v>14.875028048687099</v>
      </c>
      <c r="AS99">
        <f t="shared" si="51"/>
        <v>14.87422130416361</v>
      </c>
      <c r="AT99">
        <f t="shared" si="51"/>
        <v>14.883228437807171</v>
      </c>
      <c r="AU99">
        <f t="shared" si="63"/>
        <v>14.776839165028562</v>
      </c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</row>
    <row r="100" spans="1:70" s="34" customFormat="1">
      <c r="A100" s="34" t="s">
        <v>89</v>
      </c>
      <c r="B100" s="52" t="s">
        <v>62</v>
      </c>
      <c r="C100" s="53">
        <v>46678.383000000002</v>
      </c>
      <c r="D100" s="54"/>
      <c r="E100" s="41">
        <f t="shared" si="44"/>
        <v>-22239.470881685971</v>
      </c>
      <c r="F100" s="41">
        <f t="shared" si="45"/>
        <v>-22239.5</v>
      </c>
      <c r="G100" s="41">
        <f t="shared" si="46"/>
        <v>8.165278508386109E-3</v>
      </c>
      <c r="I100" s="34">
        <f t="shared" si="42"/>
        <v>8.165278508386109E-3</v>
      </c>
      <c r="K100" s="44"/>
      <c r="P100" s="34">
        <f t="shared" si="47"/>
        <v>-1.2686973738845532E-2</v>
      </c>
      <c r="Q100" s="212">
        <f t="shared" si="48"/>
        <v>31659.883000000002</v>
      </c>
      <c r="R100" s="45"/>
      <c r="S100" s="44">
        <f t="shared" si="49"/>
        <v>4.3481642378217697E-4</v>
      </c>
      <c r="T100" s="34">
        <v>0.1</v>
      </c>
      <c r="U100" s="34">
        <f t="shared" si="50"/>
        <v>4.3481642378217703E-5</v>
      </c>
      <c r="Z100">
        <f t="shared" si="52"/>
        <v>-22239.5</v>
      </c>
      <c r="AA100">
        <f t="shared" si="53"/>
        <v>-1.0720005637587371E-2</v>
      </c>
      <c r="AB100">
        <f t="shared" si="54"/>
        <v>1.8885284145973479E-2</v>
      </c>
      <c r="AC100">
        <f t="shared" si="55"/>
        <v>2.085225224723164E-2</v>
      </c>
      <c r="AD100"/>
      <c r="AE100">
        <f t="shared" si="64"/>
        <v>3.5665395727415719E-5</v>
      </c>
      <c r="AF100" s="145">
        <f t="shared" si="56"/>
        <v>31659.883000000002</v>
      </c>
      <c r="AG100" s="146"/>
      <c r="AH100">
        <f t="shared" si="57"/>
        <v>8.7367565387577919E-3</v>
      </c>
      <c r="AI100">
        <f t="shared" si="58"/>
        <v>0.90196139290614508</v>
      </c>
      <c r="AJ100">
        <f t="shared" si="59"/>
        <v>0.92850660634687998</v>
      </c>
      <c r="AK100">
        <f t="shared" si="60"/>
        <v>8.929157196271173E-2</v>
      </c>
      <c r="AL100">
        <f t="shared" si="61"/>
        <v>2.4028537448355221</v>
      </c>
      <c r="AM100">
        <f t="shared" si="62"/>
        <v>2.583058668750978</v>
      </c>
      <c r="AN100">
        <f t="shared" si="51"/>
        <v>14.874962009949412</v>
      </c>
      <c r="AO100">
        <f t="shared" si="51"/>
        <v>14.874961958895629</v>
      </c>
      <c r="AP100">
        <f t="shared" si="51"/>
        <v>14.874962531253727</v>
      </c>
      <c r="AQ100">
        <f t="shared" si="51"/>
        <v>14.87495611459218</v>
      </c>
      <c r="AR100">
        <f t="shared" si="51"/>
        <v>14.875028048687099</v>
      </c>
      <c r="AS100">
        <f t="shared" si="51"/>
        <v>14.87422130416361</v>
      </c>
      <c r="AT100">
        <f t="shared" si="51"/>
        <v>14.883228437807171</v>
      </c>
      <c r="AU100">
        <f t="shared" si="63"/>
        <v>14.776839165028562</v>
      </c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</row>
    <row r="101" spans="1:70" s="34" customFormat="1">
      <c r="A101" s="34" t="s">
        <v>89</v>
      </c>
      <c r="B101" s="52"/>
      <c r="C101" s="53">
        <v>46678.525000000001</v>
      </c>
      <c r="D101" s="54"/>
      <c r="E101" s="41">
        <f t="shared" si="44"/>
        <v>-22238.964493497337</v>
      </c>
      <c r="F101" s="41">
        <f t="shared" si="45"/>
        <v>-22239</v>
      </c>
      <c r="G101" s="41">
        <f t="shared" si="46"/>
        <v>9.9566370045067742E-3</v>
      </c>
      <c r="I101" s="34">
        <f t="shared" si="42"/>
        <v>9.9566370045067742E-3</v>
      </c>
      <c r="K101" s="44"/>
      <c r="P101" s="34">
        <f t="shared" si="47"/>
        <v>-1.2686429339996365E-2</v>
      </c>
      <c r="Q101" s="212">
        <f t="shared" si="48"/>
        <v>31660.025000000001</v>
      </c>
      <c r="R101" s="45"/>
      <c r="S101" s="44">
        <f t="shared" si="49"/>
        <v>5.1270845348157072E-4</v>
      </c>
      <c r="T101" s="34">
        <v>0.1</v>
      </c>
      <c r="U101" s="34">
        <f t="shared" si="50"/>
        <v>5.1270845348157077E-5</v>
      </c>
      <c r="Z101">
        <f t="shared" si="52"/>
        <v>-22239</v>
      </c>
      <c r="AA101">
        <f t="shared" si="53"/>
        <v>-1.0718880847441332E-2</v>
      </c>
      <c r="AB101">
        <f t="shared" si="54"/>
        <v>2.0675517851948107E-2</v>
      </c>
      <c r="AC101">
        <f t="shared" si="55"/>
        <v>2.2643066344503138E-2</v>
      </c>
      <c r="AD101"/>
      <c r="AE101">
        <f t="shared" si="64"/>
        <v>4.2747703844622487E-5</v>
      </c>
      <c r="AF101" s="145">
        <f t="shared" si="56"/>
        <v>31660.025000000001</v>
      </c>
      <c r="AG101" s="146"/>
      <c r="AH101">
        <f t="shared" si="57"/>
        <v>8.7366026053061034E-3</v>
      </c>
      <c r="AI101">
        <f t="shared" si="58"/>
        <v>0.90195646451232359</v>
      </c>
      <c r="AJ101">
        <f t="shared" si="59"/>
        <v>0.92848610975811541</v>
      </c>
      <c r="AK101">
        <f t="shared" si="60"/>
        <v>8.9286160481634153E-2</v>
      </c>
      <c r="AL101">
        <f t="shared" si="61"/>
        <v>2.4029089408977944</v>
      </c>
      <c r="AM101">
        <f t="shared" si="62"/>
        <v>2.5832704212423803</v>
      </c>
      <c r="AN101">
        <f t="shared" ref="AN101:AT116" si="65">$AU101+$AB$7*SIN(AO101)</f>
        <v>14.875022665273146</v>
      </c>
      <c r="AO101">
        <f t="shared" si="65"/>
        <v>14.875022614200956</v>
      </c>
      <c r="AP101">
        <f t="shared" si="65"/>
        <v>14.875023186727219</v>
      </c>
      <c r="AQ101">
        <f t="shared" si="65"/>
        <v>14.875016768608612</v>
      </c>
      <c r="AR101">
        <f t="shared" si="65"/>
        <v>14.875088714237554</v>
      </c>
      <c r="AS101">
        <f t="shared" si="65"/>
        <v>14.874281894203843</v>
      </c>
      <c r="AT101">
        <f t="shared" si="65"/>
        <v>14.883289273874402</v>
      </c>
      <c r="AU101">
        <f t="shared" si="63"/>
        <v>14.776905230925037</v>
      </c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</row>
    <row r="102" spans="1:70" s="34" customFormat="1">
      <c r="A102" s="34" t="s">
        <v>89</v>
      </c>
      <c r="B102" s="52"/>
      <c r="C102" s="53">
        <v>46678.525999999998</v>
      </c>
      <c r="D102" s="54"/>
      <c r="E102" s="41">
        <f t="shared" si="44"/>
        <v>-22238.960927383345</v>
      </c>
      <c r="F102" s="41">
        <f t="shared" si="45"/>
        <v>-22239</v>
      </c>
      <c r="G102" s="41">
        <f t="shared" si="46"/>
        <v>1.0956637001072522E-2</v>
      </c>
      <c r="I102" s="34">
        <f t="shared" si="42"/>
        <v>1.0956637001072522E-2</v>
      </c>
      <c r="K102" s="44"/>
      <c r="P102" s="34">
        <f t="shared" si="47"/>
        <v>-1.2686429339996365E-2</v>
      </c>
      <c r="Q102" s="212">
        <f t="shared" si="48"/>
        <v>31660.025999999998</v>
      </c>
      <c r="R102" s="45"/>
      <c r="S102" s="44">
        <f t="shared" si="49"/>
        <v>5.5899458600818452E-4</v>
      </c>
      <c r="T102" s="34">
        <v>0.1</v>
      </c>
      <c r="U102" s="34">
        <f t="shared" si="50"/>
        <v>5.5899458600818455E-5</v>
      </c>
      <c r="Z102">
        <f t="shared" si="52"/>
        <v>-22239</v>
      </c>
      <c r="AA102">
        <f t="shared" si="53"/>
        <v>-1.0718880847441332E-2</v>
      </c>
      <c r="AB102">
        <f t="shared" si="54"/>
        <v>2.1675517848513855E-2</v>
      </c>
      <c r="AC102">
        <f t="shared" si="55"/>
        <v>2.3643066341068886E-2</v>
      </c>
      <c r="AD102"/>
      <c r="AE102">
        <f t="shared" si="64"/>
        <v>4.6982807400124269E-5</v>
      </c>
      <c r="AF102" s="145">
        <f t="shared" si="56"/>
        <v>31660.025999999998</v>
      </c>
      <c r="AG102" s="146"/>
      <c r="AH102">
        <f t="shared" si="57"/>
        <v>8.7366026053061034E-3</v>
      </c>
      <c r="AI102">
        <f t="shared" si="58"/>
        <v>0.90195646451232359</v>
      </c>
      <c r="AJ102">
        <f t="shared" si="59"/>
        <v>0.92848610975811541</v>
      </c>
      <c r="AK102">
        <f t="shared" si="60"/>
        <v>8.9286160481634153E-2</v>
      </c>
      <c r="AL102">
        <f t="shared" si="61"/>
        <v>2.4029089408977944</v>
      </c>
      <c r="AM102">
        <f t="shared" si="62"/>
        <v>2.5832704212423803</v>
      </c>
      <c r="AN102">
        <f t="shared" si="65"/>
        <v>14.875022665273146</v>
      </c>
      <c r="AO102">
        <f t="shared" si="65"/>
        <v>14.875022614200956</v>
      </c>
      <c r="AP102">
        <f t="shared" si="65"/>
        <v>14.875023186727219</v>
      </c>
      <c r="AQ102">
        <f t="shared" si="65"/>
        <v>14.875016768608612</v>
      </c>
      <c r="AR102">
        <f t="shared" si="65"/>
        <v>14.875088714237554</v>
      </c>
      <c r="AS102">
        <f t="shared" si="65"/>
        <v>14.874281894203843</v>
      </c>
      <c r="AT102">
        <f t="shared" si="65"/>
        <v>14.883289273874402</v>
      </c>
      <c r="AU102">
        <f t="shared" si="63"/>
        <v>14.776905230925037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</row>
    <row r="103" spans="1:70" s="34" customFormat="1">
      <c r="A103" s="34" t="s">
        <v>89</v>
      </c>
      <c r="B103" s="52"/>
      <c r="C103" s="53">
        <v>46678.527000000002</v>
      </c>
      <c r="D103" s="54"/>
      <c r="E103" s="41">
        <f t="shared" si="44"/>
        <v>-22238.957361269328</v>
      </c>
      <c r="F103" s="41">
        <f t="shared" si="45"/>
        <v>-22239</v>
      </c>
      <c r="G103" s="41">
        <f t="shared" si="46"/>
        <v>1.1956637004914228E-2</v>
      </c>
      <c r="I103" s="34">
        <f t="shared" si="42"/>
        <v>1.1956637004914228E-2</v>
      </c>
      <c r="K103" s="44"/>
      <c r="P103" s="34">
        <f t="shared" si="47"/>
        <v>-1.2686429339996365E-2</v>
      </c>
      <c r="Q103" s="212">
        <f t="shared" si="48"/>
        <v>31660.027000000002</v>
      </c>
      <c r="R103" s="45"/>
      <c r="S103" s="44">
        <f t="shared" si="49"/>
        <v>6.0728071887966508E-4</v>
      </c>
      <c r="T103" s="34">
        <v>0.1</v>
      </c>
      <c r="U103" s="34">
        <f t="shared" si="50"/>
        <v>6.0728071887966512E-5</v>
      </c>
      <c r="Z103">
        <f t="shared" si="52"/>
        <v>-22239</v>
      </c>
      <c r="AA103">
        <f t="shared" si="53"/>
        <v>-1.0718880847441332E-2</v>
      </c>
      <c r="AB103">
        <f t="shared" si="54"/>
        <v>2.267551785235556E-2</v>
      </c>
      <c r="AC103">
        <f t="shared" si="55"/>
        <v>2.4643066344910591E-2</v>
      </c>
      <c r="AD103"/>
      <c r="AE103">
        <f t="shared" si="64"/>
        <v>5.141791098724957E-5</v>
      </c>
      <c r="AF103" s="145">
        <f t="shared" si="56"/>
        <v>31660.027000000002</v>
      </c>
      <c r="AG103" s="146"/>
      <c r="AH103">
        <f t="shared" si="57"/>
        <v>8.7366026053061034E-3</v>
      </c>
      <c r="AI103">
        <f t="shared" si="58"/>
        <v>0.90195646451232359</v>
      </c>
      <c r="AJ103">
        <f t="shared" si="59"/>
        <v>0.92848610975811541</v>
      </c>
      <c r="AK103">
        <f t="shared" si="60"/>
        <v>8.9286160481634153E-2</v>
      </c>
      <c r="AL103">
        <f t="shared" si="61"/>
        <v>2.4029089408977944</v>
      </c>
      <c r="AM103">
        <f t="shared" si="62"/>
        <v>2.5832704212423803</v>
      </c>
      <c r="AN103">
        <f t="shared" si="65"/>
        <v>14.875022665273146</v>
      </c>
      <c r="AO103">
        <f t="shared" si="65"/>
        <v>14.875022614200956</v>
      </c>
      <c r="AP103">
        <f t="shared" si="65"/>
        <v>14.875023186727219</v>
      </c>
      <c r="AQ103">
        <f t="shared" si="65"/>
        <v>14.875016768608612</v>
      </c>
      <c r="AR103">
        <f t="shared" si="65"/>
        <v>14.875088714237554</v>
      </c>
      <c r="AS103">
        <f t="shared" si="65"/>
        <v>14.874281894203843</v>
      </c>
      <c r="AT103">
        <f t="shared" si="65"/>
        <v>14.883289273874402</v>
      </c>
      <c r="AU103">
        <f t="shared" si="63"/>
        <v>14.776905230925037</v>
      </c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</row>
    <row r="104" spans="1:70" s="34" customFormat="1">
      <c r="A104" s="34" t="s">
        <v>78</v>
      </c>
      <c r="B104" s="52"/>
      <c r="C104" s="53">
        <v>46701.778700000003</v>
      </c>
      <c r="D104" s="54"/>
      <c r="E104" s="41">
        <f t="shared" si="44"/>
        <v>-22156.039148271731</v>
      </c>
      <c r="F104" s="41">
        <f t="shared" si="45"/>
        <v>-22156</v>
      </c>
      <c r="G104" s="41">
        <f t="shared" si="46"/>
        <v>-1.0977851990901399E-2</v>
      </c>
      <c r="J104" s="34">
        <f>G104</f>
        <v>-1.0977851990901399E-2</v>
      </c>
      <c r="K104" s="44"/>
      <c r="P104" s="34">
        <f t="shared" si="47"/>
        <v>-1.259620531038768E-2</v>
      </c>
      <c r="Q104" s="212">
        <f t="shared" si="48"/>
        <v>31683.278700000003</v>
      </c>
      <c r="R104" s="45"/>
      <c r="S104" s="44">
        <f t="shared" si="49"/>
        <v>2.6190674666922635E-6</v>
      </c>
      <c r="T104" s="34">
        <v>1</v>
      </c>
      <c r="U104" s="34">
        <f t="shared" si="50"/>
        <v>2.6190674666922635E-6</v>
      </c>
      <c r="Z104">
        <f t="shared" si="52"/>
        <v>-22156</v>
      </c>
      <c r="AA104">
        <f t="shared" si="53"/>
        <v>-1.0532998876216559E-2</v>
      </c>
      <c r="AB104">
        <f t="shared" si="54"/>
        <v>-4.4485311468484001E-4</v>
      </c>
      <c r="AC104">
        <f t="shared" si="55"/>
        <v>1.6183533194862806E-3</v>
      </c>
      <c r="AD104"/>
      <c r="AE104">
        <f t="shared" si="64"/>
        <v>1.9789429364480342E-7</v>
      </c>
      <c r="AF104" s="145">
        <f t="shared" si="56"/>
        <v>31683.278700000003</v>
      </c>
      <c r="AG104" s="146"/>
      <c r="AH104">
        <f t="shared" si="57"/>
        <v>8.7106165751822742E-3</v>
      </c>
      <c r="AI104">
        <f t="shared" si="58"/>
        <v>0.90114323864972301</v>
      </c>
      <c r="AJ104">
        <f t="shared" si="59"/>
        <v>0.92504767721663028</v>
      </c>
      <c r="AK104">
        <f t="shared" si="60"/>
        <v>8.8384919753370692E-2</v>
      </c>
      <c r="AL104">
        <f t="shared" si="61"/>
        <v>2.4120631620856838</v>
      </c>
      <c r="AM104">
        <f t="shared" si="62"/>
        <v>2.6188123936411576</v>
      </c>
      <c r="AN104">
        <f t="shared" si="65"/>
        <v>14.885086873354524</v>
      </c>
      <c r="AO104">
        <f t="shared" si="65"/>
        <v>14.885086819177163</v>
      </c>
      <c r="AP104">
        <f t="shared" si="65"/>
        <v>14.885087419893582</v>
      </c>
      <c r="AQ104">
        <f t="shared" si="65"/>
        <v>14.885080759152148</v>
      </c>
      <c r="AR104">
        <f t="shared" si="65"/>
        <v>14.885154610754219</v>
      </c>
      <c r="AS104">
        <f t="shared" si="65"/>
        <v>14.884335445003654</v>
      </c>
      <c r="AT104">
        <f t="shared" si="65"/>
        <v>14.893381642358207</v>
      </c>
      <c r="AU104">
        <f t="shared" si="63"/>
        <v>14.787872169739973</v>
      </c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</row>
    <row r="105" spans="1:70" s="34" customFormat="1">
      <c r="A105" s="34" t="s">
        <v>78</v>
      </c>
      <c r="B105" s="52"/>
      <c r="C105" s="53">
        <v>46703.740899999997</v>
      </c>
      <c r="D105" s="54"/>
      <c r="E105" s="41">
        <f t="shared" si="44"/>
        <v>-22149.041719372195</v>
      </c>
      <c r="F105" s="41">
        <f t="shared" si="45"/>
        <v>-22149</v>
      </c>
      <c r="G105" s="41">
        <f t="shared" si="46"/>
        <v>-1.1698832997353747E-2</v>
      </c>
      <c r="J105" s="34">
        <f>G105</f>
        <v>-1.1698832997353747E-2</v>
      </c>
      <c r="K105" s="44"/>
      <c r="P105" s="34">
        <f t="shared" si="47"/>
        <v>-1.2588609342951885E-2</v>
      </c>
      <c r="Q105" s="212">
        <f t="shared" si="48"/>
        <v>31685.240899999997</v>
      </c>
      <c r="R105" s="45"/>
      <c r="S105" s="44">
        <f t="shared" si="49"/>
        <v>7.9170194518597534E-7</v>
      </c>
      <c r="T105" s="34">
        <v>1</v>
      </c>
      <c r="U105" s="34">
        <f t="shared" si="50"/>
        <v>7.9170194518597534E-7</v>
      </c>
      <c r="Z105">
        <f t="shared" si="52"/>
        <v>-22149</v>
      </c>
      <c r="AA105">
        <f t="shared" si="53"/>
        <v>-1.0517397743980861E-2</v>
      </c>
      <c r="AB105">
        <f t="shared" si="54"/>
        <v>-1.1814352533728867E-3</v>
      </c>
      <c r="AC105">
        <f t="shared" si="55"/>
        <v>8.8977634559813702E-4</v>
      </c>
      <c r="AD105"/>
      <c r="AE105">
        <f t="shared" si="64"/>
        <v>1.395789257912257E-6</v>
      </c>
      <c r="AF105" s="145">
        <f t="shared" si="56"/>
        <v>31685.240899999997</v>
      </c>
      <c r="AG105" s="146"/>
      <c r="AH105">
        <f t="shared" si="57"/>
        <v>8.7083856933082258E-3</v>
      </c>
      <c r="AI105">
        <f t="shared" si="58"/>
        <v>0.90107509770019245</v>
      </c>
      <c r="AJ105">
        <f t="shared" si="59"/>
        <v>0.92475442699509869</v>
      </c>
      <c r="AK105">
        <f t="shared" si="60"/>
        <v>8.8308646289301226E-2</v>
      </c>
      <c r="AL105">
        <f t="shared" si="61"/>
        <v>2.4128344515862437</v>
      </c>
      <c r="AM105">
        <f t="shared" si="62"/>
        <v>2.621845922675949</v>
      </c>
      <c r="AN105">
        <f t="shared" si="65"/>
        <v>14.885935247851702</v>
      </c>
      <c r="AO105">
        <f t="shared" si="65"/>
        <v>14.885935193408001</v>
      </c>
      <c r="AP105">
        <f t="shared" si="65"/>
        <v>14.885935796526262</v>
      </c>
      <c r="AQ105">
        <f t="shared" si="65"/>
        <v>14.88592911526063</v>
      </c>
      <c r="AR105">
        <f t="shared" si="65"/>
        <v>14.886003126771016</v>
      </c>
      <c r="AS105">
        <f t="shared" si="65"/>
        <v>14.885182937242863</v>
      </c>
      <c r="AT105">
        <f t="shared" si="65"/>
        <v>14.894232224239921</v>
      </c>
      <c r="AU105">
        <f t="shared" si="63"/>
        <v>14.788797092290631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</row>
    <row r="106" spans="1:70" s="34" customFormat="1">
      <c r="A106" s="34" t="s">
        <v>78</v>
      </c>
      <c r="B106" s="52" t="s">
        <v>62</v>
      </c>
      <c r="C106" s="53">
        <v>46703.879699999998</v>
      </c>
      <c r="D106" s="54"/>
      <c r="E106" s="41">
        <f t="shared" si="44"/>
        <v>-22148.546742748371</v>
      </c>
      <c r="F106" s="41">
        <f t="shared" si="45"/>
        <v>-22148.5</v>
      </c>
      <c r="G106" s="41">
        <f t="shared" si="46"/>
        <v>-1.3107474500429817E-2</v>
      </c>
      <c r="J106" s="34">
        <f>G106</f>
        <v>-1.3107474500429817E-2</v>
      </c>
      <c r="K106" s="44"/>
      <c r="P106" s="34">
        <f t="shared" si="47"/>
        <v>-1.2588066852945003E-2</v>
      </c>
      <c r="Q106" s="212">
        <f t="shared" si="48"/>
        <v>31685.379699999998</v>
      </c>
      <c r="R106" s="45"/>
      <c r="S106" s="44">
        <f t="shared" si="49"/>
        <v>2.6978430426570833E-7</v>
      </c>
      <c r="T106" s="34">
        <v>1</v>
      </c>
      <c r="U106" s="34">
        <f t="shared" si="50"/>
        <v>2.6978430426570833E-7</v>
      </c>
      <c r="Z106">
        <f t="shared" si="52"/>
        <v>-22148.5</v>
      </c>
      <c r="AA106">
        <f t="shared" si="53"/>
        <v>-1.0516283827282608E-2</v>
      </c>
      <c r="AB106">
        <f t="shared" si="54"/>
        <v>-2.5911906731472083E-3</v>
      </c>
      <c r="AC106">
        <f t="shared" si="55"/>
        <v>-5.1940764748481354E-4</v>
      </c>
      <c r="AD106"/>
      <c r="AE106">
        <f t="shared" si="64"/>
        <v>6.7142691046050822E-6</v>
      </c>
      <c r="AF106" s="145">
        <f t="shared" si="56"/>
        <v>31685.379699999998</v>
      </c>
      <c r="AG106" s="146"/>
      <c r="AH106">
        <f t="shared" si="57"/>
        <v>8.7082261112102245E-3</v>
      </c>
      <c r="AI106">
        <f t="shared" si="58"/>
        <v>0.90107023313498014</v>
      </c>
      <c r="AJ106">
        <f t="shared" si="59"/>
        <v>0.92473346119649447</v>
      </c>
      <c r="AK106">
        <f t="shared" si="60"/>
        <v>8.8303196615457893E-2</v>
      </c>
      <c r="AL106">
        <f t="shared" si="61"/>
        <v>2.4128895392307754</v>
      </c>
      <c r="AM106">
        <f t="shared" si="62"/>
        <v>2.622062820490437</v>
      </c>
      <c r="AN106">
        <f t="shared" si="65"/>
        <v>14.885995843575706</v>
      </c>
      <c r="AO106">
        <f t="shared" si="65"/>
        <v>14.885995789112956</v>
      </c>
      <c r="AP106">
        <f t="shared" si="65"/>
        <v>14.885996392402918</v>
      </c>
      <c r="AQ106">
        <f t="shared" si="65"/>
        <v>14.885989709670941</v>
      </c>
      <c r="AR106">
        <f t="shared" si="65"/>
        <v>14.886063732598084</v>
      </c>
      <c r="AS106">
        <f t="shared" si="65"/>
        <v>14.885243470048167</v>
      </c>
      <c r="AT106">
        <f t="shared" si="65"/>
        <v>14.894292976636413</v>
      </c>
      <c r="AU106">
        <f t="shared" si="63"/>
        <v>14.788863158187105</v>
      </c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</row>
    <row r="107" spans="1:70" s="34" customFormat="1">
      <c r="A107" s="34" t="s">
        <v>78</v>
      </c>
      <c r="B107" s="52" t="s">
        <v>62</v>
      </c>
      <c r="C107" s="53">
        <v>46704.722699999998</v>
      </c>
      <c r="D107" s="54"/>
      <c r="E107" s="41">
        <f t="shared" si="44"/>
        <v>-22145.540508642607</v>
      </c>
      <c r="F107" s="41">
        <f t="shared" si="45"/>
        <v>-22145.5</v>
      </c>
      <c r="G107" s="41">
        <f t="shared" si="46"/>
        <v>-1.1359323500073515E-2</v>
      </c>
      <c r="J107" s="34">
        <f>G107</f>
        <v>-1.1359323500073515E-2</v>
      </c>
      <c r="K107" s="44"/>
      <c r="P107" s="34">
        <f t="shared" si="47"/>
        <v>-1.2584812134371601E-2</v>
      </c>
      <c r="Q107" s="212">
        <f t="shared" si="48"/>
        <v>31686.222699999998</v>
      </c>
      <c r="R107" s="45"/>
      <c r="S107" s="44">
        <f t="shared" si="49"/>
        <v>1.5018223927937894E-6</v>
      </c>
      <c r="T107" s="34">
        <v>1</v>
      </c>
      <c r="U107" s="34">
        <f t="shared" si="50"/>
        <v>1.5018223927937894E-6</v>
      </c>
      <c r="Z107">
        <f t="shared" si="52"/>
        <v>-22145.5</v>
      </c>
      <c r="AA107">
        <f t="shared" si="53"/>
        <v>-1.0509601586632097E-2</v>
      </c>
      <c r="AB107">
        <f t="shared" si="54"/>
        <v>-8.4972191344141745E-4</v>
      </c>
      <c r="AC107">
        <f t="shared" si="55"/>
        <v>1.2254886342980865E-3</v>
      </c>
      <c r="AD107"/>
      <c r="AE107">
        <f t="shared" si="64"/>
        <v>7.2202733018254372E-7</v>
      </c>
      <c r="AF107" s="145">
        <f t="shared" si="56"/>
        <v>31686.222699999998</v>
      </c>
      <c r="AG107" s="146"/>
      <c r="AH107">
        <f t="shared" si="57"/>
        <v>8.7072679652756418E-3</v>
      </c>
      <c r="AI107">
        <f t="shared" si="58"/>
        <v>0.90104105315115735</v>
      </c>
      <c r="AJ107">
        <f t="shared" si="59"/>
        <v>0.92460761223320465</v>
      </c>
      <c r="AK107">
        <f t="shared" si="60"/>
        <v>8.8270494181483555E-2</v>
      </c>
      <c r="AL107">
        <f t="shared" si="61"/>
        <v>2.4132200526093599</v>
      </c>
      <c r="AM107">
        <f t="shared" si="62"/>
        <v>2.6233648163742509</v>
      </c>
      <c r="AN107">
        <f t="shared" si="65"/>
        <v>14.886359411051007</v>
      </c>
      <c r="AO107">
        <f t="shared" si="65"/>
        <v>14.88635935647388</v>
      </c>
      <c r="AP107">
        <f t="shared" si="65"/>
        <v>14.886359960794445</v>
      </c>
      <c r="AQ107">
        <f t="shared" si="65"/>
        <v>14.886353269263473</v>
      </c>
      <c r="AR107">
        <f t="shared" si="65"/>
        <v>14.88642736067634</v>
      </c>
      <c r="AS107">
        <f t="shared" si="65"/>
        <v>14.885606660290883</v>
      </c>
      <c r="AT107">
        <f t="shared" si="65"/>
        <v>14.894657481352617</v>
      </c>
      <c r="AU107">
        <f t="shared" si="63"/>
        <v>14.789259553565959</v>
      </c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</row>
    <row r="108" spans="1:70">
      <c r="A108" s="34" t="s">
        <v>74</v>
      </c>
      <c r="B108" s="55"/>
      <c r="C108" s="53">
        <v>46709.64</v>
      </c>
      <c r="D108" s="54" t="s">
        <v>75</v>
      </c>
      <c r="E108" s="41">
        <f t="shared" si="44"/>
        <v>-22128.004856248452</v>
      </c>
      <c r="F108" s="41">
        <f t="shared" si="45"/>
        <v>-22128</v>
      </c>
      <c r="G108" s="41">
        <f t="shared" si="46"/>
        <v>-1.3617759977933019E-3</v>
      </c>
      <c r="I108" s="34">
        <f t="shared" ref="I108:I114" si="66">G108</f>
        <v>-1.3617759977933019E-3</v>
      </c>
      <c r="K108" s="44"/>
      <c r="L108" s="34"/>
      <c r="M108" s="34"/>
      <c r="N108" s="34"/>
      <c r="O108" s="34"/>
      <c r="P108" s="34">
        <f t="shared" si="47"/>
        <v>-1.2565833842846312E-2</v>
      </c>
      <c r="Q108" s="212">
        <f t="shared" si="48"/>
        <v>31691.14</v>
      </c>
      <c r="R108" s="45"/>
      <c r="S108" s="44">
        <f t="shared" si="49"/>
        <v>1.2553091219529391E-4</v>
      </c>
      <c r="T108" s="34">
        <f>T$16</f>
        <v>0.1</v>
      </c>
      <c r="U108" s="34">
        <f t="shared" si="50"/>
        <v>1.2553091219529392E-5</v>
      </c>
      <c r="V108" s="34"/>
      <c r="W108" s="34"/>
      <c r="X108" s="34"/>
      <c r="Y108" s="34"/>
      <c r="Z108">
        <f t="shared" si="52"/>
        <v>-22128</v>
      </c>
      <c r="AA108">
        <f t="shared" si="53"/>
        <v>-1.0470664873286665E-2</v>
      </c>
      <c r="AB108">
        <f t="shared" si="54"/>
        <v>9.1088888754933626E-3</v>
      </c>
      <c r="AC108">
        <f t="shared" si="55"/>
        <v>1.120405784505301E-2</v>
      </c>
      <c r="AE108">
        <f t="shared" si="64"/>
        <v>8.2971856546086743E-6</v>
      </c>
      <c r="AF108" s="145">
        <f t="shared" si="56"/>
        <v>31691.14</v>
      </c>
      <c r="AG108" s="146"/>
      <c r="AH108">
        <f t="shared" si="57"/>
        <v>8.7016564684496058E-3</v>
      </c>
      <c r="AI108">
        <f t="shared" si="58"/>
        <v>0.90087108967617968</v>
      </c>
      <c r="AJ108">
        <f t="shared" si="59"/>
        <v>0.92387164378987718</v>
      </c>
      <c r="AK108">
        <f t="shared" si="60"/>
        <v>8.8079580167524513E-2</v>
      </c>
      <c r="AL108">
        <f t="shared" si="61"/>
        <v>2.4151476210890426</v>
      </c>
      <c r="AM108">
        <f t="shared" si="62"/>
        <v>2.6309806630991646</v>
      </c>
      <c r="AN108">
        <f t="shared" si="65"/>
        <v>14.88847998688018</v>
      </c>
      <c r="AO108">
        <f t="shared" si="65"/>
        <v>14.888479931633354</v>
      </c>
      <c r="AP108">
        <f t="shared" si="65"/>
        <v>14.888480541979154</v>
      </c>
      <c r="AQ108">
        <f t="shared" si="65"/>
        <v>14.888473799090191</v>
      </c>
      <c r="AR108">
        <f t="shared" si="65"/>
        <v>14.888548289490071</v>
      </c>
      <c r="AS108">
        <f t="shared" si="65"/>
        <v>14.887725045177222</v>
      </c>
      <c r="AT108">
        <f t="shared" si="65"/>
        <v>14.896783428952904</v>
      </c>
      <c r="AU108">
        <f t="shared" si="63"/>
        <v>14.791571859942602</v>
      </c>
    </row>
    <row r="109" spans="1:70" s="34" customFormat="1">
      <c r="A109" s="34" t="s">
        <v>89</v>
      </c>
      <c r="B109" s="52" t="s">
        <v>62</v>
      </c>
      <c r="C109" s="53">
        <v>46728.284</v>
      </c>
      <c r="D109" s="54"/>
      <c r="E109" s="41">
        <f t="shared" si="44"/>
        <v>-22061.518226749227</v>
      </c>
      <c r="F109" s="41">
        <f t="shared" si="45"/>
        <v>-22061.5</v>
      </c>
      <c r="G109" s="41">
        <f t="shared" si="46"/>
        <v>-5.1110954955220222E-3</v>
      </c>
      <c r="I109" s="34">
        <f t="shared" si="66"/>
        <v>-5.1110954955220222E-3</v>
      </c>
      <c r="K109" s="44"/>
      <c r="P109" s="34">
        <f t="shared" si="47"/>
        <v>-1.2493834155967448E-2</v>
      </c>
      <c r="Q109" s="212">
        <f t="shared" si="48"/>
        <v>31709.784</v>
      </c>
      <c r="R109" s="45"/>
      <c r="S109" s="44">
        <f t="shared" si="49"/>
        <v>5.450483012843552E-5</v>
      </c>
      <c r="T109" s="34">
        <v>0.1</v>
      </c>
      <c r="U109" s="34">
        <f t="shared" si="50"/>
        <v>5.450483012843552E-6</v>
      </c>
      <c r="Z109">
        <f t="shared" si="52"/>
        <v>-22061.5</v>
      </c>
      <c r="AA109">
        <f t="shared" si="53"/>
        <v>-1.0323374597937864E-2</v>
      </c>
      <c r="AB109">
        <f t="shared" si="54"/>
        <v>5.2122791024158417E-3</v>
      </c>
      <c r="AC109">
        <f t="shared" si="55"/>
        <v>7.3827386604454256E-3</v>
      </c>
      <c r="AD109"/>
      <c r="AE109">
        <f t="shared" si="64"/>
        <v>2.7167853441480895E-6</v>
      </c>
      <c r="AF109" s="145">
        <f t="shared" si="56"/>
        <v>31709.784</v>
      </c>
      <c r="AG109" s="146"/>
      <c r="AH109">
        <f t="shared" si="57"/>
        <v>8.679986039522759E-3</v>
      </c>
      <c r="AI109">
        <f t="shared" si="58"/>
        <v>0.90022916996952307</v>
      </c>
      <c r="AJ109">
        <f t="shared" si="59"/>
        <v>0.92104625427007847</v>
      </c>
      <c r="AK109">
        <f t="shared" si="60"/>
        <v>8.7351787500343003E-2</v>
      </c>
      <c r="AL109">
        <f t="shared" si="61"/>
        <v>2.4224657746249063</v>
      </c>
      <c r="AM109">
        <f t="shared" si="62"/>
        <v>2.6602499913398323</v>
      </c>
      <c r="AN109">
        <f t="shared" si="65"/>
        <v>14.896534539948179</v>
      </c>
      <c r="AO109">
        <f t="shared" si="65"/>
        <v>14.896534482117941</v>
      </c>
      <c r="AP109">
        <f t="shared" si="65"/>
        <v>14.896535115562546</v>
      </c>
      <c r="AQ109">
        <f t="shared" si="65"/>
        <v>14.896528177092131</v>
      </c>
      <c r="AR109">
        <f t="shared" si="65"/>
        <v>14.896604175245963</v>
      </c>
      <c r="AS109">
        <f t="shared" si="65"/>
        <v>14.895771423553906</v>
      </c>
      <c r="AT109">
        <f t="shared" si="65"/>
        <v>14.904856907980124</v>
      </c>
      <c r="AU109">
        <f t="shared" si="63"/>
        <v>14.800358624173846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</row>
    <row r="110" spans="1:70" s="34" customFormat="1">
      <c r="A110" s="34" t="s">
        <v>90</v>
      </c>
      <c r="B110" s="52" t="s">
        <v>62</v>
      </c>
      <c r="C110" s="53">
        <v>46743.283000000003</v>
      </c>
      <c r="D110" s="54"/>
      <c r="E110" s="41">
        <f t="shared" si="44"/>
        <v>-22008.030082796264</v>
      </c>
      <c r="F110" s="41">
        <f t="shared" si="45"/>
        <v>-22008</v>
      </c>
      <c r="G110" s="41">
        <f t="shared" si="46"/>
        <v>-8.4357359955902211E-3</v>
      </c>
      <c r="I110" s="34">
        <f t="shared" si="66"/>
        <v>-8.4357359955902211E-3</v>
      </c>
      <c r="K110" s="44"/>
      <c r="P110" s="34">
        <f t="shared" si="47"/>
        <v>-1.2436045007642163E-2</v>
      </c>
      <c r="Q110" s="212">
        <f t="shared" si="48"/>
        <v>31724.783000000003</v>
      </c>
      <c r="R110" s="45"/>
      <c r="S110" s="44">
        <f t="shared" si="49"/>
        <v>1.6002472191903979E-5</v>
      </c>
      <c r="T110" s="34">
        <v>0.1</v>
      </c>
      <c r="U110" s="34">
        <f t="shared" si="50"/>
        <v>1.600247219190398E-6</v>
      </c>
      <c r="Z110">
        <f t="shared" si="52"/>
        <v>-22008</v>
      </c>
      <c r="AA110">
        <f t="shared" si="53"/>
        <v>-1.020564583131759E-2</v>
      </c>
      <c r="AB110">
        <f t="shared" si="54"/>
        <v>1.7699098357273693E-3</v>
      </c>
      <c r="AC110">
        <f t="shared" si="55"/>
        <v>4.0003090120519415E-3</v>
      </c>
      <c r="AD110"/>
      <c r="AE110">
        <f t="shared" si="64"/>
        <v>3.1325808266044834E-7</v>
      </c>
      <c r="AF110" s="145">
        <f t="shared" si="56"/>
        <v>31724.783000000003</v>
      </c>
      <c r="AG110" s="146"/>
      <c r="AH110">
        <f t="shared" si="57"/>
        <v>8.6621546573565841E-3</v>
      </c>
      <c r="AI110">
        <f t="shared" si="58"/>
        <v>0.8997172693079909</v>
      </c>
      <c r="AJ110">
        <f t="shared" si="59"/>
        <v>0.91874036098459033</v>
      </c>
      <c r="AK110">
        <f t="shared" si="60"/>
        <v>8.6763628493910713E-2</v>
      </c>
      <c r="AL110">
        <f t="shared" si="61"/>
        <v>2.4283457730583695</v>
      </c>
      <c r="AM110">
        <f t="shared" si="62"/>
        <v>2.6841834147033552</v>
      </c>
      <c r="AN110">
        <f t="shared" si="65"/>
        <v>14.903010368853112</v>
      </c>
      <c r="AO110">
        <f t="shared" si="65"/>
        <v>14.903010308900992</v>
      </c>
      <c r="AP110">
        <f t="shared" si="65"/>
        <v>14.903010961151665</v>
      </c>
      <c r="AQ110">
        <f t="shared" si="65"/>
        <v>14.903003864949342</v>
      </c>
      <c r="AR110">
        <f t="shared" si="65"/>
        <v>14.903081065715934</v>
      </c>
      <c r="AS110">
        <f t="shared" si="65"/>
        <v>14.902240852323102</v>
      </c>
      <c r="AT110">
        <f t="shared" si="65"/>
        <v>14.91134625394937</v>
      </c>
      <c r="AU110">
        <f t="shared" si="63"/>
        <v>14.807427675096726</v>
      </c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</row>
    <row r="111" spans="1:70" s="34" customFormat="1">
      <c r="A111" s="34" t="s">
        <v>91</v>
      </c>
      <c r="B111" s="52" t="s">
        <v>62</v>
      </c>
      <c r="C111" s="53">
        <v>47039.548000000003</v>
      </c>
      <c r="D111" s="54"/>
      <c r="E111" s="41">
        <f t="shared" si="44"/>
        <v>-20951.515317263784</v>
      </c>
      <c r="F111" s="41">
        <f t="shared" si="45"/>
        <v>-20951.5</v>
      </c>
      <c r="G111" s="41">
        <f t="shared" si="46"/>
        <v>-4.2952254952979274E-3</v>
      </c>
      <c r="I111" s="34">
        <f t="shared" si="66"/>
        <v>-4.2952254952979274E-3</v>
      </c>
      <c r="K111" s="44"/>
      <c r="P111" s="34">
        <f t="shared" si="47"/>
        <v>-1.1319579465407695E-2</v>
      </c>
      <c r="Q111" s="212">
        <f t="shared" si="48"/>
        <v>32021.048000000003</v>
      </c>
      <c r="R111" s="45"/>
      <c r="S111" s="44">
        <f t="shared" si="49"/>
        <v>4.9341548697396852E-5</v>
      </c>
      <c r="T111" s="34">
        <v>0.1</v>
      </c>
      <c r="U111" s="34">
        <f t="shared" si="50"/>
        <v>4.9341548697396857E-6</v>
      </c>
      <c r="Z111">
        <f t="shared" si="52"/>
        <v>-20951.5</v>
      </c>
      <c r="AA111">
        <f t="shared" si="53"/>
        <v>-8.0190779318131834E-3</v>
      </c>
      <c r="AB111">
        <f t="shared" si="54"/>
        <v>3.723852436515256E-3</v>
      </c>
      <c r="AC111">
        <f t="shared" si="55"/>
        <v>7.0243539701097674E-3</v>
      </c>
      <c r="AD111"/>
      <c r="AE111">
        <f t="shared" si="64"/>
        <v>1.3867076968940608E-6</v>
      </c>
      <c r="AF111" s="145">
        <f t="shared" si="56"/>
        <v>32021.048000000003</v>
      </c>
      <c r="AG111" s="146"/>
      <c r="AH111">
        <f t="shared" si="57"/>
        <v>8.2394302488476966E-3</v>
      </c>
      <c r="AI111">
        <f t="shared" si="58"/>
        <v>0.89043699257670939</v>
      </c>
      <c r="AJ111">
        <f t="shared" si="59"/>
        <v>0.867450513279167</v>
      </c>
      <c r="AK111">
        <f t="shared" si="60"/>
        <v>7.4702749004567165E-2</v>
      </c>
      <c r="AL111">
        <f t="shared" si="61"/>
        <v>2.5431694080673353</v>
      </c>
      <c r="AM111">
        <f t="shared" si="62"/>
        <v>3.2417785498002796</v>
      </c>
      <c r="AN111">
        <f t="shared" si="65"/>
        <v>15.030178511096786</v>
      </c>
      <c r="AO111">
        <f t="shared" si="65"/>
        <v>15.030178403181587</v>
      </c>
      <c r="AP111">
        <f t="shared" si="65"/>
        <v>15.030179447900744</v>
      </c>
      <c r="AQ111">
        <f t="shared" si="65"/>
        <v>15.030169334013975</v>
      </c>
      <c r="AR111">
        <f t="shared" si="65"/>
        <v>15.030267242710666</v>
      </c>
      <c r="AS111">
        <f t="shared" si="65"/>
        <v>15.029319101234814</v>
      </c>
      <c r="AT111">
        <f t="shared" si="65"/>
        <v>15.038470708981572</v>
      </c>
      <c r="AU111">
        <f t="shared" si="63"/>
        <v>14.947024914349489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</row>
    <row r="112" spans="1:70" s="34" customFormat="1">
      <c r="A112" s="34" t="s">
        <v>92</v>
      </c>
      <c r="B112" s="52"/>
      <c r="C112" s="53">
        <v>47055.39</v>
      </c>
      <c r="D112" s="54"/>
      <c r="E112" s="41">
        <f t="shared" si="44"/>
        <v>-20895.020939205078</v>
      </c>
      <c r="F112" s="41">
        <f t="shared" si="45"/>
        <v>-20895</v>
      </c>
      <c r="G112" s="41">
        <f t="shared" si="46"/>
        <v>-5.8717149950098246E-3</v>
      </c>
      <c r="I112" s="34">
        <f t="shared" si="66"/>
        <v>-5.8717149950098246E-3</v>
      </c>
      <c r="K112" s="44"/>
      <c r="P112" s="34">
        <f t="shared" si="47"/>
        <v>-1.1261198971348401E-2</v>
      </c>
      <c r="Q112" s="212">
        <f t="shared" si="48"/>
        <v>32036.89</v>
      </c>
      <c r="R112" s="45"/>
      <c r="S112" s="44">
        <f t="shared" si="49"/>
        <v>2.9046537531210274E-5</v>
      </c>
      <c r="T112" s="34">
        <v>0.1</v>
      </c>
      <c r="U112" s="34">
        <f t="shared" si="50"/>
        <v>2.9046537531210276E-6</v>
      </c>
      <c r="Z112">
        <f t="shared" si="52"/>
        <v>-20895</v>
      </c>
      <c r="AA112">
        <f t="shared" si="53"/>
        <v>-7.909452390724615E-3</v>
      </c>
      <c r="AB112">
        <f t="shared" si="54"/>
        <v>2.0377373957147903E-3</v>
      </c>
      <c r="AC112">
        <f t="shared" si="55"/>
        <v>5.3894839763385764E-3</v>
      </c>
      <c r="AD112"/>
      <c r="AE112">
        <f t="shared" si="64"/>
        <v>4.1523736938944965E-7</v>
      </c>
      <c r="AF112" s="145">
        <f t="shared" si="56"/>
        <v>32036.89</v>
      </c>
      <c r="AG112" s="146"/>
      <c r="AH112">
        <f t="shared" si="57"/>
        <v>8.2131453248001727E-3</v>
      </c>
      <c r="AI112">
        <f t="shared" si="58"/>
        <v>0.88998514367643788</v>
      </c>
      <c r="AJ112">
        <f t="shared" si="59"/>
        <v>0.86441170162652092</v>
      </c>
      <c r="AK112">
        <f t="shared" si="60"/>
        <v>7.4035698771480418E-2</v>
      </c>
      <c r="AL112">
        <f t="shared" si="61"/>
        <v>2.5492451405634635</v>
      </c>
      <c r="AM112">
        <f t="shared" si="62"/>
        <v>3.2770895967804754</v>
      </c>
      <c r="AN112">
        <f t="shared" si="65"/>
        <v>15.036943287089146</v>
      </c>
      <c r="AO112">
        <f t="shared" si="65"/>
        <v>15.036943176416703</v>
      </c>
      <c r="AP112">
        <f t="shared" si="65"/>
        <v>15.036944242049875</v>
      </c>
      <c r="AQ112">
        <f t="shared" si="65"/>
        <v>15.036933981336608</v>
      </c>
      <c r="AR112">
        <f t="shared" si="65"/>
        <v>15.037032775686878</v>
      </c>
      <c r="AS112">
        <f t="shared" si="65"/>
        <v>15.036081221008859</v>
      </c>
      <c r="AT112">
        <f t="shared" si="65"/>
        <v>15.045216689033836</v>
      </c>
      <c r="AU112">
        <f t="shared" si="63"/>
        <v>14.954490360651223</v>
      </c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</row>
    <row r="113" spans="1:70" s="34" customFormat="1">
      <c r="A113" s="34" t="s">
        <v>92</v>
      </c>
      <c r="B113" s="52" t="s">
        <v>62</v>
      </c>
      <c r="C113" s="53">
        <v>47056.36</v>
      </c>
      <c r="D113" s="54"/>
      <c r="E113" s="41">
        <f t="shared" si="44"/>
        <v>-20891.561808620747</v>
      </c>
      <c r="F113" s="41">
        <f t="shared" si="45"/>
        <v>-20891.5</v>
      </c>
      <c r="G113" s="41">
        <f t="shared" si="46"/>
        <v>-1.7332205497950781E-2</v>
      </c>
      <c r="I113" s="34">
        <f t="shared" si="66"/>
        <v>-1.7332205497950781E-2</v>
      </c>
      <c r="K113" s="44"/>
      <c r="P113" s="34">
        <f t="shared" si="47"/>
        <v>-1.1257586909923756E-2</v>
      </c>
      <c r="Q113" s="212">
        <f t="shared" si="48"/>
        <v>32037.86</v>
      </c>
      <c r="R113" s="45"/>
      <c r="S113" s="44">
        <f t="shared" si="49"/>
        <v>3.6900990990003446E-5</v>
      </c>
      <c r="T113" s="34">
        <v>0.1</v>
      </c>
      <c r="U113" s="34">
        <f t="shared" si="50"/>
        <v>3.6900990990003446E-6</v>
      </c>
      <c r="Z113">
        <f t="shared" si="52"/>
        <v>-20891.5</v>
      </c>
      <c r="AA113">
        <f t="shared" si="53"/>
        <v>-7.9026854853009362E-3</v>
      </c>
      <c r="AB113">
        <f t="shared" si="54"/>
        <v>-9.429520012649845E-3</v>
      </c>
      <c r="AC113">
        <f t="shared" si="55"/>
        <v>-6.074618588027025E-3</v>
      </c>
      <c r="AD113"/>
      <c r="AE113">
        <f t="shared" si="64"/>
        <v>8.8915847668963944E-6</v>
      </c>
      <c r="AF113" s="145">
        <f t="shared" si="56"/>
        <v>32037.86</v>
      </c>
      <c r="AG113" s="146"/>
      <c r="AH113">
        <f t="shared" si="57"/>
        <v>8.2115051217190056E-3</v>
      </c>
      <c r="AI113">
        <f t="shared" si="58"/>
        <v>0.88995730142715357</v>
      </c>
      <c r="AJ113">
        <f t="shared" si="59"/>
        <v>0.86422250779892607</v>
      </c>
      <c r="AK113">
        <f t="shared" si="60"/>
        <v>7.3994309208756381E-2</v>
      </c>
      <c r="AL113">
        <f t="shared" si="61"/>
        <v>2.5496213108999508</v>
      </c>
      <c r="AM113">
        <f t="shared" si="62"/>
        <v>3.2792989498570919</v>
      </c>
      <c r="AN113">
        <f t="shared" si="65"/>
        <v>15.03736223128074</v>
      </c>
      <c r="AO113">
        <f t="shared" si="65"/>
        <v>15.03736212043737</v>
      </c>
      <c r="AP113">
        <f t="shared" si="65"/>
        <v>15.037363187361587</v>
      </c>
      <c r="AQ113">
        <f t="shared" si="65"/>
        <v>15.037352917632058</v>
      </c>
      <c r="AR113">
        <f t="shared" si="65"/>
        <v>15.037451765926898</v>
      </c>
      <c r="AS113">
        <f t="shared" si="65"/>
        <v>15.036500008358928</v>
      </c>
      <c r="AT113">
        <f t="shared" si="65"/>
        <v>15.045634414873073</v>
      </c>
      <c r="AU113">
        <f t="shared" si="63"/>
        <v>14.954952821926552</v>
      </c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</row>
    <row r="114" spans="1:70" s="34" customFormat="1">
      <c r="A114" s="34" t="s">
        <v>92</v>
      </c>
      <c r="B114" s="52"/>
      <c r="C114" s="53">
        <v>47057.347999999998</v>
      </c>
      <c r="D114" s="54"/>
      <c r="E114" s="41">
        <f t="shared" si="44"/>
        <v>-20888.038487984344</v>
      </c>
      <c r="F114" s="41">
        <f t="shared" si="45"/>
        <v>-20888</v>
      </c>
      <c r="G114" s="41">
        <f t="shared" si="46"/>
        <v>-1.0792695997224655E-2</v>
      </c>
      <c r="I114" s="34">
        <f t="shared" si="66"/>
        <v>-1.0792695997224655E-2</v>
      </c>
      <c r="K114" s="44"/>
      <c r="P114" s="34">
        <f t="shared" si="47"/>
        <v>-1.1253975365257522E-2</v>
      </c>
      <c r="Q114" s="212">
        <f t="shared" si="48"/>
        <v>32038.847999999998</v>
      </c>
      <c r="R114" s="45"/>
      <c r="S114" s="44">
        <f t="shared" si="49"/>
        <v>2.1277865537280074E-7</v>
      </c>
      <c r="T114" s="34">
        <v>0.1</v>
      </c>
      <c r="U114" s="34">
        <f t="shared" si="50"/>
        <v>2.1277865537280076E-8</v>
      </c>
      <c r="Z114">
        <f t="shared" si="52"/>
        <v>-20888</v>
      </c>
      <c r="AA114">
        <f t="shared" si="53"/>
        <v>-7.8959213841978508E-3</v>
      </c>
      <c r="AB114">
        <f t="shared" si="54"/>
        <v>-2.8967746130268042E-3</v>
      </c>
      <c r="AC114">
        <f t="shared" si="55"/>
        <v>4.6127936803286654E-4</v>
      </c>
      <c r="AD114"/>
      <c r="AE114">
        <f t="shared" si="64"/>
        <v>8.3913031586765915E-7</v>
      </c>
      <c r="AF114" s="145">
        <f t="shared" si="56"/>
        <v>32038.847999999998</v>
      </c>
      <c r="AG114" s="146"/>
      <c r="AH114">
        <f t="shared" si="57"/>
        <v>8.2098635287662682E-3</v>
      </c>
      <c r="AI114">
        <f t="shared" si="58"/>
        <v>0.88992947648939225</v>
      </c>
      <c r="AJ114">
        <f t="shared" si="59"/>
        <v>0.86403320352553437</v>
      </c>
      <c r="AK114">
        <f t="shared" si="60"/>
        <v>7.3952911765366863E-2</v>
      </c>
      <c r="AL114">
        <f t="shared" si="61"/>
        <v>2.5499974577075761</v>
      </c>
      <c r="AM114">
        <f t="shared" si="62"/>
        <v>3.2815108915709539</v>
      </c>
      <c r="AN114">
        <f t="shared" si="65"/>
        <v>15.037781162369985</v>
      </c>
      <c r="AO114">
        <f t="shared" si="65"/>
        <v>15.037781051355676</v>
      </c>
      <c r="AP114">
        <f t="shared" si="65"/>
        <v>15.03778211957038</v>
      </c>
      <c r="AQ114">
        <f t="shared" si="65"/>
        <v>15.037771840834031</v>
      </c>
      <c r="AR114">
        <f t="shared" si="65"/>
        <v>15.037870742965127</v>
      </c>
      <c r="AS114">
        <f t="shared" si="65"/>
        <v>15.036918783508106</v>
      </c>
      <c r="AT114">
        <f t="shared" si="65"/>
        <v>15.046052121318196</v>
      </c>
      <c r="AU114">
        <f t="shared" si="63"/>
        <v>14.95541528320188</v>
      </c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</row>
    <row r="115" spans="1:70" s="34" customFormat="1">
      <c r="A115" s="34" t="s">
        <v>76</v>
      </c>
      <c r="B115" s="52"/>
      <c r="C115" s="53">
        <v>47333.84</v>
      </c>
      <c r="D115" s="54"/>
      <c r="E115" s="41">
        <f t="shared" si="44"/>
        <v>-19902.036494662134</v>
      </c>
      <c r="F115" s="41">
        <f t="shared" si="45"/>
        <v>-19902</v>
      </c>
      <c r="G115" s="41">
        <f t="shared" si="46"/>
        <v>-1.0233733999484684E-2</v>
      </c>
      <c r="J115" s="34">
        <f>G115</f>
        <v>-1.0233733999484684E-2</v>
      </c>
      <c r="K115" s="44"/>
      <c r="P115" s="34">
        <f t="shared" si="47"/>
        <v>-1.0257130161379946E-2</v>
      </c>
      <c r="Q115" s="212">
        <f t="shared" si="48"/>
        <v>32315.339999999997</v>
      </c>
      <c r="R115" s="45"/>
      <c r="S115" s="44">
        <f t="shared" si="49"/>
        <v>5.4738039142927525E-10</v>
      </c>
      <c r="T115" s="34">
        <v>1</v>
      </c>
      <c r="U115" s="34">
        <f t="shared" si="50"/>
        <v>5.4738039142927525E-10</v>
      </c>
      <c r="Z115">
        <f t="shared" si="52"/>
        <v>-19902</v>
      </c>
      <c r="AA115">
        <f t="shared" si="53"/>
        <v>-6.1005572029032857E-3</v>
      </c>
      <c r="AB115">
        <f t="shared" si="54"/>
        <v>-4.1331767965813986E-3</v>
      </c>
      <c r="AC115">
        <f t="shared" si="55"/>
        <v>2.3396161895261267E-5</v>
      </c>
      <c r="AD115"/>
      <c r="AE115">
        <f t="shared" si="64"/>
        <v>1.7083150431798873E-5</v>
      </c>
      <c r="AF115" s="145">
        <f t="shared" si="56"/>
        <v>32315.339999999997</v>
      </c>
      <c r="AG115" s="146"/>
      <c r="AH115">
        <f t="shared" si="57"/>
        <v>7.6935502638210349E-3</v>
      </c>
      <c r="AI115">
        <f t="shared" si="58"/>
        <v>0.88277952740040455</v>
      </c>
      <c r="AJ115">
        <f t="shared" si="59"/>
        <v>0.80645990222127817</v>
      </c>
      <c r="AK115">
        <f t="shared" si="60"/>
        <v>6.199930731873439E-2</v>
      </c>
      <c r="AL115">
        <f t="shared" si="61"/>
        <v>2.6550839077646895</v>
      </c>
      <c r="AM115">
        <f t="shared" si="62"/>
        <v>4.029516543242643</v>
      </c>
      <c r="AN115">
        <f t="shared" si="65"/>
        <v>15.155308938479545</v>
      </c>
      <c r="AO115">
        <f t="shared" si="65"/>
        <v>15.155308781570964</v>
      </c>
      <c r="AP115">
        <f t="shared" si="65"/>
        <v>15.155310171788837</v>
      </c>
      <c r="AQ115">
        <f t="shared" si="65"/>
        <v>15.155297854347362</v>
      </c>
      <c r="AR115">
        <f t="shared" si="65"/>
        <v>15.155406984605428</v>
      </c>
      <c r="AS115">
        <f t="shared" si="65"/>
        <v>15.154439854665398</v>
      </c>
      <c r="AT115">
        <f t="shared" si="65"/>
        <v>15.16299078803163</v>
      </c>
      <c r="AU115">
        <f t="shared" si="63"/>
        <v>15.085697231051597</v>
      </c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</row>
    <row r="116" spans="1:70" s="34" customFormat="1">
      <c r="A116" s="34" t="s">
        <v>93</v>
      </c>
      <c r="B116" s="52"/>
      <c r="C116" s="53">
        <v>47362.451999999997</v>
      </c>
      <c r="D116" s="54"/>
      <c r="E116" s="41">
        <f t="shared" si="44"/>
        <v>-19800.00284076641</v>
      </c>
      <c r="F116" s="41">
        <f t="shared" si="45"/>
        <v>-19800</v>
      </c>
      <c r="G116" s="41">
        <f t="shared" si="46"/>
        <v>-7.9659999755676836E-4</v>
      </c>
      <c r="I116" s="34">
        <f>G116</f>
        <v>-7.9659999755676836E-4</v>
      </c>
      <c r="K116" s="44"/>
      <c r="P116" s="34">
        <f t="shared" si="47"/>
        <v>-1.0156348969500064E-2</v>
      </c>
      <c r="Q116" s="212">
        <f t="shared" si="48"/>
        <v>32343.951999999997</v>
      </c>
      <c r="R116" s="45"/>
      <c r="S116" s="44">
        <f t="shared" si="49"/>
        <v>8.7604900817793592E-5</v>
      </c>
      <c r="T116" s="34">
        <v>0.1</v>
      </c>
      <c r="U116" s="34">
        <f t="shared" si="50"/>
        <v>8.7604900817793602E-6</v>
      </c>
      <c r="Z116">
        <f t="shared" si="52"/>
        <v>-19800</v>
      </c>
      <c r="AA116">
        <f t="shared" si="53"/>
        <v>-5.9271726677422231E-3</v>
      </c>
      <c r="AB116">
        <f t="shared" si="54"/>
        <v>5.1305726701854548E-3</v>
      </c>
      <c r="AC116">
        <f t="shared" si="55"/>
        <v>9.359748971943296E-3</v>
      </c>
      <c r="AD116"/>
      <c r="AE116">
        <f t="shared" si="64"/>
        <v>2.632277592405391E-6</v>
      </c>
      <c r="AF116" s="145">
        <f t="shared" si="56"/>
        <v>32343.951999999997</v>
      </c>
      <c r="AG116" s="146"/>
      <c r="AH116">
        <f t="shared" si="57"/>
        <v>7.6342026872744618E-3</v>
      </c>
      <c r="AI116">
        <f t="shared" si="58"/>
        <v>0.88211811352142311</v>
      </c>
      <c r="AJ116">
        <f t="shared" si="59"/>
        <v>0.80004020812637466</v>
      </c>
      <c r="AK116">
        <f t="shared" si="60"/>
        <v>6.0732315489591661E-2</v>
      </c>
      <c r="AL116">
        <f t="shared" si="61"/>
        <v>2.665862017935912</v>
      </c>
      <c r="AM116">
        <f t="shared" si="62"/>
        <v>4.1244705783090918</v>
      </c>
      <c r="AN116">
        <f t="shared" si="65"/>
        <v>15.167414955025651</v>
      </c>
      <c r="AO116">
        <f t="shared" si="65"/>
        <v>15.167414793982742</v>
      </c>
      <c r="AP116">
        <f t="shared" si="65"/>
        <v>15.167416210359585</v>
      </c>
      <c r="AQ116">
        <f t="shared" si="65"/>
        <v>15.167403753244734</v>
      </c>
      <c r="AR116">
        <f t="shared" si="65"/>
        <v>15.167513311085733</v>
      </c>
      <c r="AS116">
        <f t="shared" si="65"/>
        <v>15.16654952456086</v>
      </c>
      <c r="AT116">
        <f t="shared" si="65"/>
        <v>15.175009048342782</v>
      </c>
      <c r="AU116">
        <f t="shared" si="63"/>
        <v>15.099174673932602</v>
      </c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</row>
    <row r="117" spans="1:70" s="34" customFormat="1">
      <c r="A117" s="34" t="s">
        <v>93</v>
      </c>
      <c r="B117" s="52" t="s">
        <v>62</v>
      </c>
      <c r="C117" s="53">
        <v>47374.36</v>
      </c>
      <c r="D117" s="54"/>
      <c r="E117" s="41">
        <f t="shared" si="44"/>
        <v>-19757.537555201245</v>
      </c>
      <c r="F117" s="41">
        <f t="shared" si="45"/>
        <v>-19757.5</v>
      </c>
      <c r="G117" s="41">
        <f t="shared" ref="G117:G132" si="67">+C117-(C$7+F117*C$8)</f>
        <v>-1.0531127496506087E-2</v>
      </c>
      <c r="I117" s="34">
        <f>G117</f>
        <v>-1.0531127496506087E-2</v>
      </c>
      <c r="K117" s="44"/>
      <c r="P117" s="34">
        <f t="shared" si="47"/>
        <v>-1.0114486338566927E-2</v>
      </c>
      <c r="Q117" s="212">
        <f t="shared" si="48"/>
        <v>32355.86</v>
      </c>
      <c r="R117" s="45"/>
      <c r="S117" s="44">
        <f t="shared" ref="S117:S140" si="68">(P117-G117)^2</f>
        <v>1.7358985448888455E-7</v>
      </c>
      <c r="T117" s="34">
        <v>0.1</v>
      </c>
      <c r="U117" s="34">
        <f t="shared" ref="U117:U140" si="69">S117*T117</f>
        <v>1.7358985448888457E-8</v>
      </c>
      <c r="Z117">
        <f t="shared" si="52"/>
        <v>-19757.5</v>
      </c>
      <c r="AA117">
        <f t="shared" si="53"/>
        <v>-5.855601109367033E-3</v>
      </c>
      <c r="AB117">
        <f t="shared" si="54"/>
        <v>-4.6755263871390545E-3</v>
      </c>
      <c r="AC117">
        <f t="shared" si="55"/>
        <v>-4.1664115793916059E-4</v>
      </c>
      <c r="AD117"/>
      <c r="AE117">
        <f t="shared" si="64"/>
        <v>2.186054699683358E-6</v>
      </c>
      <c r="AF117" s="145">
        <f t="shared" si="56"/>
        <v>32355.86</v>
      </c>
      <c r="AG117" s="146"/>
      <c r="AH117">
        <f t="shared" si="57"/>
        <v>7.6091570828474338E-3</v>
      </c>
      <c r="AI117">
        <f t="shared" si="58"/>
        <v>0.88184684673254243</v>
      </c>
      <c r="AJ117">
        <f t="shared" si="59"/>
        <v>0.79734072065774109</v>
      </c>
      <c r="AK117">
        <f t="shared" si="60"/>
        <v>6.0202871006556288E-2</v>
      </c>
      <c r="AL117">
        <f t="shared" si="61"/>
        <v>2.670348161990292</v>
      </c>
      <c r="AM117">
        <f t="shared" si="62"/>
        <v>4.1652484505428067</v>
      </c>
      <c r="AN117">
        <f t="shared" ref="AN117:AT132" si="70">$AU117+$AB$7*SIN(AO117)</f>
        <v>15.172456468692419</v>
      </c>
      <c r="AO117">
        <f t="shared" si="70"/>
        <v>15.172456305981891</v>
      </c>
      <c r="AP117">
        <f t="shared" si="70"/>
        <v>15.172457732726606</v>
      </c>
      <c r="AQ117">
        <f t="shared" si="70"/>
        <v>15.172445222121361</v>
      </c>
      <c r="AR117">
        <f t="shared" si="70"/>
        <v>15.172554919903709</v>
      </c>
      <c r="AS117">
        <f t="shared" si="70"/>
        <v>15.171592804293295</v>
      </c>
      <c r="AT117">
        <f t="shared" si="70"/>
        <v>15.180012576129728</v>
      </c>
      <c r="AU117">
        <f t="shared" si="63"/>
        <v>15.10479027513302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</row>
    <row r="118" spans="1:70" s="34" customFormat="1">
      <c r="A118" s="34" t="s">
        <v>93</v>
      </c>
      <c r="B118" s="52"/>
      <c r="C118" s="53">
        <v>47378.432000000001</v>
      </c>
      <c r="D118" s="54"/>
      <c r="E118" s="41">
        <f t="shared" si="44"/>
        <v>-19743.016338975067</v>
      </c>
      <c r="F118" s="41">
        <f t="shared" si="45"/>
        <v>-19743</v>
      </c>
      <c r="G118" s="41">
        <f t="shared" si="67"/>
        <v>-4.58173099468695E-3</v>
      </c>
      <c r="I118" s="34">
        <f>G118</f>
        <v>-4.58173099468695E-3</v>
      </c>
      <c r="K118" s="44"/>
      <c r="P118" s="34">
        <f t="shared" si="47"/>
        <v>-1.0100221226582353E-2</v>
      </c>
      <c r="Q118" s="212">
        <f t="shared" si="48"/>
        <v>32359.932000000001</v>
      </c>
      <c r="R118" s="45"/>
      <c r="S118" s="44">
        <f t="shared" si="68"/>
        <v>3.0453734439524979E-5</v>
      </c>
      <c r="T118" s="34">
        <v>0.1</v>
      </c>
      <c r="U118" s="34">
        <f t="shared" si="69"/>
        <v>3.0453734439524979E-6</v>
      </c>
      <c r="Z118">
        <f t="shared" si="52"/>
        <v>-19743</v>
      </c>
      <c r="AA118">
        <f t="shared" si="53"/>
        <v>-5.8312728045160989E-3</v>
      </c>
      <c r="AB118">
        <f t="shared" si="54"/>
        <v>1.2495418098291489E-3</v>
      </c>
      <c r="AC118">
        <f t="shared" si="55"/>
        <v>5.5184902318954031E-3</v>
      </c>
      <c r="AD118"/>
      <c r="AE118">
        <f t="shared" si="64"/>
        <v>1.5613547345111049E-7</v>
      </c>
      <c r="AF118" s="145">
        <f t="shared" si="56"/>
        <v>32359.932000000001</v>
      </c>
      <c r="AG118" s="146"/>
      <c r="AH118">
        <f t="shared" si="57"/>
        <v>7.6005696010998649E-3</v>
      </c>
      <c r="AI118">
        <f t="shared" si="58"/>
        <v>0.88175487844053002</v>
      </c>
      <c r="AJ118">
        <f t="shared" si="59"/>
        <v>0.79641642574811866</v>
      </c>
      <c r="AK118">
        <f t="shared" si="60"/>
        <v>6.0022033719806252E-2</v>
      </c>
      <c r="AL118">
        <f t="shared" si="61"/>
        <v>2.671878099140709</v>
      </c>
      <c r="AM118">
        <f t="shared" si="62"/>
        <v>4.1793299547516414</v>
      </c>
      <c r="AN118">
        <f t="shared" si="70"/>
        <v>15.174176160704691</v>
      </c>
      <c r="AO118">
        <f t="shared" si="70"/>
        <v>15.174175997433016</v>
      </c>
      <c r="AP118">
        <f t="shared" si="70"/>
        <v>15.174177427641002</v>
      </c>
      <c r="AQ118">
        <f t="shared" si="70"/>
        <v>15.174164899432448</v>
      </c>
      <c r="AR118">
        <f t="shared" si="70"/>
        <v>15.174274639765828</v>
      </c>
      <c r="AS118">
        <f t="shared" si="70"/>
        <v>15.173313131662976</v>
      </c>
      <c r="AT118">
        <f t="shared" si="70"/>
        <v>15.181719118392119</v>
      </c>
      <c r="AU118">
        <f t="shared" si="63"/>
        <v>15.106706186130811</v>
      </c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</row>
    <row r="119" spans="1:70" s="34" customFormat="1">
      <c r="A119" s="34" t="s">
        <v>93</v>
      </c>
      <c r="B119" s="52" t="s">
        <v>62</v>
      </c>
      <c r="C119" s="53">
        <v>47381.394999999997</v>
      </c>
      <c r="D119" s="54"/>
      <c r="E119" s="41">
        <f t="shared" si="44"/>
        <v>-19732.449943179854</v>
      </c>
      <c r="F119" s="41">
        <f t="shared" si="45"/>
        <v>-19732.5</v>
      </c>
      <c r="G119" s="41">
        <f t="shared" si="67"/>
        <v>1.4036797503649723E-2</v>
      </c>
      <c r="I119" s="34">
        <f>G119</f>
        <v>1.4036797503649723E-2</v>
      </c>
      <c r="K119" s="44"/>
      <c r="P119" s="34">
        <f t="shared" si="47"/>
        <v>-1.0089896854601106E-2</v>
      </c>
      <c r="Q119" s="212">
        <f t="shared" si="48"/>
        <v>32362.894999999997</v>
      </c>
      <c r="R119" s="45"/>
      <c r="S119" s="44">
        <f t="shared" si="68"/>
        <v>5.8209738065645238E-4</v>
      </c>
      <c r="T119" s="34">
        <v>0.1</v>
      </c>
      <c r="U119" s="34">
        <f t="shared" si="69"/>
        <v>5.820973806564524E-5</v>
      </c>
      <c r="Z119">
        <f t="shared" si="52"/>
        <v>-19732.5</v>
      </c>
      <c r="AA119">
        <f t="shared" si="53"/>
        <v>-5.8136843839944798E-3</v>
      </c>
      <c r="AB119">
        <f t="shared" si="54"/>
        <v>1.9850481887644204E-2</v>
      </c>
      <c r="AC119">
        <f t="shared" si="55"/>
        <v>2.4126694358250829E-2</v>
      </c>
      <c r="AD119"/>
      <c r="AE119">
        <f t="shared" si="64"/>
        <v>3.9404163117169068E-5</v>
      </c>
      <c r="AF119" s="145">
        <f t="shared" si="56"/>
        <v>32362.894999999997</v>
      </c>
      <c r="AG119" s="146"/>
      <c r="AH119">
        <f t="shared" si="57"/>
        <v>7.594337606826573E-3</v>
      </c>
      <c r="AI119">
        <f t="shared" si="58"/>
        <v>0.88168846539493917</v>
      </c>
      <c r="AJ119">
        <f t="shared" si="59"/>
        <v>0.79574606538534298</v>
      </c>
      <c r="AK119">
        <f t="shared" si="60"/>
        <v>5.9891018390664262E-2</v>
      </c>
      <c r="AL119">
        <f t="shared" si="61"/>
        <v>2.672985785712461</v>
      </c>
      <c r="AM119">
        <f t="shared" si="62"/>
        <v>4.1895813973168829</v>
      </c>
      <c r="AN119">
        <f t="shared" si="70"/>
        <v>15.1754213431024</v>
      </c>
      <c r="AO119">
        <f t="shared" si="70"/>
        <v>15.175421179426911</v>
      </c>
      <c r="AP119">
        <f t="shared" si="70"/>
        <v>15.17542261211895</v>
      </c>
      <c r="AQ119">
        <f t="shared" si="70"/>
        <v>15.175410071370159</v>
      </c>
      <c r="AR119">
        <f t="shared" si="70"/>
        <v>15.175519840860334</v>
      </c>
      <c r="AS119">
        <f t="shared" si="70"/>
        <v>15.174558784569001</v>
      </c>
      <c r="AT119">
        <f t="shared" si="70"/>
        <v>15.182954718441321</v>
      </c>
      <c r="AU119">
        <f t="shared" si="63"/>
        <v>15.108093569956797</v>
      </c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</row>
    <row r="120" spans="1:70" s="34" customFormat="1">
      <c r="A120" s="34" t="s">
        <v>94</v>
      </c>
      <c r="B120" s="52" t="s">
        <v>62</v>
      </c>
      <c r="C120" s="53">
        <v>47387.540999999997</v>
      </c>
      <c r="D120" s="54"/>
      <c r="E120" s="41">
        <f t="shared" si="44"/>
        <v>-19710.532606508419</v>
      </c>
      <c r="F120" s="41">
        <f t="shared" si="45"/>
        <v>-19710.5</v>
      </c>
      <c r="G120" s="41">
        <f t="shared" si="67"/>
        <v>-9.1434284986462444E-3</v>
      </c>
      <c r="I120" s="34">
        <f>G120</f>
        <v>-9.1434284986462444E-3</v>
      </c>
      <c r="K120" s="44"/>
      <c r="P120" s="34">
        <f t="shared" si="47"/>
        <v>-1.0068279918025259E-2</v>
      </c>
      <c r="Q120" s="212">
        <f t="shared" si="48"/>
        <v>32369.040999999997</v>
      </c>
      <c r="R120" s="45"/>
      <c r="S120" s="44">
        <f t="shared" si="68"/>
        <v>8.5535014792737868E-7</v>
      </c>
      <c r="T120" s="34">
        <v>0.1</v>
      </c>
      <c r="U120" s="34">
        <f t="shared" si="69"/>
        <v>8.5535014792737873E-8</v>
      </c>
      <c r="Z120">
        <f t="shared" si="52"/>
        <v>-19710.5</v>
      </c>
      <c r="AA120">
        <f t="shared" si="53"/>
        <v>-5.7769103776798827E-3</v>
      </c>
      <c r="AB120">
        <f t="shared" si="54"/>
        <v>-3.3665181209663617E-3</v>
      </c>
      <c r="AC120">
        <f t="shared" si="55"/>
        <v>9.2485141937901499E-4</v>
      </c>
      <c r="AD120"/>
      <c r="AE120">
        <f t="shared" si="64"/>
        <v>1.1333444258794882E-6</v>
      </c>
      <c r="AF120" s="145">
        <f t="shared" si="56"/>
        <v>32369.040999999997</v>
      </c>
      <c r="AG120" s="146"/>
      <c r="AH120">
        <f t="shared" si="57"/>
        <v>7.5812434514367583E-3</v>
      </c>
      <c r="AI120">
        <f t="shared" si="58"/>
        <v>0.88154981725360293</v>
      </c>
      <c r="AJ120">
        <f t="shared" si="59"/>
        <v>0.79433866384018048</v>
      </c>
      <c r="AK120">
        <f t="shared" si="60"/>
        <v>5.961633594762878E-2</v>
      </c>
      <c r="AL120">
        <f t="shared" si="61"/>
        <v>2.6753061128571467</v>
      </c>
      <c r="AM120">
        <f t="shared" si="62"/>
        <v>4.2112105795594799</v>
      </c>
      <c r="AN120">
        <f t="shared" si="70"/>
        <v>15.178029993186376</v>
      </c>
      <c r="AO120">
        <f t="shared" si="70"/>
        <v>15.178029828671798</v>
      </c>
      <c r="AP120">
        <f t="shared" si="70"/>
        <v>15.178031266503002</v>
      </c>
      <c r="AQ120">
        <f t="shared" si="70"/>
        <v>15.178018700046405</v>
      </c>
      <c r="AR120">
        <f t="shared" si="70"/>
        <v>15.178128526104278</v>
      </c>
      <c r="AS120">
        <f t="shared" si="70"/>
        <v>15.1771684488641</v>
      </c>
      <c r="AT120">
        <f t="shared" si="70"/>
        <v>15.18554312783345</v>
      </c>
      <c r="AU120">
        <f t="shared" si="63"/>
        <v>15.11100046940172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</row>
    <row r="121" spans="1:70">
      <c r="A121" s="34" t="s">
        <v>19</v>
      </c>
      <c r="B121" s="55"/>
      <c r="C121" s="53">
        <v>47450.633900000001</v>
      </c>
      <c r="D121" s="54"/>
      <c r="E121" s="41">
        <f t="shared" si="44"/>
        <v>-19485.536132236171</v>
      </c>
      <c r="F121" s="41">
        <f t="shared" si="45"/>
        <v>-19485.5</v>
      </c>
      <c r="G121" s="41">
        <f t="shared" si="67"/>
        <v>-1.0132103496289346E-2</v>
      </c>
      <c r="I121" s="34"/>
      <c r="J121" s="34"/>
      <c r="K121" s="43">
        <f>G121</f>
        <v>-1.0132103496289346E-2</v>
      </c>
      <c r="L121" s="34"/>
      <c r="M121" s="34"/>
      <c r="N121" s="34"/>
      <c r="O121" s="34"/>
      <c r="P121" s="34">
        <f t="shared" si="47"/>
        <v>-9.8483698100368666E-3</v>
      </c>
      <c r="Q121" s="212">
        <f t="shared" si="48"/>
        <v>32432.133900000001</v>
      </c>
      <c r="R121" s="45"/>
      <c r="S121" s="44">
        <f t="shared" si="68"/>
        <v>8.0504804714420618E-8</v>
      </c>
      <c r="T121" s="34">
        <v>1</v>
      </c>
      <c r="U121" s="34">
        <f t="shared" si="69"/>
        <v>8.0504804714420618E-8</v>
      </c>
      <c r="V121" s="34"/>
      <c r="W121" s="34"/>
      <c r="X121" s="34"/>
      <c r="Y121" s="34"/>
      <c r="Z121">
        <f t="shared" si="52"/>
        <v>-19485.5</v>
      </c>
      <c r="AA121">
        <f t="shared" si="53"/>
        <v>-5.4068460735403577E-3</v>
      </c>
      <c r="AB121">
        <f t="shared" si="54"/>
        <v>-4.7252574227489887E-3</v>
      </c>
      <c r="AC121">
        <f t="shared" si="55"/>
        <v>-2.8373368625247974E-4</v>
      </c>
      <c r="AE121">
        <f t="shared" si="64"/>
        <v>2.2328057711244414E-5</v>
      </c>
      <c r="AF121" s="145">
        <f t="shared" si="56"/>
        <v>32432.133900000001</v>
      </c>
      <c r="AG121" s="146"/>
      <c r="AH121">
        <f t="shared" si="57"/>
        <v>7.4445009553823997E-3</v>
      </c>
      <c r="AI121">
        <f t="shared" si="58"/>
        <v>0.88017090460378822</v>
      </c>
      <c r="AJ121">
        <f t="shared" si="59"/>
        <v>0.77972636337313939</v>
      </c>
      <c r="AK121">
        <f t="shared" si="60"/>
        <v>5.6793848267228393E-2</v>
      </c>
      <c r="AL121">
        <f t="shared" si="61"/>
        <v>2.6989955893812687</v>
      </c>
      <c r="AM121">
        <f t="shared" si="62"/>
        <v>4.4447746544532656</v>
      </c>
      <c r="AN121">
        <f t="shared" si="70"/>
        <v>15.204686229146576</v>
      </c>
      <c r="AO121">
        <f t="shared" si="70"/>
        <v>15.204686056637478</v>
      </c>
      <c r="AP121">
        <f t="shared" si="70"/>
        <v>15.204687541679499</v>
      </c>
      <c r="AQ121">
        <f t="shared" si="70"/>
        <v>15.204674757677456</v>
      </c>
      <c r="AR121">
        <f t="shared" si="70"/>
        <v>15.204784805965852</v>
      </c>
      <c r="AS121">
        <f t="shared" si="70"/>
        <v>15.20383726076923</v>
      </c>
      <c r="AT121">
        <f t="shared" si="70"/>
        <v>15.211979811354025</v>
      </c>
      <c r="AU121">
        <f t="shared" si="63"/>
        <v>15.1407301228157</v>
      </c>
    </row>
    <row r="122" spans="1:70">
      <c r="A122" s="58" t="s">
        <v>19</v>
      </c>
      <c r="B122" s="55"/>
      <c r="C122" s="53">
        <v>47451.755599999997</v>
      </c>
      <c r="D122" s="54"/>
      <c r="E122" s="41">
        <f t="shared" si="44"/>
        <v>-19481.536022157376</v>
      </c>
      <c r="F122" s="41">
        <f t="shared" si="45"/>
        <v>-19481.5</v>
      </c>
      <c r="G122" s="41">
        <f t="shared" si="67"/>
        <v>-1.010123550076969E-2</v>
      </c>
      <c r="I122" s="34"/>
      <c r="J122" s="34"/>
      <c r="K122" s="43">
        <f>G122</f>
        <v>-1.010123550076969E-2</v>
      </c>
      <c r="L122" s="34"/>
      <c r="M122" s="34"/>
      <c r="N122" s="34"/>
      <c r="O122" s="34"/>
      <c r="P122" s="34">
        <f t="shared" si="47"/>
        <v>-9.8444796174428015E-3</v>
      </c>
      <c r="Q122" s="212">
        <f t="shared" si="48"/>
        <v>32433.255599999997</v>
      </c>
      <c r="R122" s="45"/>
      <c r="S122" s="44">
        <f t="shared" si="68"/>
        <v>6.5923583622970628E-8</v>
      </c>
      <c r="T122" s="34">
        <v>1</v>
      </c>
      <c r="U122" s="34">
        <f t="shared" si="69"/>
        <v>6.5923583622970628E-8</v>
      </c>
      <c r="V122" s="34"/>
      <c r="W122" s="34"/>
      <c r="X122" s="34"/>
      <c r="Y122" s="34"/>
      <c r="Z122">
        <f t="shared" si="52"/>
        <v>-19481.5</v>
      </c>
      <c r="AA122">
        <f t="shared" si="53"/>
        <v>-5.4003662239494633E-3</v>
      </c>
      <c r="AB122">
        <f t="shared" si="54"/>
        <v>-4.7008692768202263E-3</v>
      </c>
      <c r="AC122">
        <f t="shared" si="55"/>
        <v>-2.567558833268882E-4</v>
      </c>
      <c r="AE122">
        <f t="shared" si="64"/>
        <v>2.2098171957752319E-5</v>
      </c>
      <c r="AF122" s="145">
        <f t="shared" si="56"/>
        <v>32433.255599999997</v>
      </c>
      <c r="AG122" s="146"/>
      <c r="AH122">
        <f t="shared" si="57"/>
        <v>7.4420237893766429E-3</v>
      </c>
      <c r="AI122">
        <f t="shared" si="58"/>
        <v>0.88014703444029296</v>
      </c>
      <c r="AJ122">
        <f t="shared" si="59"/>
        <v>0.77946302244858567</v>
      </c>
      <c r="AK122">
        <f t="shared" si="60"/>
        <v>5.6743457341080827E-2</v>
      </c>
      <c r="AL122">
        <f t="shared" si="61"/>
        <v>2.6994160707907171</v>
      </c>
      <c r="AM122">
        <f t="shared" si="62"/>
        <v>4.4491424967819517</v>
      </c>
      <c r="AN122">
        <f t="shared" si="70"/>
        <v>15.205159743635324</v>
      </c>
      <c r="AO122">
        <f t="shared" si="70"/>
        <v>15.205159570994461</v>
      </c>
      <c r="AP122">
        <f t="shared" si="70"/>
        <v>15.205161056783608</v>
      </c>
      <c r="AQ122">
        <f t="shared" si="70"/>
        <v>15.205148269682123</v>
      </c>
      <c r="AR122">
        <f t="shared" si="70"/>
        <v>15.205258315977771</v>
      </c>
      <c r="AS122">
        <f t="shared" si="70"/>
        <v>15.204311035075701</v>
      </c>
      <c r="AT122">
        <f t="shared" si="70"/>
        <v>15.212449218453614</v>
      </c>
      <c r="AU122">
        <f t="shared" si="63"/>
        <v>15.141258649987504</v>
      </c>
    </row>
    <row r="123" spans="1:70">
      <c r="A123" s="44" t="s">
        <v>74</v>
      </c>
      <c r="B123" s="55"/>
      <c r="C123" s="53">
        <v>47469.292999999998</v>
      </c>
      <c r="D123" s="54" t="s">
        <v>75</v>
      </c>
      <c r="E123" s="41">
        <f t="shared" si="44"/>
        <v>-19418.995654415488</v>
      </c>
      <c r="F123" s="41">
        <f t="shared" si="45"/>
        <v>-19419</v>
      </c>
      <c r="G123" s="41">
        <f t="shared" si="67"/>
        <v>1.2185770028736442E-3</v>
      </c>
      <c r="I123" s="34">
        <f>G123</f>
        <v>1.2185770028736442E-3</v>
      </c>
      <c r="K123" s="44"/>
      <c r="L123" s="34"/>
      <c r="M123" s="34"/>
      <c r="N123" s="34"/>
      <c r="O123" s="34"/>
      <c r="P123" s="34">
        <f t="shared" si="47"/>
        <v>-9.7837830225334498E-3</v>
      </c>
      <c r="Q123" s="212">
        <f t="shared" si="48"/>
        <v>32450.792999999998</v>
      </c>
      <c r="R123" s="45"/>
      <c r="S123" s="44">
        <f t="shared" si="68"/>
        <v>1.2105192612867599E-4</v>
      </c>
      <c r="T123" s="34">
        <f>T$16</f>
        <v>0.1</v>
      </c>
      <c r="U123" s="34">
        <f t="shared" si="69"/>
        <v>1.2105192612867599E-5</v>
      </c>
      <c r="V123" s="34"/>
      <c r="W123" s="34"/>
      <c r="X123" s="34"/>
      <c r="Y123" s="34"/>
      <c r="Z123">
        <f t="shared" si="52"/>
        <v>-19419</v>
      </c>
      <c r="AA123">
        <f t="shared" si="53"/>
        <v>-5.2995661220537086E-3</v>
      </c>
      <c r="AB123">
        <f t="shared" si="54"/>
        <v>6.5181431249273529E-3</v>
      </c>
      <c r="AC123">
        <f t="shared" si="55"/>
        <v>1.1002360025407094E-2</v>
      </c>
      <c r="AE123">
        <f t="shared" si="64"/>
        <v>4.2486189797037724E-6</v>
      </c>
      <c r="AF123" s="145">
        <f t="shared" si="56"/>
        <v>32450.792999999998</v>
      </c>
      <c r="AG123" s="146"/>
      <c r="AH123">
        <f t="shared" si="57"/>
        <v>7.4031104737473557E-3</v>
      </c>
      <c r="AI123">
        <f t="shared" si="58"/>
        <v>0.87977698297693563</v>
      </c>
      <c r="AJ123">
        <f t="shared" si="59"/>
        <v>0.77533231164518368</v>
      </c>
      <c r="AK123">
        <f t="shared" si="60"/>
        <v>5.5955155994308219E-2</v>
      </c>
      <c r="AL123">
        <f t="shared" si="61"/>
        <v>2.7059831459744568</v>
      </c>
      <c r="AM123">
        <f t="shared" si="62"/>
        <v>4.518435780245377</v>
      </c>
      <c r="AN123">
        <f t="shared" si="70"/>
        <v>15.212556748025206</v>
      </c>
      <c r="AO123">
        <f t="shared" si="70"/>
        <v>15.212556573376041</v>
      </c>
      <c r="AP123">
        <f t="shared" si="70"/>
        <v>15.212558070400275</v>
      </c>
      <c r="AQ123">
        <f t="shared" si="70"/>
        <v>15.212545238455579</v>
      </c>
      <c r="AR123">
        <f t="shared" si="70"/>
        <v>15.212655226309476</v>
      </c>
      <c r="AS123">
        <f t="shared" si="70"/>
        <v>15.211712263054887</v>
      </c>
      <c r="AT123">
        <f t="shared" si="70"/>
        <v>15.219781131949862</v>
      </c>
      <c r="AU123">
        <f t="shared" si="63"/>
        <v>15.149516887046945</v>
      </c>
    </row>
    <row r="124" spans="1:70">
      <c r="A124" s="34" t="s">
        <v>74</v>
      </c>
      <c r="B124" s="55"/>
      <c r="C124" s="53">
        <v>47859.633000000002</v>
      </c>
      <c r="D124" s="54" t="s">
        <v>75</v>
      </c>
      <c r="E124" s="41">
        <f t="shared" si="44"/>
        <v>-18026.998713913061</v>
      </c>
      <c r="F124" s="41">
        <f t="shared" si="45"/>
        <v>-18027</v>
      </c>
      <c r="G124" s="41">
        <f t="shared" si="67"/>
        <v>3.6064100277144462E-4</v>
      </c>
      <c r="H124" s="34"/>
      <c r="I124" s="34">
        <f>G124</f>
        <v>3.6064100277144462E-4</v>
      </c>
      <c r="K124" s="44"/>
      <c r="L124" s="34"/>
      <c r="M124" s="34"/>
      <c r="N124" s="34"/>
      <c r="O124" s="34"/>
      <c r="P124" s="34">
        <f t="shared" si="47"/>
        <v>-8.4746530381476851E-3</v>
      </c>
      <c r="Q124" s="212">
        <f t="shared" si="48"/>
        <v>32841.133000000002</v>
      </c>
      <c r="R124" s="45"/>
      <c r="S124" s="44">
        <f t="shared" si="68"/>
        <v>7.8062420789501088E-5</v>
      </c>
      <c r="T124" s="34">
        <f>T$16</f>
        <v>0.1</v>
      </c>
      <c r="U124" s="34">
        <f t="shared" si="69"/>
        <v>7.8062420789501095E-6</v>
      </c>
      <c r="V124" s="34"/>
      <c r="W124" s="34"/>
      <c r="X124" s="34"/>
      <c r="Y124" s="34"/>
      <c r="Z124">
        <f t="shared" si="52"/>
        <v>-18027</v>
      </c>
      <c r="AA124">
        <f t="shared" si="53"/>
        <v>-3.2676564696197605E-3</v>
      </c>
      <c r="AB124">
        <f t="shared" si="54"/>
        <v>3.6282974723912051E-3</v>
      </c>
      <c r="AC124">
        <f t="shared" si="55"/>
        <v>8.8352940409191297E-3</v>
      </c>
      <c r="AE124">
        <f t="shared" si="64"/>
        <v>1.316454254816041E-6</v>
      </c>
      <c r="AF124" s="145">
        <f t="shared" si="56"/>
        <v>32841.133000000002</v>
      </c>
      <c r="AG124" s="146"/>
      <c r="AH124">
        <f t="shared" si="57"/>
        <v>6.4402120341359309E-3</v>
      </c>
      <c r="AI124">
        <f t="shared" si="58"/>
        <v>0.87295371573952862</v>
      </c>
      <c r="AJ124">
        <f t="shared" si="59"/>
        <v>0.6759450351034948</v>
      </c>
      <c r="AK124">
        <f t="shared" si="60"/>
        <v>3.7997302010575607E-2</v>
      </c>
      <c r="AL124">
        <f t="shared" si="61"/>
        <v>2.8509779468733627</v>
      </c>
      <c r="AM124">
        <f t="shared" si="62"/>
        <v>6.8334600730081494</v>
      </c>
      <c r="AN124">
        <f t="shared" si="70"/>
        <v>15.376587246433248</v>
      </c>
      <c r="AO124">
        <f t="shared" si="70"/>
        <v>15.376587059010141</v>
      </c>
      <c r="AP124">
        <f t="shared" si="70"/>
        <v>15.376588553702982</v>
      </c>
      <c r="AQ124">
        <f t="shared" si="70"/>
        <v>15.376576633557503</v>
      </c>
      <c r="AR124">
        <f t="shared" si="70"/>
        <v>15.376671695119526</v>
      </c>
      <c r="AS124">
        <f t="shared" si="70"/>
        <v>15.375913505364947</v>
      </c>
      <c r="AT124">
        <f t="shared" si="70"/>
        <v>15.381955190674516</v>
      </c>
      <c r="AU124">
        <f t="shared" si="63"/>
        <v>15.333444342834779</v>
      </c>
    </row>
    <row r="125" spans="1:70" s="34" customFormat="1">
      <c r="A125" s="34" t="s">
        <v>95</v>
      </c>
      <c r="B125" s="55"/>
      <c r="C125" s="53">
        <v>48174.530299999999</v>
      </c>
      <c r="D125" s="54">
        <v>1.2E-4</v>
      </c>
      <c r="E125" s="41">
        <f t="shared" si="44"/>
        <v>-16904.039042415221</v>
      </c>
      <c r="F125" s="41">
        <f t="shared" si="45"/>
        <v>-16904</v>
      </c>
      <c r="G125" s="41">
        <f t="shared" si="67"/>
        <v>-1.0948167997412384E-2</v>
      </c>
      <c r="K125" s="44">
        <f>G125</f>
        <v>-1.0948167997412384E-2</v>
      </c>
      <c r="P125" s="34">
        <f t="shared" si="47"/>
        <v>-7.4780802543702018E-3</v>
      </c>
      <c r="Q125" s="212">
        <f t="shared" si="48"/>
        <v>33156.030299999999</v>
      </c>
      <c r="R125" s="45"/>
      <c r="S125" s="44">
        <f t="shared" si="68"/>
        <v>1.2041508944411584E-5</v>
      </c>
      <c r="T125" s="34">
        <v>1</v>
      </c>
      <c r="U125" s="34">
        <f t="shared" si="69"/>
        <v>1.2041508944411584E-5</v>
      </c>
      <c r="Z125">
        <f t="shared" si="52"/>
        <v>-16904</v>
      </c>
      <c r="AA125">
        <f t="shared" si="53"/>
        <v>-1.9132819888293866E-3</v>
      </c>
      <c r="AB125">
        <f t="shared" si="54"/>
        <v>-9.0348860085829978E-3</v>
      </c>
      <c r="AC125">
        <f t="shared" si="55"/>
        <v>-3.4700877430421818E-3</v>
      </c>
      <c r="AD125"/>
      <c r="AE125">
        <f t="shared" si="64"/>
        <v>8.1629165188088808E-5</v>
      </c>
      <c r="AF125" s="145">
        <f t="shared" si="56"/>
        <v>33156.030299999999</v>
      </c>
      <c r="AG125" s="146"/>
      <c r="AH125">
        <f t="shared" si="57"/>
        <v>5.5415732976297734E-3</v>
      </c>
      <c r="AI125">
        <f t="shared" si="58"/>
        <v>0.86941855275750912</v>
      </c>
      <c r="AJ125">
        <f t="shared" si="59"/>
        <v>0.58641792165031592</v>
      </c>
      <c r="AK125">
        <f t="shared" si="60"/>
        <v>2.3087636096663849E-2</v>
      </c>
      <c r="AL125">
        <f t="shared" si="61"/>
        <v>2.9665947997752364</v>
      </c>
      <c r="AM125">
        <f t="shared" si="62"/>
        <v>11.399530382902693</v>
      </c>
      <c r="AN125">
        <f t="shared" si="70"/>
        <v>15.508149108602691</v>
      </c>
      <c r="AO125">
        <f t="shared" si="70"/>
        <v>15.508148965610371</v>
      </c>
      <c r="AP125">
        <f t="shared" si="70"/>
        <v>15.508150065819075</v>
      </c>
      <c r="AQ125">
        <f t="shared" si="70"/>
        <v>15.508141600608557</v>
      </c>
      <c r="AR125">
        <f t="shared" si="70"/>
        <v>15.508206733139881</v>
      </c>
      <c r="AS125">
        <f t="shared" si="70"/>
        <v>15.507705572057482</v>
      </c>
      <c r="AT125">
        <f t="shared" si="70"/>
        <v>15.511560444316396</v>
      </c>
      <c r="AU125">
        <f t="shared" si="63"/>
        <v>15.481828346318787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</row>
    <row r="126" spans="1:70" s="34" customFormat="1">
      <c r="A126" s="60" t="s">
        <v>96</v>
      </c>
      <c r="B126" s="61" t="s">
        <v>62</v>
      </c>
      <c r="C126" s="60">
        <v>48191.498870000003</v>
      </c>
      <c r="D126" s="60">
        <v>1.5100000000000001E-4</v>
      </c>
      <c r="E126" s="41">
        <f t="shared" si="44"/>
        <v>-16843.527187302479</v>
      </c>
      <c r="F126" s="41">
        <f t="shared" si="45"/>
        <v>-16843.5</v>
      </c>
      <c r="G126" s="41">
        <f t="shared" si="67"/>
        <v>-7.6237894900259562E-3</v>
      </c>
      <c r="K126" s="44">
        <f>G126</f>
        <v>-7.6237894900259562E-3</v>
      </c>
      <c r="O126" s="34">
        <f ca="1">+C$11+C$12*F126</f>
        <v>-1.5563546777234223E-4</v>
      </c>
      <c r="P126" s="34">
        <f t="shared" si="47"/>
        <v>-7.4259015746979242E-3</v>
      </c>
      <c r="Q126" s="212">
        <f t="shared" si="48"/>
        <v>33172.998870000003</v>
      </c>
      <c r="R126" s="45"/>
      <c r="S126" s="44">
        <f t="shared" si="68"/>
        <v>3.9159627032874366E-8</v>
      </c>
      <c r="T126" s="1">
        <v>1</v>
      </c>
      <c r="U126" s="34">
        <f t="shared" si="69"/>
        <v>3.9159627032874366E-8</v>
      </c>
      <c r="W126" s="1"/>
      <c r="X126" s="1"/>
      <c r="Y126" s="1"/>
      <c r="Z126">
        <f t="shared" si="52"/>
        <v>-16843.5</v>
      </c>
      <c r="AA126">
        <f t="shared" si="53"/>
        <v>-1.847217001598532E-3</v>
      </c>
      <c r="AB126">
        <f t="shared" si="54"/>
        <v>-5.7765724884274242E-3</v>
      </c>
      <c r="AC126">
        <f t="shared" si="55"/>
        <v>-1.9788791532803201E-4</v>
      </c>
      <c r="AD126"/>
      <c r="AE126">
        <f t="shared" si="64"/>
        <v>3.3368789714056602E-5</v>
      </c>
      <c r="AF126" s="145">
        <f t="shared" si="56"/>
        <v>33172.998870000003</v>
      </c>
      <c r="AG126" s="146"/>
      <c r="AH126">
        <f t="shared" si="57"/>
        <v>5.4903942140465487E-3</v>
      </c>
      <c r="AI126">
        <f t="shared" si="58"/>
        <v>0.86927781978722263</v>
      </c>
      <c r="AJ126">
        <f t="shared" si="59"/>
        <v>0.58138096560754582</v>
      </c>
      <c r="AK126">
        <f t="shared" si="60"/>
        <v>2.2277003947872742E-2</v>
      </c>
      <c r="AL126">
        <f t="shared" si="61"/>
        <v>2.9727993026073301</v>
      </c>
      <c r="AM126">
        <f t="shared" si="62"/>
        <v>11.820662362846692</v>
      </c>
      <c r="AN126">
        <f t="shared" si="70"/>
        <v>15.515223043135835</v>
      </c>
      <c r="AO126">
        <f t="shared" si="70"/>
        <v>15.515222903925508</v>
      </c>
      <c r="AP126">
        <f t="shared" si="70"/>
        <v>15.515223973529347</v>
      </c>
      <c r="AQ126">
        <f t="shared" si="70"/>
        <v>15.515215755366253</v>
      </c>
      <c r="AR126">
        <f t="shared" si="70"/>
        <v>15.515278898223668</v>
      </c>
      <c r="AS126">
        <f t="shared" si="70"/>
        <v>15.514793730832602</v>
      </c>
      <c r="AT126">
        <f t="shared" si="70"/>
        <v>15.518520412577704</v>
      </c>
      <c r="AU126">
        <f t="shared" si="63"/>
        <v>15.489822319792324</v>
      </c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</row>
    <row r="127" spans="1:70" s="34" customFormat="1">
      <c r="A127" s="34" t="s">
        <v>95</v>
      </c>
      <c r="B127" s="55"/>
      <c r="C127" s="53">
        <v>48213.509400000003</v>
      </c>
      <c r="D127" s="54">
        <v>1.1E-4</v>
      </c>
      <c r="E127" s="41">
        <f t="shared" si="44"/>
        <v>-16765.03512802381</v>
      </c>
      <c r="F127" s="41">
        <f t="shared" si="45"/>
        <v>-16765</v>
      </c>
      <c r="G127" s="41">
        <f t="shared" si="67"/>
        <v>-9.8505049900268205E-3</v>
      </c>
      <c r="K127" s="44">
        <f>G127</f>
        <v>-9.8505049900268205E-3</v>
      </c>
      <c r="P127" s="34">
        <f t="shared" si="47"/>
        <v>-7.3584288070728228E-3</v>
      </c>
      <c r="Q127" s="212">
        <f t="shared" si="48"/>
        <v>33195.009400000003</v>
      </c>
      <c r="R127" s="45"/>
      <c r="S127" s="44">
        <f t="shared" si="68"/>
        <v>6.2104437016465664E-6</v>
      </c>
      <c r="T127" s="34">
        <v>1</v>
      </c>
      <c r="U127" s="34">
        <f t="shared" si="69"/>
        <v>6.2104437016465664E-6</v>
      </c>
      <c r="Z127">
        <f t="shared" si="52"/>
        <v>-16765</v>
      </c>
      <c r="AA127">
        <f t="shared" si="53"/>
        <v>-1.7625231989263131E-3</v>
      </c>
      <c r="AB127">
        <f t="shared" si="54"/>
        <v>-8.0879817911005073E-3</v>
      </c>
      <c r="AC127">
        <f t="shared" si="55"/>
        <v>-2.4920761829539976E-3</v>
      </c>
      <c r="AD127"/>
      <c r="AE127">
        <f t="shared" si="64"/>
        <v>6.5415449453173365E-5</v>
      </c>
      <c r="AF127" s="145">
        <f t="shared" si="56"/>
        <v>33195.009400000003</v>
      </c>
      <c r="AG127" s="146"/>
      <c r="AH127">
        <f t="shared" si="57"/>
        <v>5.423591361845578E-3</v>
      </c>
      <c r="AI127">
        <f t="shared" si="58"/>
        <v>0.86910277956422677</v>
      </c>
      <c r="AJ127">
        <f t="shared" si="59"/>
        <v>0.57481447750337233</v>
      </c>
      <c r="AK127">
        <f t="shared" si="60"/>
        <v>2.1224301794499051E-2</v>
      </c>
      <c r="AL127">
        <f t="shared" si="61"/>
        <v>2.9808468439549443</v>
      </c>
      <c r="AM127">
        <f t="shared" si="62"/>
        <v>12.415201446810295</v>
      </c>
      <c r="AN127">
        <f t="shared" si="70"/>
        <v>15.524399949305755</v>
      </c>
      <c r="AO127">
        <f t="shared" si="70"/>
        <v>15.524399815193012</v>
      </c>
      <c r="AP127">
        <f t="shared" si="70"/>
        <v>15.524400843831314</v>
      </c>
      <c r="AQ127">
        <f t="shared" si="70"/>
        <v>15.524392954219891</v>
      </c>
      <c r="AR127">
        <f t="shared" si="70"/>
        <v>15.524453466903799</v>
      </c>
      <c r="AS127">
        <f t="shared" si="70"/>
        <v>15.523989322092268</v>
      </c>
      <c r="AT127">
        <f t="shared" si="70"/>
        <v>15.52754839147485</v>
      </c>
      <c r="AU127">
        <f t="shared" si="63"/>
        <v>15.500194665538981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</row>
    <row r="128" spans="1:70" s="34" customFormat="1">
      <c r="A128" s="34" t="s">
        <v>95</v>
      </c>
      <c r="B128" s="55"/>
      <c r="C128" s="53">
        <v>48225.567199999998</v>
      </c>
      <c r="D128" s="54">
        <v>1E-4</v>
      </c>
      <c r="E128" s="41">
        <f t="shared" si="44"/>
        <v>-16722.035638580801</v>
      </c>
      <c r="F128" s="41">
        <f t="shared" si="45"/>
        <v>-16722</v>
      </c>
      <c r="G128" s="41">
        <f t="shared" si="67"/>
        <v>-9.9936740007251501E-3</v>
      </c>
      <c r="K128" s="44">
        <f>G128</f>
        <v>-9.9936740007251501E-3</v>
      </c>
      <c r="P128" s="34">
        <f t="shared" si="47"/>
        <v>-7.3215793979710796E-3</v>
      </c>
      <c r="Q128" s="212">
        <f t="shared" si="48"/>
        <v>33207.067199999998</v>
      </c>
      <c r="R128" s="45"/>
      <c r="S128" s="44">
        <f t="shared" si="68"/>
        <v>7.1400895660674341E-6</v>
      </c>
      <c r="T128" s="34">
        <v>1</v>
      </c>
      <c r="U128" s="34">
        <f t="shared" si="69"/>
        <v>7.1400895660674341E-6</v>
      </c>
      <c r="Z128">
        <f t="shared" si="52"/>
        <v>-16722</v>
      </c>
      <c r="AA128">
        <f t="shared" si="53"/>
        <v>-1.7166203752338382E-3</v>
      </c>
      <c r="AB128">
        <f t="shared" si="54"/>
        <v>-8.277053625491311E-3</v>
      </c>
      <c r="AC128">
        <f t="shared" si="55"/>
        <v>-2.6720946027540705E-3</v>
      </c>
      <c r="AD128"/>
      <c r="AE128">
        <f t="shared" si="64"/>
        <v>6.850961671925885E-5</v>
      </c>
      <c r="AF128" s="145">
        <f t="shared" si="56"/>
        <v>33207.067199999998</v>
      </c>
      <c r="AG128" s="146"/>
      <c r="AH128">
        <f t="shared" si="57"/>
        <v>5.3868103807903885E-3</v>
      </c>
      <c r="AI128">
        <f t="shared" si="58"/>
        <v>0.86901051844260224</v>
      </c>
      <c r="AJ128">
        <f t="shared" si="59"/>
        <v>0.57120284822239542</v>
      </c>
      <c r="AK128">
        <f t="shared" si="60"/>
        <v>2.0647252257856023E-2</v>
      </c>
      <c r="AL128">
        <f t="shared" si="61"/>
        <v>2.9852537008008535</v>
      </c>
      <c r="AM128">
        <f t="shared" si="62"/>
        <v>12.766650020848768</v>
      </c>
      <c r="AN128">
        <f t="shared" si="70"/>
        <v>15.529426019547733</v>
      </c>
      <c r="AO128">
        <f t="shared" si="70"/>
        <v>15.529425888316272</v>
      </c>
      <c r="AP128">
        <f t="shared" si="70"/>
        <v>15.52942689392964</v>
      </c>
      <c r="AQ128">
        <f t="shared" si="70"/>
        <v>15.529419188011762</v>
      </c>
      <c r="AR128">
        <f t="shared" si="70"/>
        <v>15.529478237440852</v>
      </c>
      <c r="AS128">
        <f t="shared" si="70"/>
        <v>15.529025733403969</v>
      </c>
      <c r="AT128">
        <f t="shared" si="70"/>
        <v>15.532492397041162</v>
      </c>
      <c r="AU128">
        <f t="shared" si="63"/>
        <v>15.505876332635875</v>
      </c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</row>
    <row r="129" spans="1:70" s="34" customFormat="1">
      <c r="A129" s="60" t="s">
        <v>97</v>
      </c>
      <c r="B129" s="61" t="s">
        <v>65</v>
      </c>
      <c r="C129" s="60">
        <v>48225.568099999997</v>
      </c>
      <c r="D129" s="60">
        <v>6.9700000000000003E-4</v>
      </c>
      <c r="E129" s="41">
        <f t="shared" si="44"/>
        <v>-16722.032429078201</v>
      </c>
      <c r="F129" s="41">
        <f t="shared" si="45"/>
        <v>-16722</v>
      </c>
      <c r="G129" s="41">
        <f t="shared" si="67"/>
        <v>-9.0936740016331896E-3</v>
      </c>
      <c r="K129" s="44">
        <f>G129</f>
        <v>-9.0936740016331896E-3</v>
      </c>
      <c r="O129" s="34">
        <f ca="1">+C$11+C$12*F129</f>
        <v>-1.5360062392454305E-4</v>
      </c>
      <c r="P129" s="34">
        <f t="shared" si="47"/>
        <v>-7.3215793979710796E-3</v>
      </c>
      <c r="Q129" s="212">
        <f t="shared" si="48"/>
        <v>33207.068099999997</v>
      </c>
      <c r="R129" s="45"/>
      <c r="S129" s="44">
        <f t="shared" si="68"/>
        <v>3.1403192843283708E-6</v>
      </c>
      <c r="T129" s="1">
        <v>1</v>
      </c>
      <c r="U129" s="34">
        <f t="shared" si="69"/>
        <v>3.1403192843283708E-6</v>
      </c>
      <c r="W129" s="1"/>
      <c r="X129" s="1"/>
      <c r="Y129" s="1"/>
      <c r="Z129">
        <f t="shared" si="52"/>
        <v>-16722</v>
      </c>
      <c r="AA129">
        <f t="shared" si="53"/>
        <v>-1.7166203752338382E-3</v>
      </c>
      <c r="AB129">
        <f t="shared" si="54"/>
        <v>-7.3770536263993514E-3</v>
      </c>
      <c r="AC129">
        <f t="shared" si="55"/>
        <v>-1.77209460366211E-3</v>
      </c>
      <c r="AD129"/>
      <c r="AE129">
        <f t="shared" si="64"/>
        <v>5.4420920206771822E-5</v>
      </c>
      <c r="AF129" s="145">
        <f t="shared" si="56"/>
        <v>33207.068099999997</v>
      </c>
      <c r="AG129" s="146"/>
      <c r="AH129">
        <f t="shared" si="57"/>
        <v>5.3868103807903885E-3</v>
      </c>
      <c r="AI129">
        <f t="shared" si="58"/>
        <v>0.86901051844260224</v>
      </c>
      <c r="AJ129">
        <f t="shared" si="59"/>
        <v>0.57120284822239542</v>
      </c>
      <c r="AK129">
        <f t="shared" si="60"/>
        <v>2.0647252257856023E-2</v>
      </c>
      <c r="AL129">
        <f t="shared" si="61"/>
        <v>2.9852537008008535</v>
      </c>
      <c r="AM129">
        <f t="shared" si="62"/>
        <v>12.766650020848768</v>
      </c>
      <c r="AN129">
        <f t="shared" si="70"/>
        <v>15.529426019547733</v>
      </c>
      <c r="AO129">
        <f t="shared" si="70"/>
        <v>15.529425888316272</v>
      </c>
      <c r="AP129">
        <f t="shared" si="70"/>
        <v>15.52942689392964</v>
      </c>
      <c r="AQ129">
        <f t="shared" si="70"/>
        <v>15.529419188011762</v>
      </c>
      <c r="AR129">
        <f t="shared" si="70"/>
        <v>15.529478237440852</v>
      </c>
      <c r="AS129">
        <f t="shared" si="70"/>
        <v>15.529025733403969</v>
      </c>
      <c r="AT129">
        <f t="shared" si="70"/>
        <v>15.532492397041162</v>
      </c>
      <c r="AU129">
        <f t="shared" si="63"/>
        <v>15.505876332635875</v>
      </c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</row>
    <row r="130" spans="1:70">
      <c r="A130" s="34" t="s">
        <v>74</v>
      </c>
      <c r="B130" s="55"/>
      <c r="C130" s="53">
        <v>48914.584999999999</v>
      </c>
      <c r="D130" s="54" t="s">
        <v>75</v>
      </c>
      <c r="E130" s="41">
        <f t="shared" si="44"/>
        <v>-14264.919612675933</v>
      </c>
      <c r="F130" s="41">
        <f t="shared" si="45"/>
        <v>-14265</v>
      </c>
      <c r="G130" s="41">
        <f t="shared" si="67"/>
        <v>2.2541995000210591E-2</v>
      </c>
      <c r="H130" s="34"/>
      <c r="I130" s="34">
        <f>G130</f>
        <v>2.2541995000210591E-2</v>
      </c>
      <c r="K130" s="44"/>
      <c r="L130" s="34"/>
      <c r="M130" s="34"/>
      <c r="N130" s="34"/>
      <c r="O130" s="34"/>
      <c r="P130" s="34">
        <f t="shared" si="47"/>
        <v>-5.3455800165278303E-3</v>
      </c>
      <c r="Q130" s="212">
        <f t="shared" si="48"/>
        <v>33896.084999999999</v>
      </c>
      <c r="R130" s="45"/>
      <c r="S130" s="44">
        <f t="shared" si="68"/>
        <v>7.7771684031421298E-4</v>
      </c>
      <c r="T130" s="34">
        <f>T$16</f>
        <v>0.1</v>
      </c>
      <c r="U130" s="34">
        <f t="shared" si="69"/>
        <v>7.7771684031421306E-5</v>
      </c>
      <c r="V130" s="34"/>
      <c r="W130" s="34"/>
      <c r="X130" s="34"/>
      <c r="Y130" s="34"/>
      <c r="Z130">
        <f t="shared" si="52"/>
        <v>-14265</v>
      </c>
      <c r="AA130">
        <f t="shared" si="53"/>
        <v>3.5947278329694207E-4</v>
      </c>
      <c r="AB130">
        <f t="shared" si="54"/>
        <v>2.218252221691365E-2</v>
      </c>
      <c r="AC130">
        <f t="shared" si="55"/>
        <v>2.7887575016738421E-2</v>
      </c>
      <c r="AE130">
        <f t="shared" si="64"/>
        <v>4.9206429190386772E-5</v>
      </c>
      <c r="AF130" s="145">
        <f t="shared" si="56"/>
        <v>33896.084999999999</v>
      </c>
      <c r="AG130" s="146"/>
      <c r="AH130">
        <f t="shared" si="57"/>
        <v>3.093011968688547E-3</v>
      </c>
      <c r="AI130">
        <f t="shared" si="58"/>
        <v>0.86798792723869711</v>
      </c>
      <c r="AJ130">
        <f t="shared" si="59"/>
        <v>0.34936212064827282</v>
      </c>
      <c r="AK130">
        <f t="shared" si="60"/>
        <v>-1.254455857094452E-2</v>
      </c>
      <c r="AL130">
        <f t="shared" si="61"/>
        <v>-3.0468512952804168</v>
      </c>
      <c r="AM130">
        <f t="shared" si="62"/>
        <v>-21.094312181302033</v>
      </c>
      <c r="AN130">
        <f t="shared" si="70"/>
        <v>15.816199312859128</v>
      </c>
      <c r="AO130">
        <f t="shared" si="70"/>
        <v>15.816199397905873</v>
      </c>
      <c r="AP130">
        <f t="shared" si="70"/>
        <v>15.816198752785303</v>
      </c>
      <c r="AQ130">
        <f t="shared" si="70"/>
        <v>15.816203646336998</v>
      </c>
      <c r="AR130">
        <f t="shared" si="70"/>
        <v>15.816166526444441</v>
      </c>
      <c r="AS130">
        <f t="shared" si="70"/>
        <v>15.816448102040631</v>
      </c>
      <c r="AT130">
        <f t="shared" si="70"/>
        <v>15.814312404284278</v>
      </c>
      <c r="AU130">
        <f t="shared" si="63"/>
        <v>15.830524147916558</v>
      </c>
    </row>
    <row r="131" spans="1:70">
      <c r="A131" s="34" t="s">
        <v>74</v>
      </c>
      <c r="B131" s="55"/>
      <c r="C131" s="53">
        <v>48922.555</v>
      </c>
      <c r="D131" s="54" t="s">
        <v>75</v>
      </c>
      <c r="E131" s="41">
        <f t="shared" si="44"/>
        <v>-14236.49768406035</v>
      </c>
      <c r="F131" s="41">
        <f t="shared" si="45"/>
        <v>-14236.5</v>
      </c>
      <c r="G131" s="41">
        <f t="shared" si="67"/>
        <v>6.4942950120894238E-4</v>
      </c>
      <c r="I131" s="34">
        <f>G131</f>
        <v>6.4942950120894238E-4</v>
      </c>
      <c r="K131" s="44"/>
      <c r="L131" s="34"/>
      <c r="M131" s="34"/>
      <c r="N131" s="34"/>
      <c r="O131" s="34"/>
      <c r="P131" s="34">
        <f t="shared" si="47"/>
        <v>-5.3241534902605421E-3</v>
      </c>
      <c r="Q131" s="212">
        <f t="shared" si="48"/>
        <v>33904.055</v>
      </c>
      <c r="R131" s="45"/>
      <c r="S131" s="44">
        <f t="shared" si="68"/>
        <v>3.5683693755973517E-5</v>
      </c>
      <c r="T131" s="34">
        <f>T$16</f>
        <v>0.1</v>
      </c>
      <c r="U131" s="34">
        <f t="shared" si="69"/>
        <v>3.5683693755973518E-6</v>
      </c>
      <c r="V131" s="34"/>
      <c r="W131" s="34"/>
      <c r="X131" s="34"/>
      <c r="Y131" s="34"/>
      <c r="Z131">
        <f t="shared" si="52"/>
        <v>-14236.5</v>
      </c>
      <c r="AA131">
        <f t="shared" si="53"/>
        <v>3.7758746819767028E-4</v>
      </c>
      <c r="AB131">
        <f t="shared" si="54"/>
        <v>2.7184203301127211E-4</v>
      </c>
      <c r="AC131">
        <f t="shared" si="55"/>
        <v>5.9735829914694845E-3</v>
      </c>
      <c r="AE131">
        <f t="shared" si="64"/>
        <v>7.3898090911701562E-9</v>
      </c>
      <c r="AF131" s="145">
        <f t="shared" si="56"/>
        <v>33904.055</v>
      </c>
      <c r="AG131" s="146"/>
      <c r="AH131">
        <f t="shared" si="57"/>
        <v>3.064527636297729E-3</v>
      </c>
      <c r="AI131">
        <f t="shared" si="58"/>
        <v>0.86802503953607035</v>
      </c>
      <c r="AJ131">
        <f t="shared" si="59"/>
        <v>0.34663047484296278</v>
      </c>
      <c r="AK131">
        <f t="shared" si="60"/>
        <v>-1.2929157552585956E-2</v>
      </c>
      <c r="AL131">
        <f t="shared" si="61"/>
        <v>-3.0439375255786469</v>
      </c>
      <c r="AM131">
        <f t="shared" si="62"/>
        <v>-20.46395685864622</v>
      </c>
      <c r="AN131">
        <f t="shared" si="70"/>
        <v>15.819526520402427</v>
      </c>
      <c r="AO131">
        <f t="shared" si="70"/>
        <v>15.819526607852278</v>
      </c>
      <c r="AP131">
        <f t="shared" si="70"/>
        <v>15.819525944259411</v>
      </c>
      <c r="AQ131">
        <f t="shared" si="70"/>
        <v>15.819530979780865</v>
      </c>
      <c r="AR131">
        <f t="shared" si="70"/>
        <v>15.819492768958417</v>
      </c>
      <c r="AS131">
        <f t="shared" si="70"/>
        <v>15.819782726526617</v>
      </c>
      <c r="AT131">
        <f t="shared" si="70"/>
        <v>15.817582657609499</v>
      </c>
      <c r="AU131">
        <f t="shared" si="63"/>
        <v>15.834289904015662</v>
      </c>
    </row>
    <row r="132" spans="1:70">
      <c r="A132" s="34" t="s">
        <v>74</v>
      </c>
      <c r="B132" s="55"/>
      <c r="C132" s="53">
        <v>48954.529000000002</v>
      </c>
      <c r="D132" s="54" t="s">
        <v>75</v>
      </c>
      <c r="E132" s="41">
        <f t="shared" si="44"/>
        <v>-14122.474754881618</v>
      </c>
      <c r="F132" s="41">
        <f t="shared" si="45"/>
        <v>-14122.5</v>
      </c>
      <c r="G132" s="41">
        <f t="shared" si="67"/>
        <v>7.0791675025247969E-3</v>
      </c>
      <c r="H132" s="34"/>
      <c r="I132" s="34">
        <f>G132</f>
        <v>7.0791675025247969E-3</v>
      </c>
      <c r="K132" s="44"/>
      <c r="L132" s="34"/>
      <c r="M132" s="34"/>
      <c r="N132" s="34"/>
      <c r="O132" s="34"/>
      <c r="P132" s="34">
        <f t="shared" si="47"/>
        <v>-5.2387900276547458E-3</v>
      </c>
      <c r="Q132" s="212">
        <f t="shared" si="48"/>
        <v>33936.029000000002</v>
      </c>
      <c r="R132" s="45"/>
      <c r="S132" s="44">
        <f t="shared" si="68"/>
        <v>1.5173207771530692E-4</v>
      </c>
      <c r="T132" s="34">
        <f>T$16</f>
        <v>0.1</v>
      </c>
      <c r="U132" s="34">
        <f t="shared" si="69"/>
        <v>1.5173207771530692E-5</v>
      </c>
      <c r="V132" s="34"/>
      <c r="W132" s="34"/>
      <c r="X132" s="34"/>
      <c r="Y132" s="34"/>
      <c r="Z132">
        <f t="shared" si="52"/>
        <v>-14122.5</v>
      </c>
      <c r="AA132">
        <f t="shared" si="53"/>
        <v>4.4875944874676931E-4</v>
      </c>
      <c r="AB132">
        <f t="shared" si="54"/>
        <v>6.630408053778028E-3</v>
      </c>
      <c r="AC132">
        <f t="shared" si="55"/>
        <v>1.2317957530179544E-2</v>
      </c>
      <c r="AE132">
        <f t="shared" si="64"/>
        <v>4.3962310959604542E-6</v>
      </c>
      <c r="AF132" s="145">
        <f t="shared" si="56"/>
        <v>33936.029000000002</v>
      </c>
      <c r="AG132" s="146"/>
      <c r="AH132">
        <f t="shared" si="57"/>
        <v>2.9502414139780755E-3</v>
      </c>
      <c r="AI132">
        <f t="shared" si="58"/>
        <v>0.86818472785469947</v>
      </c>
      <c r="AJ132">
        <f t="shared" si="59"/>
        <v>0.33567224097498538</v>
      </c>
      <c r="AK132">
        <f t="shared" si="60"/>
        <v>-1.446676652662076E-2</v>
      </c>
      <c r="AL132">
        <f t="shared" si="61"/>
        <v>-3.0322798417807215</v>
      </c>
      <c r="AM132">
        <f t="shared" si="62"/>
        <v>-18.277894619337232</v>
      </c>
      <c r="AN132">
        <f t="shared" si="70"/>
        <v>15.832836837795375</v>
      </c>
      <c r="AO132">
        <f t="shared" si="70"/>
        <v>15.83283693466695</v>
      </c>
      <c r="AP132">
        <f t="shared" si="70"/>
        <v>15.832836198416487</v>
      </c>
      <c r="AQ132">
        <f t="shared" si="70"/>
        <v>15.832841794123032</v>
      </c>
      <c r="AR132">
        <f t="shared" si="70"/>
        <v>15.832799265308813</v>
      </c>
      <c r="AS132">
        <f t="shared" si="70"/>
        <v>15.833122500973912</v>
      </c>
      <c r="AT132">
        <f t="shared" si="70"/>
        <v>15.830666110364431</v>
      </c>
      <c r="AU132">
        <f t="shared" si="63"/>
        <v>15.849352928412079</v>
      </c>
    </row>
    <row r="133" spans="1:70" s="34" customFormat="1">
      <c r="A133" s="62" t="s">
        <v>98</v>
      </c>
      <c r="B133" s="55"/>
      <c r="C133" s="62">
        <v>49567.445</v>
      </c>
      <c r="D133" s="62" t="s">
        <v>48</v>
      </c>
      <c r="E133" s="41">
        <f t="shared" si="44"/>
        <v>-11936.746423721666</v>
      </c>
      <c r="F133" s="41">
        <f t="shared" si="45"/>
        <v>-11936.5</v>
      </c>
      <c r="G133" s="41"/>
      <c r="K133" s="44"/>
      <c r="O133" s="34">
        <f ca="1">+C$11+C$12*F133</f>
        <v>-7.3454572618839584E-5</v>
      </c>
      <c r="P133" s="34">
        <f t="shared" si="47"/>
        <v>-3.7079554544485068E-3</v>
      </c>
      <c r="Q133" s="212">
        <f t="shared" si="48"/>
        <v>34548.945</v>
      </c>
      <c r="R133" s="63">
        <v>-6.9101470493478701E-2</v>
      </c>
      <c r="S133" s="44">
        <f t="shared" si="68"/>
        <v>1.3748933652174432E-5</v>
      </c>
      <c r="T133" s="34">
        <v>1</v>
      </c>
      <c r="U133" s="34">
        <f t="shared" si="69"/>
        <v>1.3748933652174432E-5</v>
      </c>
      <c r="Z133">
        <f t="shared" si="52"/>
        <v>-11936.5</v>
      </c>
      <c r="AA133">
        <f t="shared" si="53"/>
        <v>1.438890595767052E-3</v>
      </c>
      <c r="AB133">
        <f t="shared" si="54"/>
        <v>-1.438890595767052E-3</v>
      </c>
      <c r="AC133">
        <f t="shared" si="55"/>
        <v>3.7079554544485068E-3</v>
      </c>
      <c r="AD133"/>
      <c r="AE133">
        <f t="shared" si="64"/>
        <v>2.0704061465868619E-6</v>
      </c>
      <c r="AF133" s="145">
        <f t="shared" si="56"/>
        <v>34548.945</v>
      </c>
      <c r="AG133" s="146"/>
      <c r="AH133">
        <f t="shared" si="57"/>
        <v>6.7439821107932393E-4</v>
      </c>
      <c r="AI133">
        <f t="shared" si="58"/>
        <v>0.87473435949501899</v>
      </c>
      <c r="AJ133">
        <f t="shared" si="59"/>
        <v>0.11706166420099628</v>
      </c>
      <c r="AK133">
        <f t="shared" si="60"/>
        <v>-4.3509454298488223E-2</v>
      </c>
      <c r="AL133">
        <f t="shared" si="61"/>
        <v>-2.8072917389364074</v>
      </c>
      <c r="AM133">
        <f t="shared" si="62"/>
        <v>-5.9268130702519626</v>
      </c>
      <c r="AN133">
        <f t="shared" ref="AN133:AT148" si="71">$AU133+$AB$7*SIN(AO133)</f>
        <v>16.088892082267222</v>
      </c>
      <c r="AO133">
        <f t="shared" si="71"/>
        <v>16.088892273177805</v>
      </c>
      <c r="AP133">
        <f t="shared" si="71"/>
        <v>16.088890722339013</v>
      </c>
      <c r="AQ133">
        <f t="shared" si="71"/>
        <v>16.088903320416314</v>
      </c>
      <c r="AR133">
        <f t="shared" si="71"/>
        <v>16.088800983087136</v>
      </c>
      <c r="AS133">
        <f t="shared" si="71"/>
        <v>16.089632416230188</v>
      </c>
      <c r="AT133">
        <f t="shared" si="71"/>
        <v>16.08288544791197</v>
      </c>
      <c r="AU133">
        <f t="shared" si="63"/>
        <v>16.138193027803034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</row>
    <row r="134" spans="1:70" s="34" customFormat="1">
      <c r="A134" s="62" t="s">
        <v>98</v>
      </c>
      <c r="B134" s="55"/>
      <c r="C134" s="62">
        <v>49620.582000000002</v>
      </c>
      <c r="D134" s="62" t="s">
        <v>48</v>
      </c>
      <c r="E134" s="41">
        <f t="shared" si="44"/>
        <v>-11747.253823866464</v>
      </c>
      <c r="F134" s="41">
        <f t="shared" si="45"/>
        <v>-11747.5</v>
      </c>
      <c r="G134" s="41"/>
      <c r="K134" s="44"/>
      <c r="O134" s="34">
        <f ca="1">+C$11+C$12*F134</f>
        <v>-7.0289259966707548E-5</v>
      </c>
      <c r="P134" s="34">
        <f t="shared" si="47"/>
        <v>-3.5850683419790096E-3</v>
      </c>
      <c r="Q134" s="212">
        <f t="shared" si="48"/>
        <v>34602.082000000002</v>
      </c>
      <c r="R134" s="63">
        <v>6.9032042505568825E-2</v>
      </c>
      <c r="S134" s="44">
        <f t="shared" si="68"/>
        <v>1.2852715016660126E-5</v>
      </c>
      <c r="U134" s="34">
        <f t="shared" si="69"/>
        <v>0</v>
      </c>
      <c r="Z134">
        <f t="shared" si="52"/>
        <v>-11747.5</v>
      </c>
      <c r="AA134">
        <f t="shared" si="53"/>
        <v>1.493359711344532E-3</v>
      </c>
      <c r="AB134">
        <f t="shared" si="54"/>
        <v>-1.493359711344532E-3</v>
      </c>
      <c r="AC134">
        <f t="shared" si="55"/>
        <v>3.5850683419790096E-3</v>
      </c>
      <c r="AD134"/>
      <c r="AE134">
        <f t="shared" si="64"/>
        <v>0</v>
      </c>
      <c r="AF134" s="145">
        <f t="shared" si="56"/>
        <v>34602.082000000002</v>
      </c>
      <c r="AG134" s="146"/>
      <c r="AH134">
        <f t="shared" si="57"/>
        <v>4.7240824170667302E-4</v>
      </c>
      <c r="AI134">
        <f t="shared" si="58"/>
        <v>0.87561313295298659</v>
      </c>
      <c r="AJ134">
        <f t="shared" si="59"/>
        <v>9.7532252205430103E-2</v>
      </c>
      <c r="AK134">
        <f t="shared" si="60"/>
        <v>-4.5961512276077213E-2</v>
      </c>
      <c r="AL134">
        <f t="shared" si="61"/>
        <v>-2.7876486025091358</v>
      </c>
      <c r="AM134">
        <f t="shared" si="62"/>
        <v>-5.5914963679645249</v>
      </c>
      <c r="AN134">
        <f t="shared" si="71"/>
        <v>16.111138811622752</v>
      </c>
      <c r="AO134">
        <f t="shared" si="71"/>
        <v>16.111139001859556</v>
      </c>
      <c r="AP134">
        <f t="shared" si="71"/>
        <v>16.11113744221355</v>
      </c>
      <c r="AQ134">
        <f t="shared" si="71"/>
        <v>16.111150228916426</v>
      </c>
      <c r="AR134">
        <f t="shared" si="71"/>
        <v>16.111045399640709</v>
      </c>
      <c r="AS134">
        <f t="shared" si="71"/>
        <v>16.111904960326108</v>
      </c>
      <c r="AT134">
        <f t="shared" si="71"/>
        <v>16.104866122468778</v>
      </c>
      <c r="AU134">
        <f t="shared" si="63"/>
        <v>16.163165936670779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</row>
    <row r="135" spans="1:70">
      <c r="A135" s="34" t="s">
        <v>74</v>
      </c>
      <c r="B135" s="55"/>
      <c r="C135" s="53">
        <v>49624.586000000003</v>
      </c>
      <c r="D135" s="54" t="s">
        <v>75</v>
      </c>
      <c r="E135" s="41">
        <f t="shared" si="44"/>
        <v>-11732.975103392588</v>
      </c>
      <c r="F135" s="41">
        <f t="shared" si="45"/>
        <v>-11733</v>
      </c>
      <c r="G135" s="41">
        <f>+C135-(C$7+F135*C$8)</f>
        <v>6.9814390080864541E-3</v>
      </c>
      <c r="H135" s="34"/>
      <c r="I135" s="34">
        <f>G135</f>
        <v>6.9814390080864541E-3</v>
      </c>
      <c r="K135" s="44"/>
      <c r="L135" s="34"/>
      <c r="M135" s="34"/>
      <c r="N135" s="34"/>
      <c r="O135" s="34"/>
      <c r="P135" s="34">
        <f t="shared" si="47"/>
        <v>-3.575702732476059E-3</v>
      </c>
      <c r="Q135" s="212">
        <f t="shared" si="48"/>
        <v>34606.086000000003</v>
      </c>
      <c r="R135" s="45"/>
      <c r="S135" s="44">
        <f t="shared" si="68"/>
        <v>1.1145324173032729E-4</v>
      </c>
      <c r="T135" s="34">
        <f>T$16</f>
        <v>0.1</v>
      </c>
      <c r="U135" s="34">
        <f t="shared" si="69"/>
        <v>1.114532417303273E-5</v>
      </c>
      <c r="V135" s="34"/>
      <c r="W135" s="34"/>
      <c r="X135" s="34"/>
      <c r="Y135" s="34"/>
      <c r="Z135">
        <f t="shared" si="52"/>
        <v>-11733</v>
      </c>
      <c r="AA135">
        <f t="shared" si="53"/>
        <v>1.4973488014662995E-3</v>
      </c>
      <c r="AB135">
        <f t="shared" si="54"/>
        <v>5.4840902066201546E-3</v>
      </c>
      <c r="AC135">
        <f t="shared" si="55"/>
        <v>1.0557141740562513E-2</v>
      </c>
      <c r="AE135">
        <f t="shared" si="64"/>
        <v>3.0075245394347094E-6</v>
      </c>
      <c r="AF135" s="145">
        <f t="shared" si="56"/>
        <v>34606.086000000003</v>
      </c>
      <c r="AG135" s="146"/>
      <c r="AH135">
        <f t="shared" si="57"/>
        <v>4.5689225389284731E-4</v>
      </c>
      <c r="AI135">
        <f t="shared" si="58"/>
        <v>0.87568261480290277</v>
      </c>
      <c r="AJ135">
        <f t="shared" si="59"/>
        <v>9.6030673972115121E-2</v>
      </c>
      <c r="AK135">
        <f t="shared" si="60"/>
        <v>-4.6149117458863111E-2</v>
      </c>
      <c r="AL135">
        <f t="shared" si="61"/>
        <v>-2.7861399419574182</v>
      </c>
      <c r="AM135">
        <f t="shared" si="62"/>
        <v>-5.5672602479764928</v>
      </c>
      <c r="AN135">
        <f t="shared" si="71"/>
        <v>16.112846504001379</v>
      </c>
      <c r="AO135">
        <f t="shared" si="71"/>
        <v>16.112846694131981</v>
      </c>
      <c r="AP135">
        <f t="shared" si="71"/>
        <v>16.112845134218144</v>
      </c>
      <c r="AQ135">
        <f t="shared" si="71"/>
        <v>16.112857932457896</v>
      </c>
      <c r="AR135">
        <f t="shared" si="71"/>
        <v>16.112752931975823</v>
      </c>
      <c r="AS135">
        <f t="shared" si="71"/>
        <v>16.113614526233231</v>
      </c>
      <c r="AT135">
        <f t="shared" si="71"/>
        <v>16.106553948569786</v>
      </c>
      <c r="AU135">
        <f t="shared" si="63"/>
        <v>16.165081847668567</v>
      </c>
    </row>
    <row r="136" spans="1:70" s="34" customFormat="1">
      <c r="A136" s="62" t="s">
        <v>98</v>
      </c>
      <c r="B136" s="55"/>
      <c r="C136" s="62">
        <v>49898.400999999998</v>
      </c>
      <c r="D136" s="62" t="s">
        <v>48</v>
      </c>
      <c r="E136" s="41">
        <f t="shared" si="44"/>
        <v>-10756.519597260338</v>
      </c>
      <c r="F136" s="41">
        <f t="shared" si="45"/>
        <v>-10756.5</v>
      </c>
      <c r="G136" s="41"/>
      <c r="K136" s="43"/>
      <c r="O136" s="34">
        <f ca="1">+C$11+C$12*F136</f>
        <v>-5.3692303150501894E-5</v>
      </c>
      <c r="P136" s="34">
        <f t="shared" si="47"/>
        <v>-2.9653885203621434E-3</v>
      </c>
      <c r="Q136" s="212">
        <f t="shared" si="48"/>
        <v>34879.900999999998</v>
      </c>
      <c r="R136" s="63">
        <v>-5.4954104998614639E-3</v>
      </c>
      <c r="S136" s="44">
        <f t="shared" si="68"/>
        <v>8.7935290766955815E-6</v>
      </c>
      <c r="U136" s="34">
        <f t="shared" si="69"/>
        <v>0</v>
      </c>
      <c r="Z136">
        <f t="shared" si="52"/>
        <v>-10756.5</v>
      </c>
      <c r="AA136">
        <f t="shared" si="53"/>
        <v>1.7062608983185066E-3</v>
      </c>
      <c r="AB136">
        <f t="shared" si="54"/>
        <v>-1.7062608983185066E-3</v>
      </c>
      <c r="AC136">
        <f t="shared" si="55"/>
        <v>2.9653885203621434E-3</v>
      </c>
      <c r="AD136"/>
      <c r="AE136">
        <f t="shared" si="64"/>
        <v>0</v>
      </c>
      <c r="AF136" s="145">
        <f t="shared" si="56"/>
        <v>34879.900999999998</v>
      </c>
      <c r="AG136" s="146"/>
      <c r="AH136">
        <f t="shared" si="57"/>
        <v>-5.9189324640302344E-4</v>
      </c>
      <c r="AI136">
        <f t="shared" si="58"/>
        <v>0.88103984337311136</v>
      </c>
      <c r="AJ136">
        <f t="shared" si="59"/>
        <v>-6.0265751954659942E-3</v>
      </c>
      <c r="AK136">
        <f t="shared" si="60"/>
        <v>-5.8592102196298609E-2</v>
      </c>
      <c r="AL136">
        <f t="shared" si="61"/>
        <v>-2.6839344430273733</v>
      </c>
      <c r="AM136">
        <f t="shared" si="62"/>
        <v>-4.2935294878976045</v>
      </c>
      <c r="AN136">
        <f t="shared" si="71"/>
        <v>16.228192482131895</v>
      </c>
      <c r="AO136">
        <f t="shared" si="71"/>
        <v>16.228192649682804</v>
      </c>
      <c r="AP136">
        <f t="shared" si="71"/>
        <v>16.228191193523976</v>
      </c>
      <c r="AQ136">
        <f t="shared" si="71"/>
        <v>16.22820384881387</v>
      </c>
      <c r="AR136">
        <f t="shared" si="71"/>
        <v>16.228093866375925</v>
      </c>
      <c r="AS136">
        <f t="shared" si="71"/>
        <v>16.229049914803529</v>
      </c>
      <c r="AT136">
        <f t="shared" si="71"/>
        <v>16.220756602594268</v>
      </c>
      <c r="AU136">
        <f t="shared" si="63"/>
        <v>16.294108543485251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</row>
    <row r="137" spans="1:70" s="34" customFormat="1">
      <c r="A137" s="34" t="s">
        <v>99</v>
      </c>
      <c r="B137" s="55"/>
      <c r="C137" s="53">
        <v>50316.360699999997</v>
      </c>
      <c r="D137" s="54">
        <v>6.9999999999999999E-4</v>
      </c>
      <c r="E137" s="41">
        <f t="shared" si="44"/>
        <v>-9266.0276577888344</v>
      </c>
      <c r="F137" s="41">
        <f t="shared" si="45"/>
        <v>-9266</v>
      </c>
      <c r="G137" s="41">
        <f t="shared" ref="G137:G155" si="72">+C137-(C$7+F137*C$8)</f>
        <v>-7.7557219992741011E-3</v>
      </c>
      <c r="K137" s="44">
        <f>G137</f>
        <v>-7.7557219992741011E-3</v>
      </c>
      <c r="P137" s="34">
        <f t="shared" si="47"/>
        <v>-2.1113806920893662E-3</v>
      </c>
      <c r="Q137" s="212">
        <f t="shared" si="48"/>
        <v>35297.860699999997</v>
      </c>
      <c r="R137" s="45"/>
      <c r="S137" s="44">
        <f t="shared" si="68"/>
        <v>3.185858879199188E-5</v>
      </c>
      <c r="T137" s="34">
        <v>1</v>
      </c>
      <c r="U137" s="34">
        <f t="shared" si="69"/>
        <v>3.185858879199188E-5</v>
      </c>
      <c r="Z137">
        <f t="shared" si="52"/>
        <v>-9266</v>
      </c>
      <c r="AA137">
        <f t="shared" si="53"/>
        <v>1.8186996015688807E-3</v>
      </c>
      <c r="AB137">
        <f t="shared" si="54"/>
        <v>-9.5744216008429826E-3</v>
      </c>
      <c r="AC137">
        <f t="shared" si="55"/>
        <v>-5.6443413071847349E-3</v>
      </c>
      <c r="AD137"/>
      <c r="AE137">
        <f t="shared" si="64"/>
        <v>9.1669548990688703E-5</v>
      </c>
      <c r="AF137" s="145">
        <f t="shared" si="56"/>
        <v>35297.860699999997</v>
      </c>
      <c r="AG137" s="146"/>
      <c r="AH137">
        <f t="shared" si="57"/>
        <v>-2.1868795478322779E-3</v>
      </c>
      <c r="AI137">
        <f t="shared" si="58"/>
        <v>0.89180414280591069</v>
      </c>
      <c r="AJ137">
        <f t="shared" si="59"/>
        <v>-0.16410888139923521</v>
      </c>
      <c r="AK137">
        <f t="shared" si="60"/>
        <v>-7.6669484089249187E-2</v>
      </c>
      <c r="AL137">
        <f t="shared" si="61"/>
        <v>-2.5251064776415353</v>
      </c>
      <c r="AM137">
        <f t="shared" si="62"/>
        <v>-3.1407883066567384</v>
      </c>
      <c r="AN137">
        <f t="shared" si="71"/>
        <v>16.405838992742886</v>
      </c>
      <c r="AO137">
        <f t="shared" si="71"/>
        <v>16.405839092521205</v>
      </c>
      <c r="AP137">
        <f t="shared" si="71"/>
        <v>16.405838110494845</v>
      </c>
      <c r="AQ137">
        <f t="shared" si="71"/>
        <v>16.405847775713642</v>
      </c>
      <c r="AR137">
        <f t="shared" si="71"/>
        <v>16.405752652903466</v>
      </c>
      <c r="AS137">
        <f t="shared" si="71"/>
        <v>16.406689159736842</v>
      </c>
      <c r="AT137">
        <f t="shared" si="71"/>
        <v>16.397500734714367</v>
      </c>
      <c r="AU137">
        <f t="shared" si="63"/>
        <v>16.491050980878761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</row>
    <row r="138" spans="1:70" s="34" customFormat="1">
      <c r="A138" s="34" t="s">
        <v>99</v>
      </c>
      <c r="B138" s="55"/>
      <c r="C138" s="53">
        <v>50316.5003</v>
      </c>
      <c r="D138" s="54">
        <v>2.8E-3</v>
      </c>
      <c r="E138" s="41">
        <f t="shared" si="44"/>
        <v>-9265.529828273804</v>
      </c>
      <c r="F138" s="41">
        <f t="shared" si="45"/>
        <v>-9265.5</v>
      </c>
      <c r="G138" s="41">
        <f t="shared" si="72"/>
        <v>-8.3643634934560396E-3</v>
      </c>
      <c r="K138" s="44">
        <f>G138</f>
        <v>-8.3643634934560396E-3</v>
      </c>
      <c r="P138" s="34">
        <f t="shared" si="47"/>
        <v>-2.1111099326368375E-3</v>
      </c>
      <c r="Q138" s="212">
        <f t="shared" si="48"/>
        <v>35298.0003</v>
      </c>
      <c r="R138" s="45"/>
      <c r="S138" s="44">
        <f t="shared" si="68"/>
        <v>3.9103180095898028E-5</v>
      </c>
      <c r="T138" s="34">
        <v>1</v>
      </c>
      <c r="U138" s="34">
        <f t="shared" si="69"/>
        <v>3.9103180095898028E-5</v>
      </c>
      <c r="Z138">
        <f t="shared" si="52"/>
        <v>-9265.5</v>
      </c>
      <c r="AA138">
        <f t="shared" si="53"/>
        <v>1.8186997132221953E-3</v>
      </c>
      <c r="AB138">
        <f t="shared" si="54"/>
        <v>-1.0183063206678234E-2</v>
      </c>
      <c r="AC138">
        <f t="shared" si="55"/>
        <v>-6.2532535608192021E-3</v>
      </c>
      <c r="AD138"/>
      <c r="AE138">
        <f t="shared" si="64"/>
        <v>1.03694776271204E-4</v>
      </c>
      <c r="AF138" s="145">
        <f t="shared" si="56"/>
        <v>35298.0003</v>
      </c>
      <c r="AG138" s="146"/>
      <c r="AH138">
        <f t="shared" si="57"/>
        <v>-2.1874091657225416E-3</v>
      </c>
      <c r="AI138">
        <f t="shared" si="58"/>
        <v>0.89180828008330348</v>
      </c>
      <c r="AJ138">
        <f t="shared" si="59"/>
        <v>-0.16416211002714459</v>
      </c>
      <c r="AK138">
        <f t="shared" si="60"/>
        <v>-7.6675322274787266E-2</v>
      </c>
      <c r="AL138">
        <f t="shared" si="61"/>
        <v>-2.5250525171913596</v>
      </c>
      <c r="AM138">
        <f t="shared" si="62"/>
        <v>-3.1404952034574807</v>
      </c>
      <c r="AN138">
        <f t="shared" si="71"/>
        <v>16.405898965313227</v>
      </c>
      <c r="AO138">
        <f t="shared" si="71"/>
        <v>16.405899065067416</v>
      </c>
      <c r="AP138">
        <f t="shared" si="71"/>
        <v>16.405898083229133</v>
      </c>
      <c r="AQ138">
        <f t="shared" si="71"/>
        <v>16.405907747082956</v>
      </c>
      <c r="AR138">
        <f t="shared" si="71"/>
        <v>16.405812632922537</v>
      </c>
      <c r="AS138">
        <f t="shared" si="71"/>
        <v>16.40674910172752</v>
      </c>
      <c r="AT138">
        <f t="shared" si="71"/>
        <v>16.397560591708547</v>
      </c>
      <c r="AU138">
        <f t="shared" si="63"/>
        <v>16.491117046775237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</row>
    <row r="139" spans="1:70" s="34" customFormat="1">
      <c r="A139" s="34" t="s">
        <v>99</v>
      </c>
      <c r="B139" s="55"/>
      <c r="C139" s="53">
        <v>50707.550199999998</v>
      </c>
      <c r="D139" s="54">
        <v>2.8E-3</v>
      </c>
      <c r="E139" s="41">
        <f t="shared" si="44"/>
        <v>-7871.0013034396261</v>
      </c>
      <c r="F139" s="41">
        <f t="shared" si="45"/>
        <v>-7871</v>
      </c>
      <c r="G139" s="41">
        <f t="shared" si="72"/>
        <v>-3.6550699587678537E-4</v>
      </c>
      <c r="K139" s="44">
        <f>G139</f>
        <v>-3.6550699587678537E-4</v>
      </c>
      <c r="P139" s="34">
        <f t="shared" si="47"/>
        <v>-1.3969930172351183E-3</v>
      </c>
      <c r="Q139" s="212">
        <f t="shared" si="48"/>
        <v>35689.050199999998</v>
      </c>
      <c r="R139" s="45"/>
      <c r="S139" s="44">
        <f t="shared" si="68"/>
        <v>1.0639634122576432E-6</v>
      </c>
      <c r="T139" s="34">
        <v>1</v>
      </c>
      <c r="U139" s="34">
        <f t="shared" si="69"/>
        <v>1.0639634122576432E-6</v>
      </c>
      <c r="Z139">
        <f t="shared" si="52"/>
        <v>-7871</v>
      </c>
      <c r="AA139">
        <f t="shared" si="53"/>
        <v>1.7343720006243752E-3</v>
      </c>
      <c r="AB139">
        <f t="shared" si="54"/>
        <v>-2.0998789965011606E-3</v>
      </c>
      <c r="AC139">
        <f t="shared" si="55"/>
        <v>1.0314860213583329E-3</v>
      </c>
      <c r="AD139"/>
      <c r="AE139">
        <f t="shared" si="64"/>
        <v>4.4094917999467214E-6</v>
      </c>
      <c r="AF139" s="145">
        <f t="shared" si="56"/>
        <v>35689.050199999998</v>
      </c>
      <c r="AG139" s="146"/>
      <c r="AH139">
        <f t="shared" si="57"/>
        <v>-3.6368437357344324E-3</v>
      </c>
      <c r="AI139">
        <f t="shared" si="58"/>
        <v>0.90472161490165903</v>
      </c>
      <c r="AJ139">
        <f t="shared" si="59"/>
        <v>-0.31220848080352709</v>
      </c>
      <c r="AK139">
        <f t="shared" si="60"/>
        <v>-9.2231137028270613E-2</v>
      </c>
      <c r="AL139">
        <f t="shared" si="61"/>
        <v>-2.3724442241699006</v>
      </c>
      <c r="AM139">
        <f t="shared" si="62"/>
        <v>-2.4708049185094527</v>
      </c>
      <c r="AN139">
        <f t="shared" si="71"/>
        <v>16.574330908193385</v>
      </c>
      <c r="AO139">
        <f t="shared" si="71"/>
        <v>16.57433094969333</v>
      </c>
      <c r="AP139">
        <f t="shared" si="71"/>
        <v>16.574330466438898</v>
      </c>
      <c r="AQ139">
        <f t="shared" si="71"/>
        <v>16.574336093809052</v>
      </c>
      <c r="AR139">
        <f t="shared" si="71"/>
        <v>16.574270566879804</v>
      </c>
      <c r="AS139">
        <f t="shared" si="71"/>
        <v>16.575033897181623</v>
      </c>
      <c r="AT139">
        <f t="shared" si="71"/>
        <v>16.566183810608273</v>
      </c>
      <c r="AU139">
        <f t="shared" si="63"/>
        <v>16.675374832045449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</row>
    <row r="140" spans="1:70" s="34" customFormat="1">
      <c r="A140" s="34" t="s">
        <v>99</v>
      </c>
      <c r="B140" s="55"/>
      <c r="C140" s="53">
        <v>50713.294600000001</v>
      </c>
      <c r="D140" s="54">
        <v>2.8E-3</v>
      </c>
      <c r="E140" s="41">
        <f t="shared" si="44"/>
        <v>-7850.5161181523727</v>
      </c>
      <c r="F140" s="41">
        <f t="shared" si="45"/>
        <v>-7850.5</v>
      </c>
      <c r="G140" s="41">
        <f t="shared" si="72"/>
        <v>-4.5198084917501546E-3</v>
      </c>
      <c r="K140" s="44">
        <f>G140</f>
        <v>-4.5198084917501546E-3</v>
      </c>
      <c r="P140" s="34">
        <f t="shared" si="47"/>
        <v>-1.3871068947077256E-3</v>
      </c>
      <c r="Q140" s="212">
        <f t="shared" si="48"/>
        <v>35694.794600000001</v>
      </c>
      <c r="R140" s="45"/>
      <c r="S140" s="44">
        <f t="shared" si="68"/>
        <v>9.8138192961121875E-6</v>
      </c>
      <c r="T140" s="34">
        <v>1</v>
      </c>
      <c r="U140" s="34">
        <f t="shared" si="69"/>
        <v>9.8138192961121875E-6</v>
      </c>
      <c r="Z140">
        <f t="shared" si="52"/>
        <v>-7850.5</v>
      </c>
      <c r="AA140">
        <f t="shared" si="53"/>
        <v>1.731971938278586E-3</v>
      </c>
      <c r="AB140">
        <f t="shared" si="54"/>
        <v>-6.2517804300287402E-3</v>
      </c>
      <c r="AC140">
        <f t="shared" si="55"/>
        <v>-3.1327015970424293E-3</v>
      </c>
      <c r="AD140"/>
      <c r="AE140">
        <f t="shared" si="64"/>
        <v>3.9084758545290342E-5</v>
      </c>
      <c r="AF140" s="145">
        <f t="shared" si="56"/>
        <v>35694.794600000001</v>
      </c>
      <c r="AG140" s="146"/>
      <c r="AH140">
        <f t="shared" si="57"/>
        <v>-3.6576370221977467E-3</v>
      </c>
      <c r="AI140">
        <f t="shared" si="58"/>
        <v>0.90493191381414007</v>
      </c>
      <c r="AJ140">
        <f t="shared" si="59"/>
        <v>-0.31437127978287871</v>
      </c>
      <c r="AK140">
        <f t="shared" si="60"/>
        <v>-9.244788961048972E-2</v>
      </c>
      <c r="AL140">
        <f t="shared" si="61"/>
        <v>-2.3701667720367534</v>
      </c>
      <c r="AM140">
        <f t="shared" si="62"/>
        <v>-2.4627371058003669</v>
      </c>
      <c r="AN140">
        <f t="shared" si="71"/>
        <v>16.576825683475054</v>
      </c>
      <c r="AO140">
        <f t="shared" si="71"/>
        <v>16.576825724307305</v>
      </c>
      <c r="AP140">
        <f t="shared" si="71"/>
        <v>16.576825247426665</v>
      </c>
      <c r="AQ140">
        <f t="shared" si="71"/>
        <v>16.576830816941779</v>
      </c>
      <c r="AR140">
        <f t="shared" si="71"/>
        <v>16.5767657725569</v>
      </c>
      <c r="AS140">
        <f t="shared" si="71"/>
        <v>16.577525715079158</v>
      </c>
      <c r="AT140">
        <f t="shared" si="71"/>
        <v>16.568689095765937</v>
      </c>
      <c r="AU140">
        <f t="shared" si="63"/>
        <v>16.678083533800944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</row>
    <row r="141" spans="1:70" s="34" customFormat="1">
      <c r="A141" s="34" t="s">
        <v>100</v>
      </c>
      <c r="B141" s="55"/>
      <c r="C141" s="53">
        <v>50829.245300000002</v>
      </c>
      <c r="D141" s="54">
        <v>2.0999999999999999E-3</v>
      </c>
      <c r="E141" s="41">
        <f t="shared" si="44"/>
        <v>-7437.0227030549831</v>
      </c>
      <c r="F141" s="41">
        <f t="shared" si="45"/>
        <v>-7437</v>
      </c>
      <c r="G141" s="41">
        <f t="shared" si="72"/>
        <v>-6.366328991134651E-3</v>
      </c>
      <c r="K141" s="44">
        <f>G141</f>
        <v>-6.366328991134651E-3</v>
      </c>
      <c r="P141" s="34">
        <f t="shared" si="47"/>
        <v>-1.1914817511044678E-3</v>
      </c>
      <c r="Q141" s="212">
        <f t="shared" si="48"/>
        <v>35810.745300000002</v>
      </c>
      <c r="R141" s="45"/>
      <c r="S141" s="44"/>
      <c r="V141" s="34">
        <f>C$7+C$8*F141+C$9*F141^2</f>
        <v>11061844629.251667</v>
      </c>
      <c r="Z141">
        <f t="shared" si="52"/>
        <v>-7437</v>
      </c>
      <c r="AA141">
        <f t="shared" si="53"/>
        <v>1.6772096994575204E-3</v>
      </c>
      <c r="AB141">
        <f t="shared" si="54"/>
        <v>-8.0435386905921714E-3</v>
      </c>
      <c r="AC141">
        <f t="shared" si="55"/>
        <v>-5.174847240030183E-3</v>
      </c>
      <c r="AD141"/>
      <c r="AE141">
        <f t="shared" si="64"/>
        <v>0</v>
      </c>
      <c r="AF141" s="145">
        <f t="shared" si="56"/>
        <v>35810.745300000002</v>
      </c>
      <c r="AG141" s="146"/>
      <c r="AH141">
        <f t="shared" si="57"/>
        <v>-4.0730434129379574E-3</v>
      </c>
      <c r="AI141">
        <f t="shared" si="58"/>
        <v>0.90929989635247499</v>
      </c>
      <c r="AJ141">
        <f t="shared" si="59"/>
        <v>-0.35784864166997471</v>
      </c>
      <c r="AK141">
        <f t="shared" si="60"/>
        <v>-9.6736986219354656E-2</v>
      </c>
      <c r="AL141">
        <f t="shared" si="61"/>
        <v>-2.3239981064699364</v>
      </c>
      <c r="AM141">
        <f t="shared" si="62"/>
        <v>-2.3083917980657143</v>
      </c>
      <c r="AN141">
        <f t="shared" si="71"/>
        <v>16.627273325490435</v>
      </c>
      <c r="AO141">
        <f t="shared" si="71"/>
        <v>16.627273354234674</v>
      </c>
      <c r="AP141">
        <f t="shared" si="71"/>
        <v>16.627272996757668</v>
      </c>
      <c r="AQ141">
        <f t="shared" si="71"/>
        <v>16.627277442523468</v>
      </c>
      <c r="AR141">
        <f t="shared" si="71"/>
        <v>16.627222154562912</v>
      </c>
      <c r="AS141">
        <f t="shared" si="71"/>
        <v>16.62791000615935</v>
      </c>
      <c r="AT141">
        <f t="shared" si="71"/>
        <v>16.619395896033627</v>
      </c>
      <c r="AU141">
        <f t="shared" si="63"/>
        <v>16.732720030186197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</row>
    <row r="142" spans="1:70" s="34" customFormat="1">
      <c r="A142" s="1" t="s">
        <v>101</v>
      </c>
      <c r="B142" s="68" t="s">
        <v>65</v>
      </c>
      <c r="C142" s="50">
        <v>51758.422700000003</v>
      </c>
      <c r="D142" s="50" t="s">
        <v>48</v>
      </c>
      <c r="E142" s="41">
        <f t="shared" si="44"/>
        <v>-4123.4701642836817</v>
      </c>
      <c r="F142" s="41">
        <f t="shared" si="45"/>
        <v>-4123.5</v>
      </c>
      <c r="G142" s="41">
        <f t="shared" si="72"/>
        <v>8.3664505073102191E-3</v>
      </c>
      <c r="I142" s="34">
        <f>G142</f>
        <v>8.3664505073102191E-3</v>
      </c>
      <c r="K142" s="44"/>
      <c r="M142" s="1"/>
      <c r="N142" s="1"/>
      <c r="O142" s="34">
        <f t="shared" ref="O142:O173" ca="1" si="73">+C$11+C$12*F142</f>
        <v>5.7395098021942195E-5</v>
      </c>
      <c r="P142" s="34">
        <f t="shared" si="47"/>
        <v>1.1564535205834363E-4</v>
      </c>
      <c r="Q142" s="212">
        <f t="shared" si="48"/>
        <v>36739.922700000003</v>
      </c>
      <c r="R142" s="45"/>
      <c r="S142" s="44">
        <f t="shared" ref="S142:S149" si="74">(P142-G142)^2</f>
        <v>6.8075785709930929E-5</v>
      </c>
      <c r="T142" s="34">
        <v>1</v>
      </c>
      <c r="U142" s="34">
        <f t="shared" ref="U142:U149" si="75">S142*T142</f>
        <v>6.8075785709930929E-5</v>
      </c>
      <c r="W142" s="1"/>
      <c r="X142" s="1"/>
      <c r="Y142" s="1"/>
      <c r="Z142">
        <f t="shared" si="52"/>
        <v>-4123.5</v>
      </c>
      <c r="AA142">
        <f t="shared" si="53"/>
        <v>9.2358621483019064E-4</v>
      </c>
      <c r="AB142">
        <f t="shared" si="54"/>
        <v>7.4428642924800285E-3</v>
      </c>
      <c r="AC142">
        <f t="shared" si="55"/>
        <v>8.2508051552518755E-3</v>
      </c>
      <c r="AD142"/>
      <c r="AE142">
        <f t="shared" si="64"/>
        <v>5.5396228876274232E-5</v>
      </c>
      <c r="AF142" s="145">
        <f t="shared" si="56"/>
        <v>36739.922700000003</v>
      </c>
      <c r="AG142" s="146"/>
      <c r="AH142">
        <f t="shared" si="57"/>
        <v>-7.0036531050897185E-3</v>
      </c>
      <c r="AI142">
        <f t="shared" si="58"/>
        <v>0.95273811051171597</v>
      </c>
      <c r="AJ142">
        <f t="shared" si="59"/>
        <v>-0.68510360559465822</v>
      </c>
      <c r="AK142">
        <f t="shared" si="60"/>
        <v>-0.12389861624115345</v>
      </c>
      <c r="AL142">
        <f t="shared" si="61"/>
        <v>-1.9352151370529218</v>
      </c>
      <c r="AM142">
        <f t="shared" si="62"/>
        <v>-1.4517405993382619</v>
      </c>
      <c r="AN142">
        <f t="shared" si="71"/>
        <v>17.041642408803007</v>
      </c>
      <c r="AO142">
        <f t="shared" si="71"/>
        <v>17.041642408892272</v>
      </c>
      <c r="AP142">
        <f t="shared" si="71"/>
        <v>17.041642406026543</v>
      </c>
      <c r="AQ142">
        <f t="shared" si="71"/>
        <v>17.041642498025691</v>
      </c>
      <c r="AR142">
        <f t="shared" si="71"/>
        <v>17.041639544573602</v>
      </c>
      <c r="AS142">
        <f t="shared" si="71"/>
        <v>17.041734377384639</v>
      </c>
      <c r="AT142">
        <f t="shared" si="71"/>
        <v>17.038707735684316</v>
      </c>
      <c r="AU142">
        <f t="shared" si="63"/>
        <v>17.170538726129436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</row>
    <row r="143" spans="1:70" s="34" customFormat="1">
      <c r="A143" s="1" t="s">
        <v>101</v>
      </c>
      <c r="B143" s="68" t="s">
        <v>65</v>
      </c>
      <c r="C143" s="50">
        <v>51758.4234</v>
      </c>
      <c r="D143" s="50" t="s">
        <v>48</v>
      </c>
      <c r="E143" s="41">
        <f t="shared" si="44"/>
        <v>-4123.4676680038892</v>
      </c>
      <c r="F143" s="41">
        <f t="shared" si="45"/>
        <v>-4123.5</v>
      </c>
      <c r="G143" s="41">
        <f t="shared" si="72"/>
        <v>9.066450504178647E-3</v>
      </c>
      <c r="I143" s="34">
        <f>G143</f>
        <v>9.066450504178647E-3</v>
      </c>
      <c r="K143" s="44"/>
      <c r="M143" s="1"/>
      <c r="N143" s="1"/>
      <c r="O143" s="34">
        <f t="shared" ca="1" si="73"/>
        <v>5.7395098021942195E-5</v>
      </c>
      <c r="P143" s="34">
        <f t="shared" si="47"/>
        <v>1.1564535205834363E-4</v>
      </c>
      <c r="Q143" s="212">
        <f t="shared" si="48"/>
        <v>36739.9234</v>
      </c>
      <c r="R143" s="59"/>
      <c r="S143" s="44">
        <f t="shared" si="74"/>
        <v>8.0116912871223373E-5</v>
      </c>
      <c r="T143" s="34">
        <v>1</v>
      </c>
      <c r="U143" s="34">
        <f t="shared" si="75"/>
        <v>8.0116912871223373E-5</v>
      </c>
      <c r="W143" s="1"/>
      <c r="X143" s="1"/>
      <c r="Y143" s="1"/>
      <c r="Z143">
        <f t="shared" si="52"/>
        <v>-4123.5</v>
      </c>
      <c r="AA143">
        <f t="shared" si="53"/>
        <v>9.2358621483019064E-4</v>
      </c>
      <c r="AB143">
        <f t="shared" si="54"/>
        <v>8.1428642893484563E-3</v>
      </c>
      <c r="AC143">
        <f t="shared" si="55"/>
        <v>8.9508051521203034E-3</v>
      </c>
      <c r="AD143"/>
      <c r="AE143">
        <f t="shared" si="64"/>
        <v>6.6306238834746344E-5</v>
      </c>
      <c r="AF143" s="145">
        <f t="shared" si="56"/>
        <v>36739.9234</v>
      </c>
      <c r="AG143" s="146"/>
      <c r="AH143">
        <f t="shared" si="57"/>
        <v>-7.0036531050897185E-3</v>
      </c>
      <c r="AI143">
        <f t="shared" si="58"/>
        <v>0.95273811051171597</v>
      </c>
      <c r="AJ143">
        <f t="shared" si="59"/>
        <v>-0.68510360559465822</v>
      </c>
      <c r="AK143">
        <f t="shared" si="60"/>
        <v>-0.12389861624115345</v>
      </c>
      <c r="AL143">
        <f t="shared" si="61"/>
        <v>-1.9352151370529218</v>
      </c>
      <c r="AM143">
        <f t="shared" si="62"/>
        <v>-1.4517405993382619</v>
      </c>
      <c r="AN143">
        <f t="shared" si="71"/>
        <v>17.041642408803007</v>
      </c>
      <c r="AO143">
        <f t="shared" si="71"/>
        <v>17.041642408892272</v>
      </c>
      <c r="AP143">
        <f t="shared" si="71"/>
        <v>17.041642406026543</v>
      </c>
      <c r="AQ143">
        <f t="shared" si="71"/>
        <v>17.041642498025691</v>
      </c>
      <c r="AR143">
        <f t="shared" si="71"/>
        <v>17.041639544573602</v>
      </c>
      <c r="AS143">
        <f t="shared" si="71"/>
        <v>17.041734377384639</v>
      </c>
      <c r="AT143">
        <f t="shared" si="71"/>
        <v>17.038707735684316</v>
      </c>
      <c r="AU143">
        <f t="shared" si="63"/>
        <v>17.170538726129436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</row>
    <row r="144" spans="1:70" s="34" customFormat="1">
      <c r="A144" s="1" t="s">
        <v>101</v>
      </c>
      <c r="B144" s="68" t="s">
        <v>65</v>
      </c>
      <c r="C144" s="50">
        <v>51758.426899999999</v>
      </c>
      <c r="D144" s="50" t="s">
        <v>48</v>
      </c>
      <c r="E144" s="41">
        <f t="shared" si="44"/>
        <v>-4123.4551866048778</v>
      </c>
      <c r="F144" s="41">
        <f t="shared" si="45"/>
        <v>-4123.5</v>
      </c>
      <c r="G144" s="41">
        <f t="shared" si="72"/>
        <v>1.2566450503072701E-2</v>
      </c>
      <c r="I144" s="34">
        <f>G144</f>
        <v>1.2566450503072701E-2</v>
      </c>
      <c r="K144" s="44"/>
      <c r="M144" s="1"/>
      <c r="N144" s="1"/>
      <c r="O144" s="34">
        <f t="shared" ca="1" si="73"/>
        <v>5.7395098021942195E-5</v>
      </c>
      <c r="P144" s="34">
        <f t="shared" si="47"/>
        <v>1.1564535205834363E-4</v>
      </c>
      <c r="Q144" s="212">
        <f t="shared" si="48"/>
        <v>36739.926899999999</v>
      </c>
      <c r="R144" s="59"/>
      <c r="S144" s="44">
        <f t="shared" si="74"/>
        <v>1.5502254890852567E-4</v>
      </c>
      <c r="T144" s="34">
        <v>1</v>
      </c>
      <c r="U144" s="34">
        <f t="shared" si="75"/>
        <v>1.5502254890852567E-4</v>
      </c>
      <c r="W144" s="1"/>
      <c r="X144" s="1"/>
      <c r="Y144" s="1"/>
      <c r="Z144">
        <f t="shared" si="52"/>
        <v>-4123.5</v>
      </c>
      <c r="AA144">
        <f t="shared" si="53"/>
        <v>9.2358621483019064E-4</v>
      </c>
      <c r="AB144">
        <f t="shared" si="54"/>
        <v>1.1642864288242511E-2</v>
      </c>
      <c r="AC144">
        <f t="shared" si="55"/>
        <v>1.2450805151014358E-2</v>
      </c>
      <c r="AD144"/>
      <c r="AE144">
        <f t="shared" si="64"/>
        <v>1.355562888344328E-4</v>
      </c>
      <c r="AF144" s="145">
        <f t="shared" si="56"/>
        <v>36739.926899999999</v>
      </c>
      <c r="AG144" s="146"/>
      <c r="AH144">
        <f t="shared" si="57"/>
        <v>-7.0036531050897185E-3</v>
      </c>
      <c r="AI144">
        <f t="shared" si="58"/>
        <v>0.95273811051171597</v>
      </c>
      <c r="AJ144">
        <f t="shared" si="59"/>
        <v>-0.68510360559465822</v>
      </c>
      <c r="AK144">
        <f t="shared" si="60"/>
        <v>-0.12389861624115345</v>
      </c>
      <c r="AL144">
        <f t="shared" si="61"/>
        <v>-1.9352151370529218</v>
      </c>
      <c r="AM144">
        <f t="shared" si="62"/>
        <v>-1.4517405993382619</v>
      </c>
      <c r="AN144">
        <f t="shared" si="71"/>
        <v>17.041642408803007</v>
      </c>
      <c r="AO144">
        <f t="shared" si="71"/>
        <v>17.041642408892272</v>
      </c>
      <c r="AP144">
        <f t="shared" si="71"/>
        <v>17.041642406026543</v>
      </c>
      <c r="AQ144">
        <f t="shared" si="71"/>
        <v>17.041642498025691</v>
      </c>
      <c r="AR144">
        <f t="shared" si="71"/>
        <v>17.041639544573602</v>
      </c>
      <c r="AS144">
        <f t="shared" si="71"/>
        <v>17.041734377384639</v>
      </c>
      <c r="AT144">
        <f t="shared" si="71"/>
        <v>17.038707735684316</v>
      </c>
      <c r="AU144">
        <f t="shared" si="63"/>
        <v>17.170538726129436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</row>
    <row r="145" spans="1:70">
      <c r="A145" s="1" t="s">
        <v>101</v>
      </c>
      <c r="B145" s="68" t="s">
        <v>65</v>
      </c>
      <c r="C145" s="50">
        <v>51758.431700000001</v>
      </c>
      <c r="D145" s="50" t="s">
        <v>48</v>
      </c>
      <c r="E145" s="41">
        <f t="shared" si="44"/>
        <v>-4123.4380692576478</v>
      </c>
      <c r="F145" s="41">
        <f t="shared" si="45"/>
        <v>-4123.5</v>
      </c>
      <c r="G145" s="41">
        <f t="shared" si="72"/>
        <v>1.7366450505505782E-2</v>
      </c>
      <c r="H145" s="34"/>
      <c r="I145" s="34">
        <f>G145</f>
        <v>1.7366450505505782E-2</v>
      </c>
      <c r="J145" s="34"/>
      <c r="K145" s="44"/>
      <c r="L145" s="34"/>
      <c r="O145" s="34">
        <f t="shared" ca="1" si="73"/>
        <v>5.7395098021942195E-5</v>
      </c>
      <c r="P145" s="34">
        <f t="shared" si="47"/>
        <v>1.1564535205834363E-4</v>
      </c>
      <c r="Q145" s="212">
        <f t="shared" si="48"/>
        <v>36739.931700000001</v>
      </c>
      <c r="R145" s="59"/>
      <c r="S145" s="44">
        <f t="shared" si="74"/>
        <v>2.9759027844220861E-4</v>
      </c>
      <c r="T145" s="34">
        <v>1</v>
      </c>
      <c r="U145" s="34">
        <f t="shared" si="75"/>
        <v>2.9759027844220861E-4</v>
      </c>
      <c r="V145" s="34"/>
      <c r="Z145">
        <f t="shared" si="52"/>
        <v>-4123.5</v>
      </c>
      <c r="AA145">
        <f t="shared" si="53"/>
        <v>9.2358621483019064E-4</v>
      </c>
      <c r="AB145">
        <f t="shared" si="54"/>
        <v>1.6442864290675589E-2</v>
      </c>
      <c r="AC145">
        <f t="shared" si="55"/>
        <v>1.7250805153447436E-2</v>
      </c>
      <c r="AE145">
        <f t="shared" si="64"/>
        <v>2.7036778608157443E-4</v>
      </c>
      <c r="AF145" s="145">
        <f t="shared" si="56"/>
        <v>36739.931700000001</v>
      </c>
      <c r="AG145" s="146"/>
      <c r="AH145">
        <f t="shared" si="57"/>
        <v>-7.0036531050897185E-3</v>
      </c>
      <c r="AI145">
        <f t="shared" si="58"/>
        <v>0.95273811051171597</v>
      </c>
      <c r="AJ145">
        <f t="shared" si="59"/>
        <v>-0.68510360559465822</v>
      </c>
      <c r="AK145">
        <f t="shared" si="60"/>
        <v>-0.12389861624115345</v>
      </c>
      <c r="AL145">
        <f t="shared" si="61"/>
        <v>-1.9352151370529218</v>
      </c>
      <c r="AM145">
        <f t="shared" si="62"/>
        <v>-1.4517405993382619</v>
      </c>
      <c r="AN145">
        <f t="shared" si="71"/>
        <v>17.041642408803007</v>
      </c>
      <c r="AO145">
        <f t="shared" si="71"/>
        <v>17.041642408892272</v>
      </c>
      <c r="AP145">
        <f t="shared" si="71"/>
        <v>17.041642406026543</v>
      </c>
      <c r="AQ145">
        <f t="shared" si="71"/>
        <v>17.041642498025691</v>
      </c>
      <c r="AR145">
        <f t="shared" si="71"/>
        <v>17.041639544573602</v>
      </c>
      <c r="AS145">
        <f t="shared" si="71"/>
        <v>17.041734377384639</v>
      </c>
      <c r="AT145">
        <f t="shared" si="71"/>
        <v>17.038707735684316</v>
      </c>
      <c r="AU145">
        <f t="shared" si="63"/>
        <v>17.170538726129436</v>
      </c>
    </row>
    <row r="146" spans="1:70" s="34" customFormat="1">
      <c r="A146" s="1" t="s">
        <v>101</v>
      </c>
      <c r="B146" s="68" t="s">
        <v>65</v>
      </c>
      <c r="C146" s="50">
        <v>51758.4352</v>
      </c>
      <c r="D146" s="50" t="s">
        <v>48</v>
      </c>
      <c r="E146" s="41">
        <f t="shared" si="44"/>
        <v>-4123.4255878586364</v>
      </c>
      <c r="F146" s="41">
        <f t="shared" si="45"/>
        <v>-4123.5</v>
      </c>
      <c r="G146" s="41">
        <f t="shared" si="72"/>
        <v>2.0866450504399836E-2</v>
      </c>
      <c r="I146" s="34">
        <f>G146</f>
        <v>2.0866450504399836E-2</v>
      </c>
      <c r="K146" s="44"/>
      <c r="M146" s="1"/>
      <c r="N146" s="1"/>
      <c r="O146" s="34">
        <f t="shared" ca="1" si="73"/>
        <v>5.7395098021942195E-5</v>
      </c>
      <c r="P146" s="34">
        <f t="shared" si="47"/>
        <v>1.1564535205834363E-4</v>
      </c>
      <c r="Q146" s="212">
        <f t="shared" si="48"/>
        <v>36739.9352</v>
      </c>
      <c r="R146" s="59"/>
      <c r="S146" s="44">
        <f t="shared" si="74"/>
        <v>4.3059591447044217E-4</v>
      </c>
      <c r="T146" s="34">
        <v>1</v>
      </c>
      <c r="U146" s="34">
        <f t="shared" si="75"/>
        <v>4.3059591447044217E-4</v>
      </c>
      <c r="W146" s="1"/>
      <c r="X146" s="1"/>
      <c r="Y146" s="1"/>
      <c r="Z146">
        <f t="shared" si="52"/>
        <v>-4123.5</v>
      </c>
      <c r="AA146">
        <f t="shared" si="53"/>
        <v>9.2358621483019064E-4</v>
      </c>
      <c r="AB146">
        <f t="shared" si="54"/>
        <v>1.9942864289569644E-2</v>
      </c>
      <c r="AC146">
        <f t="shared" si="55"/>
        <v>2.0750805152341491E-2</v>
      </c>
      <c r="AD146"/>
      <c r="AE146">
        <f t="shared" si="64"/>
        <v>3.9771783607219212E-4</v>
      </c>
      <c r="AF146" s="145">
        <f t="shared" si="56"/>
        <v>36739.9352</v>
      </c>
      <c r="AG146" s="146"/>
      <c r="AH146">
        <f t="shared" si="57"/>
        <v>-7.0036531050897185E-3</v>
      </c>
      <c r="AI146">
        <f t="shared" si="58"/>
        <v>0.95273811051171597</v>
      </c>
      <c r="AJ146">
        <f t="shared" si="59"/>
        <v>-0.68510360559465822</v>
      </c>
      <c r="AK146">
        <f t="shared" si="60"/>
        <v>-0.12389861624115345</v>
      </c>
      <c r="AL146">
        <f t="shared" si="61"/>
        <v>-1.9352151370529218</v>
      </c>
      <c r="AM146">
        <f t="shared" si="62"/>
        <v>-1.4517405993382619</v>
      </c>
      <c r="AN146">
        <f t="shared" si="71"/>
        <v>17.041642408803007</v>
      </c>
      <c r="AO146">
        <f t="shared" si="71"/>
        <v>17.041642408892272</v>
      </c>
      <c r="AP146">
        <f t="shared" si="71"/>
        <v>17.041642406026543</v>
      </c>
      <c r="AQ146">
        <f t="shared" si="71"/>
        <v>17.041642498025691</v>
      </c>
      <c r="AR146">
        <f t="shared" si="71"/>
        <v>17.041639544573602</v>
      </c>
      <c r="AS146">
        <f t="shared" si="71"/>
        <v>17.041734377384639</v>
      </c>
      <c r="AT146">
        <f t="shared" si="71"/>
        <v>17.038707735684316</v>
      </c>
      <c r="AU146">
        <f t="shared" si="63"/>
        <v>17.170538726129436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</row>
    <row r="147" spans="1:70" s="34" customFormat="1">
      <c r="A147" s="148" t="s">
        <v>102</v>
      </c>
      <c r="B147" s="55"/>
      <c r="C147" s="53">
        <v>51761.91545</v>
      </c>
      <c r="D147" s="149">
        <v>1.6000000000000001E-4</v>
      </c>
      <c r="E147" s="41">
        <f t="shared" si="44"/>
        <v>-4111.014619594599</v>
      </c>
      <c r="F147" s="41">
        <f t="shared" si="45"/>
        <v>-4111</v>
      </c>
      <c r="G147" s="41">
        <f t="shared" si="72"/>
        <v>-4.0995869931066409E-3</v>
      </c>
      <c r="K147" s="44">
        <f t="shared" ref="K147:K153" si="76">G147</f>
        <v>-4.0995869931066409E-3</v>
      </c>
      <c r="O147" s="34">
        <f t="shared" ca="1" si="73"/>
        <v>5.7604444096818658E-5</v>
      </c>
      <c r="P147" s="34">
        <f t="shared" si="47"/>
        <v>1.1969951115916759E-4</v>
      </c>
      <c r="Q147" s="212">
        <f t="shared" si="48"/>
        <v>36743.41545</v>
      </c>
      <c r="R147" s="59"/>
      <c r="S147" s="44">
        <f t="shared" si="74"/>
        <v>1.7802378605079589E-5</v>
      </c>
      <c r="T147" s="34">
        <v>1</v>
      </c>
      <c r="U147" s="34">
        <f t="shared" si="75"/>
        <v>1.7802378605079589E-5</v>
      </c>
      <c r="Z147">
        <f t="shared" si="52"/>
        <v>-4111</v>
      </c>
      <c r="AA147">
        <f t="shared" si="53"/>
        <v>9.2010552483734898E-4</v>
      </c>
      <c r="AB147">
        <f t="shared" si="54"/>
        <v>-5.0196925179439899E-3</v>
      </c>
      <c r="AC147">
        <f t="shared" si="55"/>
        <v>-4.2192865042658088E-3</v>
      </c>
      <c r="AD147"/>
      <c r="AE147">
        <f t="shared" si="64"/>
        <v>2.5197312974702872E-5</v>
      </c>
      <c r="AF147" s="145">
        <f t="shared" si="56"/>
        <v>36743.41545</v>
      </c>
      <c r="AG147" s="146"/>
      <c r="AH147">
        <f t="shared" si="57"/>
        <v>-7.0129461247272632E-3</v>
      </c>
      <c r="AI147">
        <f t="shared" si="58"/>
        <v>0.95292896503113012</v>
      </c>
      <c r="AJ147">
        <f t="shared" si="59"/>
        <v>-0.68622456784141272</v>
      </c>
      <c r="AK147">
        <f t="shared" si="60"/>
        <v>-0.12397125058429802</v>
      </c>
      <c r="AL147">
        <f t="shared" si="61"/>
        <v>-1.9336751799444492</v>
      </c>
      <c r="AM147">
        <f t="shared" si="62"/>
        <v>-1.44935052306762</v>
      </c>
      <c r="AN147">
        <f t="shared" si="71"/>
        <v>17.043244322765297</v>
      </c>
      <c r="AO147">
        <f t="shared" si="71"/>
        <v>17.04324432285085</v>
      </c>
      <c r="AP147">
        <f t="shared" si="71"/>
        <v>17.043244320085918</v>
      </c>
      <c r="AQ147">
        <f t="shared" si="71"/>
        <v>17.043244409441634</v>
      </c>
      <c r="AR147">
        <f t="shared" si="71"/>
        <v>17.043241521705834</v>
      </c>
      <c r="AS147">
        <f t="shared" si="71"/>
        <v>17.043334863132014</v>
      </c>
      <c r="AT147">
        <f t="shared" si="71"/>
        <v>17.040335906666609</v>
      </c>
      <c r="AU147">
        <f t="shared" si="63"/>
        <v>17.172190373541326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</row>
    <row r="148" spans="1:70" s="34" customFormat="1">
      <c r="A148" s="1" t="s">
        <v>101</v>
      </c>
      <c r="B148" s="68" t="s">
        <v>62</v>
      </c>
      <c r="C148" s="50">
        <v>51899.322509999998</v>
      </c>
      <c r="D148" s="50">
        <v>1.1999999999999999E-3</v>
      </c>
      <c r="E148" s="41">
        <f t="shared" si="44"/>
        <v>-3621.005378616404</v>
      </c>
      <c r="F148" s="41">
        <f t="shared" si="45"/>
        <v>-3621</v>
      </c>
      <c r="G148" s="41">
        <f t="shared" si="72"/>
        <v>-1.5082569952937774E-3</v>
      </c>
      <c r="K148" s="44">
        <f t="shared" si="76"/>
        <v>-1.5082569952937774E-3</v>
      </c>
      <c r="O148" s="34">
        <f t="shared" ca="1" si="73"/>
        <v>6.581081023197584E-5</v>
      </c>
      <c r="P148" s="34">
        <f t="shared" si="47"/>
        <v>2.7342912590217931E-4</v>
      </c>
      <c r="Q148" s="212">
        <f t="shared" si="48"/>
        <v>36880.822509999998</v>
      </c>
      <c r="R148" s="45"/>
      <c r="S148" s="44">
        <f t="shared" si="74"/>
        <v>3.1744054344622933E-6</v>
      </c>
      <c r="T148" s="34">
        <v>0.1</v>
      </c>
      <c r="U148" s="34">
        <f t="shared" si="75"/>
        <v>3.1744054344622937E-7</v>
      </c>
      <c r="Z148">
        <f t="shared" si="52"/>
        <v>-3621</v>
      </c>
      <c r="AA148">
        <f t="shared" si="53"/>
        <v>7.8249294660199305E-4</v>
      </c>
      <c r="AB148">
        <f t="shared" si="54"/>
        <v>-2.2907499418957705E-3</v>
      </c>
      <c r="AC148">
        <f t="shared" si="55"/>
        <v>-1.7816861211959567E-3</v>
      </c>
      <c r="AD148"/>
      <c r="AE148">
        <f t="shared" si="64"/>
        <v>5.2475352962954763E-7</v>
      </c>
      <c r="AF148" s="145">
        <f t="shared" si="56"/>
        <v>36880.822509999998</v>
      </c>
      <c r="AG148" s="146"/>
      <c r="AH148">
        <f t="shared" si="57"/>
        <v>-7.3641868124105668E-3</v>
      </c>
      <c r="AI148">
        <f t="shared" si="58"/>
        <v>0.96055634459782757</v>
      </c>
      <c r="AJ148">
        <f t="shared" si="59"/>
        <v>-0.72919570314400872</v>
      </c>
      <c r="AK148">
        <f t="shared" si="60"/>
        <v>-0.12660470509815211</v>
      </c>
      <c r="AL148">
        <f t="shared" si="61"/>
        <v>-1.8728151894327367</v>
      </c>
      <c r="AM148">
        <f t="shared" si="62"/>
        <v>-1.358957529892884</v>
      </c>
      <c r="AN148">
        <f t="shared" si="71"/>
        <v>17.106295427218043</v>
      </c>
      <c r="AO148">
        <f t="shared" si="71"/>
        <v>17.106295427229661</v>
      </c>
      <c r="AP148">
        <f t="shared" si="71"/>
        <v>17.106295426719239</v>
      </c>
      <c r="AQ148">
        <f t="shared" si="71"/>
        <v>17.106295449148767</v>
      </c>
      <c r="AR148">
        <f t="shared" si="71"/>
        <v>17.106294463528723</v>
      </c>
      <c r="AS148">
        <f t="shared" si="71"/>
        <v>17.106337779858581</v>
      </c>
      <c r="AT148">
        <f t="shared" si="71"/>
        <v>17.104444157822762</v>
      </c>
      <c r="AU148">
        <f t="shared" si="63"/>
        <v>17.236934952087331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</row>
    <row r="149" spans="1:70" s="34" customFormat="1">
      <c r="A149" s="148" t="s">
        <v>103</v>
      </c>
      <c r="B149" s="55"/>
      <c r="C149" s="150">
        <v>52015.974999999999</v>
      </c>
      <c r="D149" s="54">
        <v>1E-4</v>
      </c>
      <c r="E149" s="41">
        <f t="shared" ref="E149:E212" si="77">+(C149-C$7)/C$8</f>
        <v>-3205.0093003718243</v>
      </c>
      <c r="F149" s="41">
        <f t="shared" ref="F149:F212" si="78">ROUND(2*E149,0)/2</f>
        <v>-3205</v>
      </c>
      <c r="G149" s="41">
        <f t="shared" si="72"/>
        <v>-2.6079849994857796E-3</v>
      </c>
      <c r="K149" s="44">
        <f t="shared" si="76"/>
        <v>-2.6079849994857796E-3</v>
      </c>
      <c r="O149" s="34">
        <f t="shared" ca="1" si="73"/>
        <v>7.2777847603864399E-5</v>
      </c>
      <c r="P149" s="34">
        <f t="shared" ref="P149:P212" si="79">E$11*F$11+E$12*F$12*F149+E$13*F$13*F149^2</f>
        <v>3.9599287322380068E-4</v>
      </c>
      <c r="Q149" s="212">
        <f t="shared" ref="Q149:Q212" si="80">C149-15018.5</f>
        <v>36997.474999999999</v>
      </c>
      <c r="R149" s="45"/>
      <c r="S149" s="44">
        <f t="shared" si="74"/>
        <v>9.0238830597287742E-6</v>
      </c>
      <c r="T149" s="34">
        <v>1</v>
      </c>
      <c r="U149" s="34">
        <f t="shared" si="75"/>
        <v>9.0238830597287742E-6</v>
      </c>
      <c r="Z149">
        <f t="shared" si="52"/>
        <v>-3205</v>
      </c>
      <c r="AA149">
        <f t="shared" si="53"/>
        <v>6.6484137352112484E-4</v>
      </c>
      <c r="AB149">
        <f t="shared" si="54"/>
        <v>-3.2728263730069044E-3</v>
      </c>
      <c r="AC149">
        <f t="shared" si="55"/>
        <v>-3.0039778727095801E-3</v>
      </c>
      <c r="AD149"/>
      <c r="AE149">
        <f t="shared" si="64"/>
        <v>1.071139246784953E-5</v>
      </c>
      <c r="AF149" s="145">
        <f t="shared" si="56"/>
        <v>36997.474999999999</v>
      </c>
      <c r="AG149" s="146"/>
      <c r="AH149">
        <f t="shared" si="57"/>
        <v>-7.6414450997637808E-3</v>
      </c>
      <c r="AI149">
        <f t="shared" si="58"/>
        <v>0.96724742197345648</v>
      </c>
      <c r="AJ149">
        <f t="shared" si="59"/>
        <v>-0.76406557898803662</v>
      </c>
      <c r="AK149">
        <f t="shared" si="60"/>
        <v>-0.12849833437477143</v>
      </c>
      <c r="AL149">
        <f t="shared" si="61"/>
        <v>-1.8203693727703119</v>
      </c>
      <c r="AM149">
        <f t="shared" si="62"/>
        <v>-1.2868597927121346</v>
      </c>
      <c r="AN149">
        <f t="shared" ref="AN149:AT164" si="81">$AU149+$AB$7*SIN(AO149)</f>
        <v>17.160225510129806</v>
      </c>
      <c r="AO149">
        <f t="shared" si="81"/>
        <v>17.160225510130694</v>
      </c>
      <c r="AP149">
        <f t="shared" si="81"/>
        <v>17.160225510074032</v>
      </c>
      <c r="AQ149">
        <f t="shared" si="81"/>
        <v>17.160225513687415</v>
      </c>
      <c r="AR149">
        <f t="shared" si="81"/>
        <v>17.160225283266346</v>
      </c>
      <c r="AS149">
        <f t="shared" si="81"/>
        <v>17.160239977830283</v>
      </c>
      <c r="AT149">
        <f t="shared" si="81"/>
        <v>17.159306467599002</v>
      </c>
      <c r="AU149">
        <f t="shared" si="63"/>
        <v>17.291901777954962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</row>
    <row r="150" spans="1:70" s="34" customFormat="1">
      <c r="A150" s="34" t="s">
        <v>104</v>
      </c>
      <c r="B150" s="55" t="s">
        <v>65</v>
      </c>
      <c r="C150" s="53">
        <v>52121.421199999997</v>
      </c>
      <c r="D150" s="54">
        <v>2.9999999999999997E-4</v>
      </c>
      <c r="E150" s="41">
        <f t="shared" si="77"/>
        <v>-2828.9761298343346</v>
      </c>
      <c r="F150" s="41">
        <f t="shared" si="78"/>
        <v>-2829</v>
      </c>
      <c r="G150" s="41">
        <f t="shared" si="72"/>
        <v>6.6936069997609593E-3</v>
      </c>
      <c r="K150" s="44">
        <f t="shared" si="76"/>
        <v>6.6936069997609593E-3</v>
      </c>
      <c r="O150" s="34">
        <f t="shared" ca="1" si="73"/>
        <v>7.9074977536148269E-5</v>
      </c>
      <c r="P150" s="34">
        <f t="shared" si="79"/>
        <v>5.0049056238841907E-4</v>
      </c>
      <c r="Q150" s="212">
        <f t="shared" si="80"/>
        <v>37102.921199999997</v>
      </c>
      <c r="R150" s="45"/>
      <c r="Z150">
        <f t="shared" ref="Z150:Z213" si="82">F150</f>
        <v>-2829</v>
      </c>
      <c r="AA150">
        <f t="shared" ref="AA150:AA213" si="83">AB$3+AB$4*Z150+AB$5*Z150^2+AH150</f>
        <v>5.5891906416976472E-4</v>
      </c>
      <c r="AB150">
        <f t="shared" ref="AB150:AB213" si="84">+G150-AA150</f>
        <v>6.1346879355911946E-3</v>
      </c>
      <c r="AC150">
        <f t="shared" ref="AC150:AC213" si="85">+G150-P150</f>
        <v>6.1931164373725403E-3</v>
      </c>
      <c r="AD150"/>
      <c r="AE150">
        <f t="shared" si="64"/>
        <v>0</v>
      </c>
      <c r="AF150" s="145">
        <f t="shared" ref="AF150:AF213" si="86">+C150-15018.5</f>
        <v>37102.921199999997</v>
      </c>
      <c r="AG150" s="146"/>
      <c r="AH150">
        <f t="shared" ref="AH150:AH213" si="87">$AB$6*($AB$11/AI150*AJ150+$AB$12)</f>
        <v>-7.8744350136616438E-3</v>
      </c>
      <c r="AI150">
        <f t="shared" ref="AI150:AI213" si="88">1+$AB$7*COS(AL150)</f>
        <v>0.97345586775523474</v>
      </c>
      <c r="AJ150">
        <f t="shared" ref="AJ150:AJ213" si="89">SIN(AL150+$AB$9)</f>
        <v>-0.7941644905207248</v>
      </c>
      <c r="AK150">
        <f t="shared" ref="AK150:AK213" si="90">$AB$7*SIN(AL150)</f>
        <v>-0.12992290924947686</v>
      </c>
      <c r="AL150">
        <f t="shared" ref="AL150:AL213" si="91">2*ATAN(AM150)</f>
        <v>-1.7723295781320398</v>
      </c>
      <c r="AM150">
        <f t="shared" ref="AM150:AM213" si="92">SQRT((1+$AB$7)/(1-$AB$7))*TAN(AN150/2)</f>
        <v>-1.2249640581092165</v>
      </c>
      <c r="AN150">
        <f t="shared" si="81"/>
        <v>17.209296364692321</v>
      </c>
      <c r="AO150">
        <f t="shared" si="81"/>
        <v>17.209296364692324</v>
      </c>
      <c r="AP150">
        <f t="shared" si="81"/>
        <v>17.209296364691905</v>
      </c>
      <c r="AQ150">
        <f t="shared" si="81"/>
        <v>17.209296364737714</v>
      </c>
      <c r="AR150">
        <f t="shared" si="81"/>
        <v>17.209296359760668</v>
      </c>
      <c r="AS150">
        <f t="shared" si="81"/>
        <v>17.209296900517401</v>
      </c>
      <c r="AT150">
        <f t="shared" si="81"/>
        <v>17.209238171776533</v>
      </c>
      <c r="AU150">
        <f t="shared" ref="AU150:AU213" si="93">$AB$9+$AB$18*(F150-AB$15)</f>
        <v>17.341583332104548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</row>
    <row r="151" spans="1:70" s="34" customFormat="1">
      <c r="A151" s="60" t="s">
        <v>105</v>
      </c>
      <c r="B151" s="151"/>
      <c r="C151" s="60">
        <v>52137.3969</v>
      </c>
      <c r="D151" s="60">
        <v>2.0999999999999999E-3</v>
      </c>
      <c r="E151" s="41">
        <f t="shared" si="77"/>
        <v>-2772.0049623332125</v>
      </c>
      <c r="F151" s="41">
        <f t="shared" si="78"/>
        <v>-2772</v>
      </c>
      <c r="G151" s="41">
        <f t="shared" si="72"/>
        <v>-1.3915239978814498E-3</v>
      </c>
      <c r="K151" s="44">
        <f t="shared" si="76"/>
        <v>-1.3915239978814498E-3</v>
      </c>
      <c r="O151" s="34">
        <f t="shared" ca="1" si="73"/>
        <v>8.0029595637584925E-5</v>
      </c>
      <c r="P151" s="34">
        <f t="shared" si="79"/>
        <v>5.1581139130130128E-4</v>
      </c>
      <c r="Q151" s="212">
        <f t="shared" si="80"/>
        <v>37118.8969</v>
      </c>
      <c r="R151" s="45"/>
      <c r="S151" s="34">
        <f>(P151-G151)^2</f>
        <v>3.6379282868289169E-6</v>
      </c>
      <c r="T151" s="34">
        <v>1</v>
      </c>
      <c r="U151" s="34">
        <f>S151*T151</f>
        <v>3.6379282868289169E-6</v>
      </c>
      <c r="Z151">
        <f t="shared" si="82"/>
        <v>-2772</v>
      </c>
      <c r="AA151">
        <f t="shared" si="83"/>
        <v>5.4295441097779867E-4</v>
      </c>
      <c r="AB151">
        <f t="shared" si="84"/>
        <v>-1.9344784088592484E-3</v>
      </c>
      <c r="AC151">
        <f t="shared" si="85"/>
        <v>-1.9073353891827512E-3</v>
      </c>
      <c r="AD151"/>
      <c r="AE151">
        <f t="shared" si="64"/>
        <v>3.7422067143426095E-6</v>
      </c>
      <c r="AF151" s="145">
        <f t="shared" si="86"/>
        <v>37118.8969</v>
      </c>
      <c r="AG151" s="146"/>
      <c r="AH151">
        <f t="shared" si="87"/>
        <v>-7.9082376763693514E-3</v>
      </c>
      <c r="AI151">
        <f t="shared" si="88"/>
        <v>0.97440977118740435</v>
      </c>
      <c r="AJ151">
        <f t="shared" si="89"/>
        <v>-0.79860157418548816</v>
      </c>
      <c r="AK151">
        <f t="shared" si="90"/>
        <v>-0.13011415562418405</v>
      </c>
      <c r="AL151">
        <f t="shared" si="91"/>
        <v>-1.7649929382274729</v>
      </c>
      <c r="AM151">
        <f t="shared" si="92"/>
        <v>-1.2158322817722784</v>
      </c>
      <c r="AN151">
        <f t="shared" si="81"/>
        <v>17.216762844256913</v>
      </c>
      <c r="AO151">
        <f t="shared" si="81"/>
        <v>17.216762844256909</v>
      </c>
      <c r="AP151">
        <f t="shared" si="81"/>
        <v>17.216762844257246</v>
      </c>
      <c r="AQ151">
        <f t="shared" si="81"/>
        <v>17.216762844216287</v>
      </c>
      <c r="AR151">
        <f t="shared" si="81"/>
        <v>17.216762849201551</v>
      </c>
      <c r="AS151">
        <f t="shared" si="81"/>
        <v>17.216762242423805</v>
      </c>
      <c r="AT151">
        <f t="shared" si="81"/>
        <v>17.216836139567512</v>
      </c>
      <c r="AU151">
        <f t="shared" si="93"/>
        <v>17.349114844302754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</row>
    <row r="152" spans="1:70" s="34" customFormat="1">
      <c r="A152" s="60" t="s">
        <v>105</v>
      </c>
      <c r="B152" s="61" t="s">
        <v>62</v>
      </c>
      <c r="C152" s="78">
        <v>52137.536500000002</v>
      </c>
      <c r="D152" s="60">
        <v>2.7000000000000001E-3</v>
      </c>
      <c r="E152" s="41">
        <f t="shared" si="77"/>
        <v>-2771.5071328181812</v>
      </c>
      <c r="F152" s="41">
        <f t="shared" si="78"/>
        <v>-2771.5</v>
      </c>
      <c r="G152" s="41">
        <f t="shared" si="72"/>
        <v>-2.0001654920633882E-3</v>
      </c>
      <c r="K152" s="44">
        <f t="shared" si="76"/>
        <v>-2.0001654920633882E-3</v>
      </c>
      <c r="O152" s="34">
        <f t="shared" ca="1" si="73"/>
        <v>8.0037969480579982E-5</v>
      </c>
      <c r="P152" s="34">
        <f t="shared" si="79"/>
        <v>5.1594517813720537E-4</v>
      </c>
      <c r="Q152" s="212">
        <f t="shared" si="80"/>
        <v>37119.036500000002</v>
      </c>
      <c r="R152" s="45"/>
      <c r="S152" s="34">
        <f>(P152-G152)^2</f>
        <v>6.3308129046972799E-6</v>
      </c>
      <c r="T152" s="34">
        <v>1</v>
      </c>
      <c r="U152" s="34">
        <f>S152*T152</f>
        <v>6.3308129046972799E-6</v>
      </c>
      <c r="Z152">
        <f t="shared" si="82"/>
        <v>-2771.5</v>
      </c>
      <c r="AA152">
        <f t="shared" si="83"/>
        <v>5.4281451261203699E-4</v>
      </c>
      <c r="AB152">
        <f t="shared" si="84"/>
        <v>-2.5429800046754252E-3</v>
      </c>
      <c r="AC152">
        <f t="shared" si="85"/>
        <v>-2.5161106702005936E-3</v>
      </c>
      <c r="AD152"/>
      <c r="AE152">
        <f t="shared" si="64"/>
        <v>6.4667473041790254E-6</v>
      </c>
      <c r="AF152" s="145">
        <f t="shared" si="86"/>
        <v>37119.036500000002</v>
      </c>
      <c r="AG152" s="146"/>
      <c r="AH152">
        <f t="shared" si="87"/>
        <v>-7.9085323886901714E-3</v>
      </c>
      <c r="AI152">
        <f t="shared" si="88"/>
        <v>0.97441815321051828</v>
      </c>
      <c r="AJ152">
        <f t="shared" si="89"/>
        <v>-0.79864034442766341</v>
      </c>
      <c r="AK152">
        <f t="shared" si="90"/>
        <v>-0.13011580387990873</v>
      </c>
      <c r="AL152">
        <f t="shared" si="91"/>
        <v>-1.7649285181036176</v>
      </c>
      <c r="AM152">
        <f t="shared" si="92"/>
        <v>-1.2157524603722414</v>
      </c>
      <c r="AN152">
        <f t="shared" si="81"/>
        <v>17.216828372066114</v>
      </c>
      <c r="AO152">
        <f t="shared" si="81"/>
        <v>17.216828372066111</v>
      </c>
      <c r="AP152">
        <f t="shared" si="81"/>
        <v>17.216828372066452</v>
      </c>
      <c r="AQ152">
        <f t="shared" si="81"/>
        <v>17.216828372024981</v>
      </c>
      <c r="AR152">
        <f t="shared" si="81"/>
        <v>17.216828377077974</v>
      </c>
      <c r="AS152">
        <f t="shared" si="81"/>
        <v>17.216827761406876</v>
      </c>
      <c r="AT152">
        <f t="shared" si="81"/>
        <v>17.216902821611491</v>
      </c>
      <c r="AU152">
        <f t="shared" si="93"/>
        <v>17.34918091019923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</row>
    <row r="153" spans="1:70" s="34" customFormat="1">
      <c r="A153" s="152" t="s">
        <v>106</v>
      </c>
      <c r="B153" s="153" t="s">
        <v>62</v>
      </c>
      <c r="C153" s="152">
        <v>52145.528899999998</v>
      </c>
      <c r="D153" s="152">
        <v>4.1999999999999997E-3</v>
      </c>
      <c r="E153" s="41">
        <f t="shared" si="77"/>
        <v>-2743.0053232489204</v>
      </c>
      <c r="F153" s="41">
        <f t="shared" si="78"/>
        <v>-2743</v>
      </c>
      <c r="G153" s="41">
        <f t="shared" si="72"/>
        <v>-1.4927309966878965E-3</v>
      </c>
      <c r="H153" s="64"/>
      <c r="K153" s="44">
        <f t="shared" si="76"/>
        <v>-1.4927309966878965E-3</v>
      </c>
      <c r="O153" s="34">
        <f t="shared" ca="1" si="73"/>
        <v>8.051527853129831E-5</v>
      </c>
      <c r="P153" s="34">
        <f t="shared" si="79"/>
        <v>5.2355359509701383E-4</v>
      </c>
      <c r="Q153" s="212">
        <f t="shared" si="80"/>
        <v>37127.028899999998</v>
      </c>
      <c r="R153" s="45"/>
      <c r="S153" s="34">
        <f>(P153-G153)^2</f>
        <v>4.0654035550692419E-6</v>
      </c>
      <c r="T153" s="34">
        <v>1</v>
      </c>
      <c r="U153" s="34">
        <f>S153*T153</f>
        <v>4.0654035550692419E-6</v>
      </c>
      <c r="Z153">
        <f t="shared" si="82"/>
        <v>-2743</v>
      </c>
      <c r="AA153">
        <f t="shared" si="83"/>
        <v>5.3484459678563093E-4</v>
      </c>
      <c r="AB153">
        <f t="shared" si="84"/>
        <v>-2.0275755934735275E-3</v>
      </c>
      <c r="AC153">
        <f t="shared" si="85"/>
        <v>-2.0162845917849103E-3</v>
      </c>
      <c r="AD153"/>
      <c r="AE153">
        <f t="shared" si="64"/>
        <v>4.1110627872495276E-6</v>
      </c>
      <c r="AF153" s="145">
        <f t="shared" si="86"/>
        <v>37127.028899999998</v>
      </c>
      <c r="AG153" s="146"/>
      <c r="AH153">
        <f t="shared" si="87"/>
        <v>-7.9252789839503665E-3</v>
      </c>
      <c r="AI153">
        <f t="shared" si="88"/>
        <v>0.9748963416634816</v>
      </c>
      <c r="AJ153">
        <f t="shared" si="89"/>
        <v>-0.80084586265490143</v>
      </c>
      <c r="AK153">
        <f t="shared" si="90"/>
        <v>-0.13020890769297905</v>
      </c>
      <c r="AL153">
        <f t="shared" si="91"/>
        <v>-1.7612547376757444</v>
      </c>
      <c r="AM153">
        <f t="shared" si="92"/>
        <v>-1.2112106847498858</v>
      </c>
      <c r="AN153">
        <f t="shared" si="81"/>
        <v>17.22056438948302</v>
      </c>
      <c r="AO153">
        <f t="shared" si="81"/>
        <v>17.220564389483016</v>
      </c>
      <c r="AP153">
        <f t="shared" si="81"/>
        <v>17.220564389483513</v>
      </c>
      <c r="AQ153">
        <f t="shared" si="81"/>
        <v>17.220564389418744</v>
      </c>
      <c r="AR153">
        <f t="shared" si="81"/>
        <v>17.220564397816744</v>
      </c>
      <c r="AS153">
        <f t="shared" si="81"/>
        <v>17.220563308976271</v>
      </c>
      <c r="AT153">
        <f t="shared" si="81"/>
        <v>17.220704652401146</v>
      </c>
      <c r="AU153">
        <f t="shared" si="93"/>
        <v>17.352946666298337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</row>
    <row r="154" spans="1:70" s="34" customFormat="1">
      <c r="A154" s="1" t="s">
        <v>101</v>
      </c>
      <c r="B154" s="68" t="s">
        <v>62</v>
      </c>
      <c r="C154" s="50">
        <v>52465.472999999998</v>
      </c>
      <c r="D154" s="50" t="s">
        <v>48</v>
      </c>
      <c r="E154" s="48">
        <f t="shared" si="77"/>
        <v>-1602.0481875933388</v>
      </c>
      <c r="F154" s="48">
        <f t="shared" si="78"/>
        <v>-1602</v>
      </c>
      <c r="G154" s="48">
        <f t="shared" si="72"/>
        <v>-1.3512633995560464E-2</v>
      </c>
      <c r="I154" s="34">
        <f>G154</f>
        <v>-1.3512633995560464E-2</v>
      </c>
      <c r="K154" s="44"/>
      <c r="M154" s="1"/>
      <c r="N154" s="1"/>
      <c r="O154" s="34">
        <f t="shared" ca="1" si="73"/>
        <v>9.9624388246021467E-5</v>
      </c>
      <c r="P154" s="34">
        <f t="shared" si="79"/>
        <v>8.0001184110278518E-4</v>
      </c>
      <c r="Q154" s="212">
        <f t="shared" si="80"/>
        <v>37446.972999999998</v>
      </c>
      <c r="R154" s="45"/>
      <c r="S154" s="34">
        <f>(P154-G154)^2</f>
        <v>2.048518308457538E-4</v>
      </c>
      <c r="T154" s="34">
        <v>1</v>
      </c>
      <c r="U154" s="34">
        <f>S154*T154</f>
        <v>2.048518308457538E-4</v>
      </c>
      <c r="W154" s="1"/>
      <c r="X154" s="1"/>
      <c r="Y154" s="1"/>
      <c r="Z154">
        <f t="shared" si="82"/>
        <v>-1602</v>
      </c>
      <c r="AA154">
        <f t="shared" si="83"/>
        <v>2.2694896962880719E-4</v>
      </c>
      <c r="AB154">
        <f t="shared" si="84"/>
        <v>-1.3739582965189271E-2</v>
      </c>
      <c r="AC154">
        <f t="shared" si="85"/>
        <v>-1.4312645836663248E-2</v>
      </c>
      <c r="AD154"/>
      <c r="AE154">
        <f t="shared" si="64"/>
        <v>1.8877614005731919E-4</v>
      </c>
      <c r="AF154" s="145">
        <f t="shared" si="86"/>
        <v>37446.972999999998</v>
      </c>
      <c r="AG154" s="146"/>
      <c r="AH154">
        <f t="shared" si="87"/>
        <v>-8.5075113722645011E-3</v>
      </c>
      <c r="AI154">
        <f t="shared" si="88"/>
        <v>0.99465305530483283</v>
      </c>
      <c r="AJ154">
        <f t="shared" si="89"/>
        <v>-0.88140668606410733</v>
      </c>
      <c r="AK154">
        <f t="shared" si="90"/>
        <v>-0.13249891881408773</v>
      </c>
      <c r="AL154">
        <f t="shared" si="91"/>
        <v>-1.6111290712649038</v>
      </c>
      <c r="AM154">
        <f t="shared" si="92"/>
        <v>-1.041168545681211</v>
      </c>
      <c r="AN154">
        <f t="shared" si="81"/>
        <v>17.371674274678892</v>
      </c>
      <c r="AO154">
        <f t="shared" si="81"/>
        <v>17.371674274679673</v>
      </c>
      <c r="AP154">
        <f t="shared" si="81"/>
        <v>17.371674274743285</v>
      </c>
      <c r="AQ154">
        <f t="shared" si="81"/>
        <v>17.371674279913453</v>
      </c>
      <c r="AR154">
        <f t="shared" si="81"/>
        <v>17.371674700135394</v>
      </c>
      <c r="AS154">
        <f t="shared" si="81"/>
        <v>17.37170884868269</v>
      </c>
      <c r="AT154">
        <f t="shared" si="81"/>
        <v>17.374443256530338</v>
      </c>
      <c r="AU154">
        <f t="shared" si="93"/>
        <v>17.503709042055462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</row>
    <row r="155" spans="1:70" s="34" customFormat="1">
      <c r="A155" s="1" t="s">
        <v>101</v>
      </c>
      <c r="B155" s="68" t="s">
        <v>65</v>
      </c>
      <c r="C155" s="50">
        <v>52465.474390000003</v>
      </c>
      <c r="D155" s="50" t="s">
        <v>48</v>
      </c>
      <c r="E155" s="48">
        <f t="shared" si="77"/>
        <v>-1602.0432306948551</v>
      </c>
      <c r="F155" s="48">
        <f t="shared" si="78"/>
        <v>-1602</v>
      </c>
      <c r="G155" s="48">
        <f t="shared" si="72"/>
        <v>-1.212263399065705E-2</v>
      </c>
      <c r="I155" s="34">
        <f>G155</f>
        <v>-1.212263399065705E-2</v>
      </c>
      <c r="K155" s="44"/>
      <c r="M155" s="1"/>
      <c r="N155" s="1"/>
      <c r="O155" s="34">
        <f t="shared" ca="1" si="73"/>
        <v>9.9624388246021467E-5</v>
      </c>
      <c r="P155" s="34">
        <f t="shared" si="79"/>
        <v>8.0001184110278518E-4</v>
      </c>
      <c r="Q155" s="212">
        <f t="shared" si="80"/>
        <v>37446.974390000003</v>
      </c>
      <c r="R155" s="45"/>
      <c r="S155" s="34">
        <f>(P155-G155)^2</f>
        <v>1.6699477529309983E-4</v>
      </c>
      <c r="T155" s="34">
        <v>1</v>
      </c>
      <c r="U155" s="34">
        <f>S155*T155</f>
        <v>1.6699477529309983E-4</v>
      </c>
      <c r="W155" s="1"/>
      <c r="X155" s="1"/>
      <c r="Y155" s="1"/>
      <c r="Z155">
        <f t="shared" si="82"/>
        <v>-1602</v>
      </c>
      <c r="AA155">
        <f t="shared" si="83"/>
        <v>2.2694896962880719E-4</v>
      </c>
      <c r="AB155">
        <f t="shared" si="84"/>
        <v>-1.2349582960285857E-2</v>
      </c>
      <c r="AC155">
        <f t="shared" si="85"/>
        <v>-1.2922645831759835E-2</v>
      </c>
      <c r="AD155"/>
      <c r="AE155">
        <f t="shared" ref="AE155:AE218" si="94">+(G155-AA155)^2*T155</f>
        <v>1.525121992929828E-4</v>
      </c>
      <c r="AF155" s="145">
        <f t="shared" si="86"/>
        <v>37446.974390000003</v>
      </c>
      <c r="AG155" s="146"/>
      <c r="AH155">
        <f t="shared" si="87"/>
        <v>-8.5075113722645011E-3</v>
      </c>
      <c r="AI155">
        <f t="shared" si="88"/>
        <v>0.99465305530483283</v>
      </c>
      <c r="AJ155">
        <f t="shared" si="89"/>
        <v>-0.88140668606410733</v>
      </c>
      <c r="AK155">
        <f t="shared" si="90"/>
        <v>-0.13249891881408773</v>
      </c>
      <c r="AL155">
        <f t="shared" si="91"/>
        <v>-1.6111290712649038</v>
      </c>
      <c r="AM155">
        <f t="shared" si="92"/>
        <v>-1.041168545681211</v>
      </c>
      <c r="AN155">
        <f t="shared" si="81"/>
        <v>17.371674274678892</v>
      </c>
      <c r="AO155">
        <f t="shared" si="81"/>
        <v>17.371674274679673</v>
      </c>
      <c r="AP155">
        <f t="shared" si="81"/>
        <v>17.371674274743285</v>
      </c>
      <c r="AQ155">
        <f t="shared" si="81"/>
        <v>17.371674279913453</v>
      </c>
      <c r="AR155">
        <f t="shared" si="81"/>
        <v>17.371674700135394</v>
      </c>
      <c r="AS155">
        <f t="shared" si="81"/>
        <v>17.37170884868269</v>
      </c>
      <c r="AT155">
        <f t="shared" si="81"/>
        <v>17.374443256530338</v>
      </c>
      <c r="AU155">
        <f t="shared" si="93"/>
        <v>17.503709042055462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</row>
    <row r="156" spans="1:70" s="34" customFormat="1">
      <c r="A156" s="77" t="s">
        <v>107</v>
      </c>
      <c r="B156" s="82" t="s">
        <v>108</v>
      </c>
      <c r="C156" s="56">
        <v>52501.625599999999</v>
      </c>
      <c r="D156" s="76">
        <v>1E-4</v>
      </c>
      <c r="E156" s="48">
        <f t="shared" si="77"/>
        <v>-1473.1238944355548</v>
      </c>
      <c r="F156" s="48">
        <f t="shared" si="78"/>
        <v>-1473</v>
      </c>
      <c r="K156" s="44"/>
      <c r="O156" s="34">
        <f t="shared" ca="1" si="73"/>
        <v>1.0178483973874652E-4</v>
      </c>
      <c r="P156" s="34">
        <f t="shared" si="79"/>
        <v>8.2781232480400372E-4</v>
      </c>
      <c r="Q156" s="212">
        <f t="shared" si="80"/>
        <v>37483.125599999999</v>
      </c>
      <c r="R156" s="84">
        <v>-3.4742140996968374E-2</v>
      </c>
      <c r="Z156">
        <f t="shared" si="82"/>
        <v>-1473</v>
      </c>
      <c r="AA156">
        <f t="shared" si="83"/>
        <v>1.9408202792970189E-4</v>
      </c>
      <c r="AB156">
        <f t="shared" si="84"/>
        <v>-1.9408202792970189E-4</v>
      </c>
      <c r="AC156">
        <f t="shared" si="85"/>
        <v>-8.2781232480400372E-4</v>
      </c>
      <c r="AD156"/>
      <c r="AE156">
        <f t="shared" si="94"/>
        <v>0</v>
      </c>
      <c r="AF156" s="145">
        <f t="shared" si="86"/>
        <v>37483.125599999999</v>
      </c>
      <c r="AG156" s="146"/>
      <c r="AH156">
        <f t="shared" si="87"/>
        <v>-8.5619361431642747E-3</v>
      </c>
      <c r="AI156">
        <f t="shared" si="88"/>
        <v>0.99695366729297019</v>
      </c>
      <c r="AJ156">
        <f t="shared" si="89"/>
        <v>-0.88947270685413315</v>
      </c>
      <c r="AK156">
        <f t="shared" si="90"/>
        <v>-0.13257176607978588</v>
      </c>
      <c r="AL156">
        <f t="shared" si="91"/>
        <v>-1.5937710278892996</v>
      </c>
      <c r="AM156">
        <f t="shared" si="92"/>
        <v>-1.0232427207480881</v>
      </c>
      <c r="AN156">
        <f t="shared" si="81"/>
        <v>17.38895154036123</v>
      </c>
      <c r="AO156">
        <f t="shared" si="81"/>
        <v>17.388951540363244</v>
      </c>
      <c r="AP156">
        <f t="shared" si="81"/>
        <v>17.388951540501502</v>
      </c>
      <c r="AQ156">
        <f t="shared" si="81"/>
        <v>17.388951549982476</v>
      </c>
      <c r="AR156">
        <f t="shared" si="81"/>
        <v>17.388952200135201</v>
      </c>
      <c r="AS156">
        <f t="shared" si="81"/>
        <v>17.388996774898189</v>
      </c>
      <c r="AT156">
        <f t="shared" si="81"/>
        <v>17.392011182887781</v>
      </c>
      <c r="AU156">
        <f t="shared" si="93"/>
        <v>17.520754043346145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</row>
    <row r="157" spans="1:70" s="34" customFormat="1">
      <c r="A157" s="69" t="s">
        <v>101</v>
      </c>
      <c r="B157" s="70" t="s">
        <v>62</v>
      </c>
      <c r="C157" s="71">
        <v>52504.475200000001</v>
      </c>
      <c r="D157" s="71" t="s">
        <v>48</v>
      </c>
      <c r="E157" s="48">
        <f t="shared" si="77"/>
        <v>-1462.9618959684296</v>
      </c>
      <c r="F157" s="48">
        <f t="shared" si="78"/>
        <v>-1463</v>
      </c>
      <c r="G157" s="48">
        <f>+C157-(C$7+F157*C$8)</f>
        <v>1.0685029003070667E-2</v>
      </c>
      <c r="I157" s="34">
        <f>G157</f>
        <v>1.0685029003070667E-2</v>
      </c>
      <c r="K157" s="44"/>
      <c r="M157" s="1"/>
      <c r="N157" s="1"/>
      <c r="O157" s="34">
        <f t="shared" ca="1" si="73"/>
        <v>1.0195231659864768E-4</v>
      </c>
      <c r="P157" s="34">
        <f t="shared" si="79"/>
        <v>8.2993808292977547E-4</v>
      </c>
      <c r="Q157" s="212">
        <f t="shared" si="80"/>
        <v>37485.975200000001</v>
      </c>
      <c r="R157" s="45"/>
      <c r="S157" s="34">
        <f>(P157-G157)^2</f>
        <v>9.7122817044243469E-5</v>
      </c>
      <c r="T157" s="34">
        <v>1</v>
      </c>
      <c r="U157" s="34">
        <f>S157*T157</f>
        <v>9.7122817044243469E-5</v>
      </c>
      <c r="W157" s="1"/>
      <c r="X157" s="1"/>
      <c r="Y157" s="1"/>
      <c r="Z157">
        <f t="shared" si="82"/>
        <v>-1463</v>
      </c>
      <c r="AA157">
        <f t="shared" si="83"/>
        <v>1.9155537423307979E-4</v>
      </c>
      <c r="AB157">
        <f t="shared" si="84"/>
        <v>1.0493473628837588E-2</v>
      </c>
      <c r="AC157">
        <f t="shared" si="85"/>
        <v>9.8550909201408927E-3</v>
      </c>
      <c r="AD157"/>
      <c r="AE157">
        <f t="shared" si="94"/>
        <v>1.1011298879910988E-4</v>
      </c>
      <c r="AF157" s="145">
        <f t="shared" si="86"/>
        <v>37485.975200000001</v>
      </c>
      <c r="AG157" s="146"/>
      <c r="AH157">
        <f t="shared" si="87"/>
        <v>-8.566053698079331E-3</v>
      </c>
      <c r="AI157">
        <f t="shared" si="88"/>
        <v>0.99713250127325759</v>
      </c>
      <c r="AJ157">
        <f t="shared" si="89"/>
        <v>-0.89008834687385407</v>
      </c>
      <c r="AK157">
        <f t="shared" si="90"/>
        <v>-0.13257575478015399</v>
      </c>
      <c r="AL157">
        <f t="shared" si="91"/>
        <v>-1.5924220886075766</v>
      </c>
      <c r="AM157">
        <f t="shared" si="92"/>
        <v>-1.0218630160712587</v>
      </c>
      <c r="AN157">
        <f t="shared" si="81"/>
        <v>17.390292531996216</v>
      </c>
      <c r="AO157">
        <f t="shared" si="81"/>
        <v>17.390292531998373</v>
      </c>
      <c r="AP157">
        <f t="shared" si="81"/>
        <v>17.390292532144485</v>
      </c>
      <c r="AQ157">
        <f t="shared" si="81"/>
        <v>17.390292542043998</v>
      </c>
      <c r="AR157">
        <f t="shared" si="81"/>
        <v>17.390293212768974</v>
      </c>
      <c r="AS157">
        <f t="shared" si="81"/>
        <v>17.390338647266475</v>
      </c>
      <c r="AT157">
        <f t="shared" si="81"/>
        <v>17.393374601779556</v>
      </c>
      <c r="AU157">
        <f t="shared" si="93"/>
        <v>17.522075361275654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</row>
    <row r="158" spans="1:70" s="34" customFormat="1">
      <c r="A158" s="77" t="s">
        <v>109</v>
      </c>
      <c r="B158" s="82" t="s">
        <v>62</v>
      </c>
      <c r="C158" s="56">
        <v>52505.445299999999</v>
      </c>
      <c r="D158" s="76">
        <v>2.0999999999999999E-3</v>
      </c>
      <c r="E158" s="48">
        <f t="shared" si="77"/>
        <v>-1459.5024087727043</v>
      </c>
      <c r="F158" s="48">
        <f t="shared" si="78"/>
        <v>-1459.5</v>
      </c>
      <c r="G158" s="48">
        <f>+C158-(C$7+F158*C$8)</f>
        <v>-6.7546149512054399E-4</v>
      </c>
      <c r="K158" s="44">
        <f>G158</f>
        <v>-6.7546149512054399E-4</v>
      </c>
      <c r="O158" s="34">
        <f t="shared" ca="1" si="73"/>
        <v>1.0201093349961309E-4</v>
      </c>
      <c r="P158" s="34">
        <f t="shared" si="79"/>
        <v>8.3068110166829271E-4</v>
      </c>
      <c r="Q158" s="212">
        <f t="shared" si="80"/>
        <v>37486.945299999999</v>
      </c>
      <c r="R158" s="45"/>
      <c r="S158" s="34">
        <f>(P158-G158)^2</f>
        <v>2.2684655218618202E-6</v>
      </c>
      <c r="T158" s="34">
        <v>1</v>
      </c>
      <c r="U158" s="34">
        <f>S158*T158</f>
        <v>2.2684655218618202E-6</v>
      </c>
      <c r="Z158">
        <f t="shared" si="82"/>
        <v>-1459.5</v>
      </c>
      <c r="AA158">
        <f t="shared" si="83"/>
        <v>1.9067178243968412E-4</v>
      </c>
      <c r="AB158">
        <f t="shared" si="84"/>
        <v>-8.6613327756022811E-4</v>
      </c>
      <c r="AC158">
        <f t="shared" si="85"/>
        <v>-1.5061425967888367E-3</v>
      </c>
      <c r="AD158"/>
      <c r="AE158">
        <f t="shared" si="94"/>
        <v>7.5018685449722316E-7</v>
      </c>
      <c r="AF158" s="145">
        <f t="shared" si="86"/>
        <v>37486.945299999999</v>
      </c>
      <c r="AG158" s="146"/>
      <c r="AH158">
        <f t="shared" si="87"/>
        <v>-8.5674913774332166E-3</v>
      </c>
      <c r="AI158">
        <f t="shared" si="88"/>
        <v>0.99719510957465884</v>
      </c>
      <c r="AJ158">
        <f t="shared" si="89"/>
        <v>-0.89030349036561351</v>
      </c>
      <c r="AK158">
        <f t="shared" si="90"/>
        <v>-0.13257709415346688</v>
      </c>
      <c r="AL158">
        <f t="shared" si="91"/>
        <v>-1.5919498455184338</v>
      </c>
      <c r="AM158">
        <f t="shared" si="92"/>
        <v>-1.0213804518857716</v>
      </c>
      <c r="AN158">
        <f t="shared" si="81"/>
        <v>17.390761935899011</v>
      </c>
      <c r="AO158">
        <f t="shared" si="81"/>
        <v>17.390761935901217</v>
      </c>
      <c r="AP158">
        <f t="shared" si="81"/>
        <v>17.390761936050158</v>
      </c>
      <c r="AQ158">
        <f t="shared" si="81"/>
        <v>17.390761946099325</v>
      </c>
      <c r="AR158">
        <f t="shared" si="81"/>
        <v>17.390762624122168</v>
      </c>
      <c r="AS158">
        <f t="shared" si="81"/>
        <v>17.390808361260294</v>
      </c>
      <c r="AT158">
        <f t="shared" si="81"/>
        <v>17.393851851479926</v>
      </c>
      <c r="AU158">
        <f t="shared" si="93"/>
        <v>17.522537822550984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</row>
    <row r="159" spans="1:70" s="34" customFormat="1">
      <c r="A159" s="77" t="s">
        <v>109</v>
      </c>
      <c r="B159" s="82"/>
      <c r="C159" s="56">
        <v>52505.585899999998</v>
      </c>
      <c r="D159" s="76">
        <v>8.9999999999999998E-4</v>
      </c>
      <c r="E159" s="48">
        <f t="shared" si="77"/>
        <v>-1459.0010131436809</v>
      </c>
      <c r="F159" s="48">
        <f t="shared" si="78"/>
        <v>-1459</v>
      </c>
      <c r="G159" s="48">
        <f>+C159-(C$7+F159*C$8)</f>
        <v>-2.8410300001269206E-4</v>
      </c>
      <c r="K159" s="44">
        <f>G159</f>
        <v>-2.8410300001269206E-4</v>
      </c>
      <c r="O159" s="34">
        <f t="shared" ca="1" si="73"/>
        <v>1.0201930734260815E-4</v>
      </c>
      <c r="P159" s="34">
        <f t="shared" si="79"/>
        <v>8.3078720501800673E-4</v>
      </c>
      <c r="Q159" s="212">
        <f t="shared" si="80"/>
        <v>37487.085899999998</v>
      </c>
      <c r="R159" s="45"/>
      <c r="S159" s="34">
        <f>(P159-G159)^2</f>
        <v>1.2429801692733938E-6</v>
      </c>
      <c r="T159" s="34">
        <v>1</v>
      </c>
      <c r="U159" s="34">
        <f>S159*T159</f>
        <v>1.2429801692733938E-6</v>
      </c>
      <c r="Z159">
        <f t="shared" si="82"/>
        <v>-1459</v>
      </c>
      <c r="AA159">
        <f t="shared" si="83"/>
        <v>1.9054558630827653E-4</v>
      </c>
      <c r="AB159">
        <f t="shared" si="84"/>
        <v>-4.746485863209686E-4</v>
      </c>
      <c r="AC159">
        <f t="shared" si="85"/>
        <v>-1.1148902050306989E-3</v>
      </c>
      <c r="AD159"/>
      <c r="AE159">
        <f t="shared" si="94"/>
        <v>2.2529128049649399E-7</v>
      </c>
      <c r="AF159" s="145">
        <f t="shared" si="86"/>
        <v>37487.085899999998</v>
      </c>
      <c r="AG159" s="146"/>
      <c r="AH159">
        <f t="shared" si="87"/>
        <v>-8.5676966134651828E-3</v>
      </c>
      <c r="AI159">
        <f t="shared" si="88"/>
        <v>0.99720405431092429</v>
      </c>
      <c r="AJ159">
        <f t="shared" si="89"/>
        <v>-0.89033421114731415</v>
      </c>
      <c r="AK159">
        <f t="shared" si="90"/>
        <v>-0.13257728309246319</v>
      </c>
      <c r="AL159">
        <f t="shared" si="91"/>
        <v>-1.5918823773788922</v>
      </c>
      <c r="AM159">
        <f t="shared" si="92"/>
        <v>-1.0213115282010365</v>
      </c>
      <c r="AN159">
        <f t="shared" si="81"/>
        <v>17.390828996005371</v>
      </c>
      <c r="AO159">
        <f t="shared" si="81"/>
        <v>17.390828996007585</v>
      </c>
      <c r="AP159">
        <f t="shared" si="81"/>
        <v>17.390828996156934</v>
      </c>
      <c r="AQ159">
        <f t="shared" si="81"/>
        <v>17.390829006227616</v>
      </c>
      <c r="AR159">
        <f t="shared" si="81"/>
        <v>17.39082968529716</v>
      </c>
      <c r="AS159">
        <f t="shared" si="81"/>
        <v>17.390875465742965</v>
      </c>
      <c r="AT159">
        <f t="shared" si="81"/>
        <v>17.393920032255327</v>
      </c>
      <c r="AU159">
        <f t="shared" si="93"/>
        <v>17.52260388844746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</row>
    <row r="160" spans="1:70" s="34" customFormat="1">
      <c r="A160" s="78" t="s">
        <v>109</v>
      </c>
      <c r="B160" s="80" t="s">
        <v>62</v>
      </c>
      <c r="C160" s="78">
        <v>52510.492299999998</v>
      </c>
      <c r="D160" s="78">
        <v>8.0000000000000004E-4</v>
      </c>
      <c r="E160" s="48">
        <f t="shared" si="77"/>
        <v>-1441.5042313921799</v>
      </c>
      <c r="F160" s="48">
        <f t="shared" si="78"/>
        <v>-1441.5</v>
      </c>
      <c r="G160" s="48">
        <f>+C160-(C$7+F160*C$8)</f>
        <v>-1.1865554988617077E-3</v>
      </c>
      <c r="K160" s="44">
        <f>G160</f>
        <v>-1.1865554988617077E-3</v>
      </c>
      <c r="O160" s="34">
        <f t="shared" ca="1" si="73"/>
        <v>1.0231239184743519E-4</v>
      </c>
      <c r="P160" s="34">
        <f t="shared" si="79"/>
        <v>8.344941782213104E-4</v>
      </c>
      <c r="Q160" s="212">
        <f t="shared" si="80"/>
        <v>37491.992299999998</v>
      </c>
      <c r="R160" s="45"/>
      <c r="S160" s="34">
        <f>(P160-G160)^2</f>
        <v>4.0846417972373722E-6</v>
      </c>
      <c r="T160" s="34">
        <v>1</v>
      </c>
      <c r="U160" s="34">
        <f>S160*T160</f>
        <v>4.0846417972373722E-6</v>
      </c>
      <c r="Z160">
        <f t="shared" si="82"/>
        <v>-1441.5</v>
      </c>
      <c r="AA160">
        <f t="shared" si="83"/>
        <v>1.8613366373265543E-4</v>
      </c>
      <c r="AB160">
        <f t="shared" si="84"/>
        <v>-1.3726891625943632E-3</v>
      </c>
      <c r="AC160">
        <f t="shared" si="85"/>
        <v>-2.0210496770830181E-3</v>
      </c>
      <c r="AD160"/>
      <c r="AE160">
        <f t="shared" si="94"/>
        <v>1.8842755371040139E-6</v>
      </c>
      <c r="AF160" s="145">
        <f t="shared" si="86"/>
        <v>37491.992299999998</v>
      </c>
      <c r="AG160" s="146"/>
      <c r="AH160">
        <f t="shared" si="87"/>
        <v>-8.5748567467872679E-3</v>
      </c>
      <c r="AI160">
        <f t="shared" si="88"/>
        <v>0.99751722893976691</v>
      </c>
      <c r="AJ160">
        <f t="shared" si="89"/>
        <v>-0.89140722996819199</v>
      </c>
      <c r="AK160">
        <f t="shared" si="90"/>
        <v>-0.13258351764958515</v>
      </c>
      <c r="AL160">
        <f t="shared" si="91"/>
        <v>-1.589520229713425</v>
      </c>
      <c r="AM160">
        <f t="shared" si="92"/>
        <v>-1.0189014092091042</v>
      </c>
      <c r="AN160">
        <f t="shared" si="81"/>
        <v>17.39317647877192</v>
      </c>
      <c r="AO160">
        <f t="shared" si="81"/>
        <v>17.393176478774407</v>
      </c>
      <c r="AP160">
        <f t="shared" si="81"/>
        <v>17.393176478938599</v>
      </c>
      <c r="AQ160">
        <f t="shared" si="81"/>
        <v>17.393176489783894</v>
      </c>
      <c r="AR160">
        <f t="shared" si="81"/>
        <v>17.393177206145246</v>
      </c>
      <c r="AS160">
        <f t="shared" si="81"/>
        <v>17.393224513887382</v>
      </c>
      <c r="AT160">
        <f t="shared" si="81"/>
        <v>17.396306713178394</v>
      </c>
      <c r="AU160">
        <f t="shared" si="93"/>
        <v>17.524916194824101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</row>
    <row r="161" spans="1:70" s="34" customFormat="1">
      <c r="A161" s="77" t="s">
        <v>107</v>
      </c>
      <c r="B161" s="82" t="s">
        <v>108</v>
      </c>
      <c r="C161" s="56">
        <v>52514.666299999997</v>
      </c>
      <c r="D161" s="76">
        <v>1E-4</v>
      </c>
      <c r="E161" s="48">
        <f t="shared" si="77"/>
        <v>-1426.6192715375512</v>
      </c>
      <c r="F161" s="48">
        <f t="shared" si="78"/>
        <v>-1426.5</v>
      </c>
      <c r="K161" s="44"/>
      <c r="O161" s="34">
        <f t="shared" ca="1" si="73"/>
        <v>1.0256360713728694E-4</v>
      </c>
      <c r="P161" s="34">
        <f t="shared" si="79"/>
        <v>8.3766130138641448E-4</v>
      </c>
      <c r="Q161" s="212">
        <f t="shared" si="80"/>
        <v>37496.166299999997</v>
      </c>
      <c r="R161" s="83">
        <v>-3.344580050179502E-2</v>
      </c>
      <c r="Z161">
        <f t="shared" si="82"/>
        <v>-1426.5</v>
      </c>
      <c r="AA161">
        <f t="shared" si="83"/>
        <v>1.8235970540915296E-4</v>
      </c>
      <c r="AB161">
        <f t="shared" si="84"/>
        <v>-1.8235970540915296E-4</v>
      </c>
      <c r="AC161">
        <f t="shared" si="85"/>
        <v>-8.3766130138641448E-4</v>
      </c>
      <c r="AD161"/>
      <c r="AE161">
        <f t="shared" si="94"/>
        <v>0</v>
      </c>
      <c r="AF161" s="145">
        <f t="shared" si="86"/>
        <v>37496.166299999997</v>
      </c>
      <c r="AG161" s="146"/>
      <c r="AH161">
        <f t="shared" si="87"/>
        <v>-8.5809581696732092E-3</v>
      </c>
      <c r="AI161">
        <f t="shared" si="88"/>
        <v>0.99778583204523708</v>
      </c>
      <c r="AJ161">
        <f t="shared" si="89"/>
        <v>-0.89232353506076656</v>
      </c>
      <c r="AK161">
        <f t="shared" si="90"/>
        <v>-0.13258827536680418</v>
      </c>
      <c r="AL161">
        <f t="shared" si="91"/>
        <v>-1.5874943504858623</v>
      </c>
      <c r="AM161">
        <f t="shared" si="92"/>
        <v>-1.0168390039964808</v>
      </c>
      <c r="AN161">
        <f t="shared" si="81"/>
        <v>17.395189193721734</v>
      </c>
      <c r="AO161">
        <f t="shared" si="81"/>
        <v>17.395189193724473</v>
      </c>
      <c r="AP161">
        <f t="shared" si="81"/>
        <v>17.395189193902294</v>
      </c>
      <c r="AQ161">
        <f t="shared" si="81"/>
        <v>17.395189205445732</v>
      </c>
      <c r="AR161">
        <f t="shared" si="81"/>
        <v>17.395189954798536</v>
      </c>
      <c r="AS161">
        <f t="shared" si="81"/>
        <v>17.395238589449196</v>
      </c>
      <c r="AT161">
        <f t="shared" si="81"/>
        <v>17.398352987007403</v>
      </c>
      <c r="AU161">
        <f t="shared" si="93"/>
        <v>17.526898171718369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</row>
    <row r="162" spans="1:70" s="34" customFormat="1">
      <c r="A162" s="69" t="s">
        <v>101</v>
      </c>
      <c r="B162" s="70" t="s">
        <v>65</v>
      </c>
      <c r="C162" s="71">
        <v>52517.516349999998</v>
      </c>
      <c r="D162" s="71" t="s">
        <v>48</v>
      </c>
      <c r="E162" s="48">
        <f t="shared" si="77"/>
        <v>-1416.4556683191258</v>
      </c>
      <c r="F162" s="48">
        <f t="shared" si="78"/>
        <v>-1416.5</v>
      </c>
      <c r="G162" s="48">
        <f t="shared" ref="G162:G193" si="95">+C162-(C$7+F162*C$8)</f>
        <v>1.2431369505065959E-2</v>
      </c>
      <c r="I162" s="34">
        <f>G162</f>
        <v>1.2431369505065959E-2</v>
      </c>
      <c r="K162" s="44"/>
      <c r="M162" s="1"/>
      <c r="N162" s="1"/>
      <c r="O162" s="34">
        <f t="shared" ca="1" si="73"/>
        <v>1.0273108399718811E-4</v>
      </c>
      <c r="P162" s="34">
        <f t="shared" si="79"/>
        <v>8.3976744378482849E-4</v>
      </c>
      <c r="Q162" s="212">
        <f t="shared" si="80"/>
        <v>37499.016349999998</v>
      </c>
      <c r="R162" s="59"/>
      <c r="S162" s="34">
        <f t="shared" ref="S162:S193" si="96">(P162-G162)^2</f>
        <v>1.3436523834709695E-4</v>
      </c>
      <c r="T162" s="34">
        <v>1</v>
      </c>
      <c r="U162" s="34">
        <f t="shared" ref="U162:U193" si="97">S162*T162</f>
        <v>1.3436523834709695E-4</v>
      </c>
      <c r="W162" s="1"/>
      <c r="X162" s="1"/>
      <c r="Y162" s="1"/>
      <c r="Z162">
        <f t="shared" si="82"/>
        <v>-1416.5</v>
      </c>
      <c r="AA162">
        <f t="shared" si="83"/>
        <v>1.7984770378200697E-4</v>
      </c>
      <c r="AB162">
        <f t="shared" si="84"/>
        <v>1.2251521801283952E-2</v>
      </c>
      <c r="AC162">
        <f t="shared" si="85"/>
        <v>1.1591602061281131E-2</v>
      </c>
      <c r="AD162"/>
      <c r="AE162">
        <f t="shared" si="94"/>
        <v>1.5009978644733597E-4</v>
      </c>
      <c r="AF162" s="145">
        <f t="shared" si="86"/>
        <v>37499.016349999998</v>
      </c>
      <c r="AG162" s="146"/>
      <c r="AH162">
        <f t="shared" si="87"/>
        <v>-8.5850073811887442E-3</v>
      </c>
      <c r="AI162">
        <f t="shared" si="88"/>
        <v>0.99796498628102936</v>
      </c>
      <c r="AJ162">
        <f t="shared" si="89"/>
        <v>-0.89293264368863079</v>
      </c>
      <c r="AK162">
        <f t="shared" si="90"/>
        <v>-0.13259114609821801</v>
      </c>
      <c r="AL162">
        <f t="shared" si="91"/>
        <v>-1.5861431580928371</v>
      </c>
      <c r="AM162">
        <f t="shared" si="92"/>
        <v>-1.0154658104400345</v>
      </c>
      <c r="AN162">
        <f t="shared" si="81"/>
        <v>17.396531304807702</v>
      </c>
      <c r="AO162">
        <f t="shared" si="81"/>
        <v>17.396531304810622</v>
      </c>
      <c r="AP162">
        <f t="shared" si="81"/>
        <v>17.396531304998017</v>
      </c>
      <c r="AQ162">
        <f t="shared" si="81"/>
        <v>17.396531317024913</v>
      </c>
      <c r="AR162">
        <f t="shared" si="81"/>
        <v>17.396532088905104</v>
      </c>
      <c r="AS162">
        <f t="shared" si="81"/>
        <v>17.396581617259752</v>
      </c>
      <c r="AT162">
        <f t="shared" si="81"/>
        <v>17.399717450106412</v>
      </c>
      <c r="AU162">
        <f t="shared" si="93"/>
        <v>17.528219489647878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</row>
    <row r="163" spans="1:70" s="34" customFormat="1">
      <c r="A163" s="81" t="s">
        <v>106</v>
      </c>
      <c r="B163" s="79" t="s">
        <v>65</v>
      </c>
      <c r="C163" s="81">
        <v>52521.428800000002</v>
      </c>
      <c r="D163" s="81">
        <v>1.4E-3</v>
      </c>
      <c r="E163" s="48">
        <f t="shared" si="77"/>
        <v>-1402.5034255823489</v>
      </c>
      <c r="F163" s="48">
        <f t="shared" si="78"/>
        <v>-1402.5</v>
      </c>
      <c r="G163" s="48">
        <f t="shared" si="95"/>
        <v>-9.6059249335667118E-4</v>
      </c>
      <c r="K163" s="44">
        <f t="shared" ref="K163:K173" si="98">G163</f>
        <v>-9.6059249335667118E-4</v>
      </c>
      <c r="O163" s="34">
        <f t="shared" ca="1" si="73"/>
        <v>1.0296555160104975E-4</v>
      </c>
      <c r="P163" s="34">
        <f t="shared" si="79"/>
        <v>8.4270895617014345E-4</v>
      </c>
      <c r="Q163" s="212">
        <f t="shared" si="80"/>
        <v>37502.928800000002</v>
      </c>
      <c r="R163" s="59"/>
      <c r="S163" s="34">
        <f t="shared" si="96"/>
        <v>3.2518961178655109E-6</v>
      </c>
      <c r="T163" s="34">
        <v>1</v>
      </c>
      <c r="U163" s="34">
        <f t="shared" si="97"/>
        <v>3.2518961178655109E-6</v>
      </c>
      <c r="Z163">
        <f t="shared" si="82"/>
        <v>-1402.5</v>
      </c>
      <c r="AA163">
        <f t="shared" si="83"/>
        <v>1.7633627148668646E-4</v>
      </c>
      <c r="AB163">
        <f t="shared" si="84"/>
        <v>-1.1369287648433576E-3</v>
      </c>
      <c r="AC163">
        <f t="shared" si="85"/>
        <v>-1.8033014495268146E-3</v>
      </c>
      <c r="AD163"/>
      <c r="AE163">
        <f t="shared" si="94"/>
        <v>1.2926070163282428E-6</v>
      </c>
      <c r="AF163" s="145">
        <f t="shared" si="86"/>
        <v>37502.928800000002</v>
      </c>
      <c r="AG163" s="146"/>
      <c r="AH163">
        <f t="shared" si="87"/>
        <v>-8.5906515091698551E-3</v>
      </c>
      <c r="AI163">
        <f t="shared" si="88"/>
        <v>0.99821591649507024</v>
      </c>
      <c r="AJ163">
        <f t="shared" si="89"/>
        <v>-0.89378302240545038</v>
      </c>
      <c r="AK163">
        <f t="shared" si="90"/>
        <v>-0.1325947598908902</v>
      </c>
      <c r="AL163">
        <f t="shared" si="91"/>
        <v>-1.5842506733605681</v>
      </c>
      <c r="AM163">
        <f t="shared" si="92"/>
        <v>-1.0135456750051577</v>
      </c>
      <c r="AN163">
        <f t="shared" si="81"/>
        <v>17.398410665232948</v>
      </c>
      <c r="AO163">
        <f t="shared" si="81"/>
        <v>17.398410665236138</v>
      </c>
      <c r="AP163">
        <f t="shared" si="81"/>
        <v>17.398410665437616</v>
      </c>
      <c r="AQ163">
        <f t="shared" si="81"/>
        <v>17.398410678166204</v>
      </c>
      <c r="AR163">
        <f t="shared" si="81"/>
        <v>17.398411482309076</v>
      </c>
      <c r="AS163">
        <f t="shared" si="81"/>
        <v>17.398462274041769</v>
      </c>
      <c r="AT163">
        <f t="shared" si="81"/>
        <v>17.401628075334813</v>
      </c>
      <c r="AU163">
        <f t="shared" si="93"/>
        <v>17.530069334749193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</row>
    <row r="164" spans="1:70" s="34" customFormat="1">
      <c r="A164" s="81" t="s">
        <v>106</v>
      </c>
      <c r="B164" s="79" t="s">
        <v>62</v>
      </c>
      <c r="C164" s="81">
        <v>52521.5697</v>
      </c>
      <c r="D164" s="81">
        <v>1.6999999999999999E-3</v>
      </c>
      <c r="E164" s="48">
        <f t="shared" si="77"/>
        <v>-1402.0009601191252</v>
      </c>
      <c r="F164" s="48">
        <f t="shared" si="78"/>
        <v>-1402</v>
      </c>
      <c r="G164" s="48">
        <f t="shared" si="95"/>
        <v>-2.692339985514991E-4</v>
      </c>
      <c r="K164" s="44">
        <f t="shared" si="98"/>
        <v>-2.692339985514991E-4</v>
      </c>
      <c r="O164" s="34">
        <f t="shared" ca="1" si="73"/>
        <v>1.0297392544404481E-4</v>
      </c>
      <c r="P164" s="34">
        <f t="shared" si="79"/>
        <v>8.4281385726560007E-4</v>
      </c>
      <c r="Q164" s="212">
        <f t="shared" si="80"/>
        <v>37503.0697</v>
      </c>
      <c r="R164" s="59"/>
      <c r="S164" s="34">
        <f t="shared" si="96"/>
        <v>1.2366504336274077E-6</v>
      </c>
      <c r="T164" s="34">
        <v>1</v>
      </c>
      <c r="U164" s="34">
        <f t="shared" si="97"/>
        <v>1.2366504336274077E-6</v>
      </c>
      <c r="Z164">
        <f t="shared" si="82"/>
        <v>-1402</v>
      </c>
      <c r="AA164">
        <f t="shared" si="83"/>
        <v>1.7621097951445695E-4</v>
      </c>
      <c r="AB164">
        <f t="shared" si="84"/>
        <v>-4.4544497806595605E-4</v>
      </c>
      <c r="AC164">
        <f t="shared" si="85"/>
        <v>-1.1120478558170992E-3</v>
      </c>
      <c r="AD164"/>
      <c r="AE164">
        <f t="shared" si="94"/>
        <v>1.9842122848418008E-7</v>
      </c>
      <c r="AF164" s="145">
        <f t="shared" si="86"/>
        <v>37503.0697</v>
      </c>
      <c r="AG164" s="146"/>
      <c r="AH164">
        <f t="shared" si="87"/>
        <v>-8.5908525502837053E-3</v>
      </c>
      <c r="AI164">
        <f t="shared" si="88"/>
        <v>0.99822488074586169</v>
      </c>
      <c r="AJ164">
        <f t="shared" si="89"/>
        <v>-0.89381334178165572</v>
      </c>
      <c r="AK164">
        <f t="shared" si="90"/>
        <v>-0.13259488020323021</v>
      </c>
      <c r="AL164">
        <f t="shared" si="91"/>
        <v>-1.5841830670182933</v>
      </c>
      <c r="AM164">
        <f t="shared" si="92"/>
        <v>-1.0134771490347028</v>
      </c>
      <c r="AN164">
        <f t="shared" si="81"/>
        <v>17.398477793987627</v>
      </c>
      <c r="AO164">
        <f t="shared" si="81"/>
        <v>17.398477793990828</v>
      </c>
      <c r="AP164">
        <f t="shared" si="81"/>
        <v>17.398477794192821</v>
      </c>
      <c r="AQ164">
        <f t="shared" si="81"/>
        <v>17.398477806947014</v>
      </c>
      <c r="AR164">
        <f t="shared" si="81"/>
        <v>17.398478612257865</v>
      </c>
      <c r="AS164">
        <f t="shared" si="81"/>
        <v>17.398529449373793</v>
      </c>
      <c r="AT164">
        <f t="shared" si="81"/>
        <v>17.401696320080166</v>
      </c>
      <c r="AU164">
        <f t="shared" si="93"/>
        <v>17.530135400645669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</row>
    <row r="165" spans="1:70" s="34" customFormat="1">
      <c r="A165" s="72" t="s">
        <v>110</v>
      </c>
      <c r="B165" s="82"/>
      <c r="C165" s="56">
        <v>52546.667029999997</v>
      </c>
      <c r="D165" s="74">
        <v>5.0000000000000002E-5</v>
      </c>
      <c r="E165" s="48">
        <f t="shared" si="77"/>
        <v>-1312.501020131486</v>
      </c>
      <c r="F165" s="48">
        <f t="shared" si="78"/>
        <v>-1312.5</v>
      </c>
      <c r="G165" s="48">
        <f t="shared" si="95"/>
        <v>-2.8606250270968303E-4</v>
      </c>
      <c r="K165" s="44">
        <f t="shared" si="98"/>
        <v>-2.8606250270968303E-4</v>
      </c>
      <c r="O165" s="34">
        <f t="shared" ca="1" si="73"/>
        <v>1.0447284334016025E-4</v>
      </c>
      <c r="P165" s="34">
        <f t="shared" si="79"/>
        <v>8.6142125584279445E-4</v>
      </c>
      <c r="Q165" s="212">
        <f t="shared" si="80"/>
        <v>37528.167029999997</v>
      </c>
      <c r="R165" s="45"/>
      <c r="S165" s="34">
        <f t="shared" si="96"/>
        <v>1.3167189761417205E-6</v>
      </c>
      <c r="T165" s="34">
        <v>1</v>
      </c>
      <c r="U165" s="34">
        <f t="shared" si="97"/>
        <v>1.3167189761417205E-6</v>
      </c>
      <c r="Z165">
        <f t="shared" si="82"/>
        <v>-1312.5</v>
      </c>
      <c r="AA165">
        <f t="shared" si="83"/>
        <v>1.5391509174268042E-4</v>
      </c>
      <c r="AB165">
        <f t="shared" si="84"/>
        <v>-4.3997759445236345E-4</v>
      </c>
      <c r="AC165">
        <f t="shared" si="85"/>
        <v>-1.1474837585524775E-3</v>
      </c>
      <c r="AD165"/>
      <c r="AE165">
        <f t="shared" si="94"/>
        <v>1.935802836200884E-7</v>
      </c>
      <c r="AF165" s="145">
        <f t="shared" si="86"/>
        <v>37528.167029999997</v>
      </c>
      <c r="AG165" s="146"/>
      <c r="AH165">
        <f t="shared" si="87"/>
        <v>-8.6262424982081302E-3</v>
      </c>
      <c r="AI165">
        <f t="shared" si="88"/>
        <v>0.99983217145221503</v>
      </c>
      <c r="AJ165">
        <f t="shared" si="89"/>
        <v>-0.89918313852215537</v>
      </c>
      <c r="AK165">
        <f t="shared" si="90"/>
        <v>-0.13260665570797694</v>
      </c>
      <c r="AL165">
        <f t="shared" si="91"/>
        <v>-1.572061937915856</v>
      </c>
      <c r="AM165">
        <f t="shared" si="92"/>
        <v>-1.0012664126829891</v>
      </c>
      <c r="AN165">
        <f t="shared" ref="AN165:AT180" si="99">$AU165+$AB$7*SIN(AO165)</f>
        <v>17.410503563553693</v>
      </c>
      <c r="AO165">
        <f t="shared" si="99"/>
        <v>17.41050356355915</v>
      </c>
      <c r="AP165">
        <f t="shared" si="99"/>
        <v>17.410503563872414</v>
      </c>
      <c r="AQ165">
        <f t="shared" si="99"/>
        <v>17.41050358185575</v>
      </c>
      <c r="AR165">
        <f t="shared" si="99"/>
        <v>17.410504614210812</v>
      </c>
      <c r="AS165">
        <f t="shared" si="99"/>
        <v>17.410563864324168</v>
      </c>
      <c r="AT165">
        <f t="shared" si="99"/>
        <v>17.413921151542574</v>
      </c>
      <c r="AU165">
        <f t="shared" si="93"/>
        <v>17.541961196114784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</row>
    <row r="166" spans="1:70" s="34" customFormat="1">
      <c r="A166" s="78" t="s">
        <v>111</v>
      </c>
      <c r="B166" s="79" t="s">
        <v>65</v>
      </c>
      <c r="C166" s="81">
        <v>52815.446859999996</v>
      </c>
      <c r="D166" s="81">
        <v>1.8000000000000001E-4</v>
      </c>
      <c r="E166" s="48">
        <f t="shared" si="77"/>
        <v>-354.00150425107756</v>
      </c>
      <c r="F166" s="48">
        <f t="shared" si="78"/>
        <v>-354</v>
      </c>
      <c r="G166" s="48">
        <f t="shared" si="95"/>
        <v>-4.2181799653917551E-4</v>
      </c>
      <c r="K166" s="44">
        <f t="shared" si="98"/>
        <v>-4.2181799653917551E-4</v>
      </c>
      <c r="O166" s="34">
        <f t="shared" ca="1" si="73"/>
        <v>1.205255003616871E-4</v>
      </c>
      <c r="P166" s="34">
        <f t="shared" si="79"/>
        <v>1.0395098754275814E-3</v>
      </c>
      <c r="Q166" s="212">
        <f t="shared" si="80"/>
        <v>37796.946859999996</v>
      </c>
      <c r="R166" s="45"/>
      <c r="S166" s="34">
        <f t="shared" si="96"/>
        <v>2.1354791493868905E-6</v>
      </c>
      <c r="T166" s="34">
        <v>1</v>
      </c>
      <c r="U166" s="34">
        <f t="shared" si="97"/>
        <v>2.1354791493868905E-6</v>
      </c>
      <c r="Z166">
        <f t="shared" si="82"/>
        <v>-354</v>
      </c>
      <c r="AA166">
        <f t="shared" si="83"/>
        <v>-6.5864417596664393E-5</v>
      </c>
      <c r="AB166">
        <f t="shared" si="84"/>
        <v>-3.5595357894251112E-4</v>
      </c>
      <c r="AC166">
        <f t="shared" si="85"/>
        <v>-1.4613278719667569E-3</v>
      </c>
      <c r="AD166"/>
      <c r="AE166">
        <f t="shared" si="94"/>
        <v>1.2670295036198249E-7</v>
      </c>
      <c r="AF166" s="145">
        <f t="shared" si="86"/>
        <v>37796.946859999996</v>
      </c>
      <c r="AG166" s="146"/>
      <c r="AH166">
        <f t="shared" si="87"/>
        <v>-8.9282599366042447E-3</v>
      </c>
      <c r="AI166">
        <f t="shared" si="88"/>
        <v>1.0173261608877833</v>
      </c>
      <c r="AJ166">
        <f t="shared" si="89"/>
        <v>-0.94904689918909535</v>
      </c>
      <c r="AK166">
        <f t="shared" si="90"/>
        <v>-0.13146998689193681</v>
      </c>
      <c r="AL166">
        <f t="shared" si="91"/>
        <v>-1.4397634843356131</v>
      </c>
      <c r="AM166">
        <f t="shared" si="92"/>
        <v>-0.87685869412767448</v>
      </c>
      <c r="AN166">
        <f t="shared" si="99"/>
        <v>17.540519881708875</v>
      </c>
      <c r="AO166">
        <f t="shared" si="99"/>
        <v>17.540519881961163</v>
      </c>
      <c r="AP166">
        <f t="shared" si="99"/>
        <v>17.540519889313007</v>
      </c>
      <c r="AQ166">
        <f t="shared" si="99"/>
        <v>17.540520103551511</v>
      </c>
      <c r="AR166">
        <f t="shared" si="99"/>
        <v>17.540526346555136</v>
      </c>
      <c r="AS166">
        <f t="shared" si="99"/>
        <v>17.540708206566705</v>
      </c>
      <c r="AT166">
        <f t="shared" si="99"/>
        <v>17.545952759431216</v>
      </c>
      <c r="AU166">
        <f t="shared" si="93"/>
        <v>17.668609519658347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</row>
    <row r="167" spans="1:70" s="34" customFormat="1">
      <c r="A167" s="78" t="s">
        <v>111</v>
      </c>
      <c r="B167" s="79" t="s">
        <v>65</v>
      </c>
      <c r="C167" s="81">
        <v>52815.449970000001</v>
      </c>
      <c r="D167" s="81">
        <v>2.0000000000000001E-4</v>
      </c>
      <c r="E167" s="48">
        <f t="shared" si="77"/>
        <v>-353.99041363650548</v>
      </c>
      <c r="F167" s="48">
        <f t="shared" si="78"/>
        <v>-354</v>
      </c>
      <c r="G167" s="48">
        <f t="shared" si="95"/>
        <v>2.6881820085691288E-3</v>
      </c>
      <c r="K167" s="44">
        <f t="shared" si="98"/>
        <v>2.6881820085691288E-3</v>
      </c>
      <c r="O167" s="34">
        <f t="shared" ca="1" si="73"/>
        <v>1.205255003616871E-4</v>
      </c>
      <c r="P167" s="34">
        <f t="shared" si="79"/>
        <v>1.0395098754275814E-3</v>
      </c>
      <c r="Q167" s="212">
        <f t="shared" si="80"/>
        <v>37796.949970000001</v>
      </c>
      <c r="R167" s="45"/>
      <c r="S167" s="34">
        <f t="shared" si="96"/>
        <v>2.7181198025975003E-6</v>
      </c>
      <c r="T167" s="34">
        <v>1</v>
      </c>
      <c r="U167" s="34">
        <f t="shared" si="97"/>
        <v>2.7181198025975003E-6</v>
      </c>
      <c r="Z167">
        <f t="shared" si="82"/>
        <v>-354</v>
      </c>
      <c r="AA167">
        <f t="shared" si="83"/>
        <v>-6.5864417596664393E-5</v>
      </c>
      <c r="AB167">
        <f t="shared" si="84"/>
        <v>2.7540464261657932E-3</v>
      </c>
      <c r="AC167">
        <f t="shared" si="85"/>
        <v>1.6486721331415474E-3</v>
      </c>
      <c r="AD167"/>
      <c r="AE167">
        <f t="shared" si="94"/>
        <v>7.5847717174765776E-6</v>
      </c>
      <c r="AF167" s="145">
        <f t="shared" si="86"/>
        <v>37796.949970000001</v>
      </c>
      <c r="AG167" s="146"/>
      <c r="AH167">
        <f t="shared" si="87"/>
        <v>-8.9282599366042447E-3</v>
      </c>
      <c r="AI167">
        <f t="shared" si="88"/>
        <v>1.0173261608877833</v>
      </c>
      <c r="AJ167">
        <f t="shared" si="89"/>
        <v>-0.94904689918909535</v>
      </c>
      <c r="AK167">
        <f t="shared" si="90"/>
        <v>-0.13146998689193681</v>
      </c>
      <c r="AL167">
        <f t="shared" si="91"/>
        <v>-1.4397634843356131</v>
      </c>
      <c r="AM167">
        <f t="shared" si="92"/>
        <v>-0.87685869412767448</v>
      </c>
      <c r="AN167">
        <f t="shared" si="99"/>
        <v>17.540519881708875</v>
      </c>
      <c r="AO167">
        <f t="shared" si="99"/>
        <v>17.540519881961163</v>
      </c>
      <c r="AP167">
        <f t="shared" si="99"/>
        <v>17.540519889313007</v>
      </c>
      <c r="AQ167">
        <f t="shared" si="99"/>
        <v>17.540520103551511</v>
      </c>
      <c r="AR167">
        <f t="shared" si="99"/>
        <v>17.540526346555136</v>
      </c>
      <c r="AS167">
        <f t="shared" si="99"/>
        <v>17.540708206566705</v>
      </c>
      <c r="AT167">
        <f t="shared" si="99"/>
        <v>17.545952759431216</v>
      </c>
      <c r="AU167">
        <f t="shared" si="93"/>
        <v>17.668609519658347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</row>
    <row r="168" spans="1:70" s="34" customFormat="1">
      <c r="A168" s="85" t="s">
        <v>112</v>
      </c>
      <c r="B168" s="73" t="s">
        <v>62</v>
      </c>
      <c r="C168" s="86">
        <v>52878.4018</v>
      </c>
      <c r="D168" s="86">
        <v>1.6000000000000001E-3</v>
      </c>
      <c r="E168" s="48">
        <f t="shared" si="77"/>
        <v>-129.49701106688516</v>
      </c>
      <c r="F168" s="48">
        <f t="shared" si="78"/>
        <v>-129.5</v>
      </c>
      <c r="G168" s="48">
        <f t="shared" si="95"/>
        <v>8.3814850222552195E-4</v>
      </c>
      <c r="K168" s="44">
        <f t="shared" si="98"/>
        <v>8.3814850222552195E-4</v>
      </c>
      <c r="O168" s="34">
        <f t="shared" ca="1" si="73"/>
        <v>1.2428535586646831E-4</v>
      </c>
      <c r="P168" s="34">
        <f t="shared" si="79"/>
        <v>1.0756200810857004E-3</v>
      </c>
      <c r="Q168" s="212">
        <f t="shared" si="80"/>
        <v>37859.9018</v>
      </c>
      <c r="R168" s="59"/>
      <c r="S168" s="34">
        <f t="shared" si="96"/>
        <v>5.6392750766345972E-8</v>
      </c>
      <c r="T168" s="34">
        <v>1</v>
      </c>
      <c r="U168" s="34">
        <f t="shared" si="97"/>
        <v>5.6392750766345972E-8</v>
      </c>
      <c r="Z168">
        <f t="shared" si="82"/>
        <v>-129.5</v>
      </c>
      <c r="AA168">
        <f t="shared" si="83"/>
        <v>-1.1150955706825186E-4</v>
      </c>
      <c r="AB168">
        <f t="shared" si="84"/>
        <v>9.4965805929377381E-4</v>
      </c>
      <c r="AC168">
        <f t="shared" si="85"/>
        <v>-2.3747157886017849E-4</v>
      </c>
      <c r="AD168"/>
      <c r="AE168">
        <f t="shared" si="94"/>
        <v>9.0185042958161683E-7</v>
      </c>
      <c r="AF168" s="145">
        <f t="shared" si="86"/>
        <v>37859.9018</v>
      </c>
      <c r="AG168" s="146"/>
      <c r="AH168">
        <f t="shared" si="87"/>
        <v>-8.9778340255610538E-3</v>
      </c>
      <c r="AI168">
        <f t="shared" si="88"/>
        <v>1.0214787498000082</v>
      </c>
      <c r="AJ168">
        <f t="shared" si="89"/>
        <v>-0.95854598907012012</v>
      </c>
      <c r="AK168">
        <f t="shared" si="90"/>
        <v>-0.13085570912842909</v>
      </c>
      <c r="AL168">
        <f t="shared" si="91"/>
        <v>-1.4081063331863688</v>
      </c>
      <c r="AM168">
        <f t="shared" si="92"/>
        <v>-0.84924083825608276</v>
      </c>
      <c r="AN168">
        <f t="shared" si="99"/>
        <v>17.571300238938164</v>
      </c>
      <c r="AO168">
        <f t="shared" si="99"/>
        <v>17.57130023940417</v>
      </c>
      <c r="AP168">
        <f t="shared" si="99"/>
        <v>17.571300251589957</v>
      </c>
      <c r="AQ168">
        <f t="shared" si="99"/>
        <v>17.571300570239742</v>
      </c>
      <c r="AR168">
        <f t="shared" si="99"/>
        <v>17.571308902589994</v>
      </c>
      <c r="AS168">
        <f t="shared" si="99"/>
        <v>17.571526702855028</v>
      </c>
      <c r="AT168">
        <f t="shared" si="99"/>
        <v>17.577165048538479</v>
      </c>
      <c r="AU168">
        <f t="shared" si="93"/>
        <v>17.698273107175854</v>
      </c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</row>
    <row r="169" spans="1:70" s="34" customFormat="1">
      <c r="A169" s="85" t="s">
        <v>112</v>
      </c>
      <c r="B169" s="87"/>
      <c r="C169" s="86">
        <v>52878.542500000003</v>
      </c>
      <c r="D169" s="86">
        <v>5.1999999999999998E-3</v>
      </c>
      <c r="E169" s="48">
        <f t="shared" si="77"/>
        <v>-128.9952588264444</v>
      </c>
      <c r="F169" s="48">
        <f t="shared" si="78"/>
        <v>-129</v>
      </c>
      <c r="G169" s="48">
        <f t="shared" si="95"/>
        <v>1.3295070093590766E-3</v>
      </c>
      <c r="K169" s="44">
        <f t="shared" si="98"/>
        <v>1.3295070093590766E-3</v>
      </c>
      <c r="O169" s="34">
        <f t="shared" ca="1" si="73"/>
        <v>1.2429372970946336E-4</v>
      </c>
      <c r="P169" s="34">
        <f t="shared" si="79"/>
        <v>1.075698131836075E-3</v>
      </c>
      <c r="Q169" s="212">
        <f t="shared" si="80"/>
        <v>37860.042500000003</v>
      </c>
      <c r="R169" s="59"/>
      <c r="S169" s="34">
        <f t="shared" si="96"/>
        <v>6.4418946309486045E-8</v>
      </c>
      <c r="T169" s="34">
        <v>1</v>
      </c>
      <c r="U169" s="34">
        <f t="shared" si="97"/>
        <v>6.4418946309486045E-8</v>
      </c>
      <c r="Z169">
        <f t="shared" si="82"/>
        <v>-129</v>
      </c>
      <c r="AA169">
        <f t="shared" si="83"/>
        <v>-1.1160844122777916E-4</v>
      </c>
      <c r="AB169">
        <f t="shared" si="84"/>
        <v>1.4411154505868558E-3</v>
      </c>
      <c r="AC169">
        <f t="shared" si="85"/>
        <v>2.5380887752300164E-4</v>
      </c>
      <c r="AD169"/>
      <c r="AE169">
        <f t="shared" si="94"/>
        <v>2.0768137419201564E-6</v>
      </c>
      <c r="AF169" s="145">
        <f t="shared" si="86"/>
        <v>37860.042500000003</v>
      </c>
      <c r="AG169" s="146"/>
      <c r="AH169">
        <f t="shared" si="87"/>
        <v>-8.9779351652459118E-3</v>
      </c>
      <c r="AI169">
        <f t="shared" si="88"/>
        <v>1.0214880135605806</v>
      </c>
      <c r="AJ169">
        <f t="shared" si="89"/>
        <v>-0.95856615859267069</v>
      </c>
      <c r="AK169">
        <f t="shared" si="90"/>
        <v>-0.13085418823138864</v>
      </c>
      <c r="AL169">
        <f t="shared" si="91"/>
        <v>-1.4080355390692021</v>
      </c>
      <c r="AM169">
        <f t="shared" si="92"/>
        <v>-0.84917991431621664</v>
      </c>
      <c r="AN169">
        <f t="shared" si="99"/>
        <v>17.571368932091961</v>
      </c>
      <c r="AO169">
        <f t="shared" si="99"/>
        <v>17.57136893255857</v>
      </c>
      <c r="AP169">
        <f t="shared" si="99"/>
        <v>17.571368944757314</v>
      </c>
      <c r="AQ169">
        <f t="shared" si="99"/>
        <v>17.571369263673219</v>
      </c>
      <c r="AR169">
        <f t="shared" si="99"/>
        <v>17.571377601080556</v>
      </c>
      <c r="AS169">
        <f t="shared" si="99"/>
        <v>17.571595483826886</v>
      </c>
      <c r="AT169">
        <f t="shared" si="99"/>
        <v>17.577234683108731</v>
      </c>
      <c r="AU169">
        <f t="shared" si="93"/>
        <v>17.698339173072331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</row>
    <row r="170" spans="1:70" s="34" customFormat="1">
      <c r="A170" s="78" t="s">
        <v>113</v>
      </c>
      <c r="B170" s="73" t="s">
        <v>65</v>
      </c>
      <c r="C170" s="56">
        <v>52886.393499999998</v>
      </c>
      <c r="D170" s="76">
        <v>5.1999999999999997E-5</v>
      </c>
      <c r="E170" s="48">
        <f t="shared" si="77"/>
        <v>-100.99769777741622</v>
      </c>
      <c r="F170" s="48">
        <f t="shared" si="78"/>
        <v>-101</v>
      </c>
      <c r="G170" s="48">
        <f t="shared" si="95"/>
        <v>6.4558300073258579E-4</v>
      </c>
      <c r="K170" s="44">
        <f t="shared" si="98"/>
        <v>6.4558300073258579E-4</v>
      </c>
      <c r="O170" s="34">
        <f t="shared" ca="1" si="73"/>
        <v>1.2476266491718663E-4</v>
      </c>
      <c r="P170" s="34">
        <f t="shared" si="79"/>
        <v>1.0800521422974455E-3</v>
      </c>
      <c r="Q170" s="212">
        <f t="shared" si="80"/>
        <v>37867.893499999998</v>
      </c>
      <c r="R170" s="45"/>
      <c r="S170" s="34">
        <f t="shared" si="96"/>
        <v>1.8876343497210609E-7</v>
      </c>
      <c r="T170" s="34">
        <v>1</v>
      </c>
      <c r="U170" s="34">
        <f t="shared" si="97"/>
        <v>1.8876343497210609E-7</v>
      </c>
      <c r="Z170">
        <f t="shared" si="82"/>
        <v>-101</v>
      </c>
      <c r="AA170">
        <f t="shared" si="83"/>
        <v>-1.1712582637391639E-4</v>
      </c>
      <c r="AB170">
        <f t="shared" si="84"/>
        <v>7.6270882710650217E-4</v>
      </c>
      <c r="AC170">
        <f t="shared" si="85"/>
        <v>-4.3446914156485971E-4</v>
      </c>
      <c r="AD170"/>
      <c r="AE170">
        <f t="shared" si="94"/>
        <v>5.8172475494617623E-7</v>
      </c>
      <c r="AF170" s="145">
        <f t="shared" si="86"/>
        <v>37867.893499999998</v>
      </c>
      <c r="AG170" s="146"/>
      <c r="AH170">
        <f t="shared" si="87"/>
        <v>-8.9835327891854243E-3</v>
      </c>
      <c r="AI170">
        <f t="shared" si="88"/>
        <v>1.0220068789826744</v>
      </c>
      <c r="AJ170">
        <f t="shared" si="89"/>
        <v>-0.95968855765878036</v>
      </c>
      <c r="AK170">
        <f t="shared" si="90"/>
        <v>-0.13076792642661772</v>
      </c>
      <c r="AL170">
        <f t="shared" si="91"/>
        <v>-1.4040690185593916</v>
      </c>
      <c r="AM170">
        <f t="shared" si="92"/>
        <v>-0.84577224668481366</v>
      </c>
      <c r="AN170">
        <f t="shared" si="99"/>
        <v>17.575216743090731</v>
      </c>
      <c r="AO170">
        <f t="shared" si="99"/>
        <v>17.575216743592069</v>
      </c>
      <c r="AP170">
        <f t="shared" si="99"/>
        <v>17.575216756533582</v>
      </c>
      <c r="AQ170">
        <f t="shared" si="99"/>
        <v>17.575217090603459</v>
      </c>
      <c r="AR170">
        <f t="shared" si="99"/>
        <v>17.575225714098163</v>
      </c>
      <c r="AS170">
        <f t="shared" si="99"/>
        <v>17.57544823202436</v>
      </c>
      <c r="AT170">
        <f t="shared" si="99"/>
        <v>17.581135062207984</v>
      </c>
      <c r="AU170">
        <f t="shared" si="93"/>
        <v>17.702038863274957</v>
      </c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</row>
    <row r="171" spans="1:70" s="34" customFormat="1">
      <c r="A171" s="85" t="s">
        <v>114</v>
      </c>
      <c r="B171" s="73" t="s">
        <v>62</v>
      </c>
      <c r="C171" s="86">
        <v>52887.375599999999</v>
      </c>
      <c r="D171" s="86">
        <v>3.0999999999999999E-3</v>
      </c>
      <c r="E171" s="48">
        <f t="shared" si="77"/>
        <v>-97.495417213628414</v>
      </c>
      <c r="F171" s="48">
        <f t="shared" si="78"/>
        <v>-97.5</v>
      </c>
      <c r="G171" s="48">
        <f t="shared" si="95"/>
        <v>1.2850925049860962E-3</v>
      </c>
      <c r="K171" s="44">
        <f t="shared" si="98"/>
        <v>1.2850925049860962E-3</v>
      </c>
      <c r="O171" s="34">
        <f t="shared" ca="1" si="73"/>
        <v>1.2482128181815204E-4</v>
      </c>
      <c r="P171" s="34">
        <f t="shared" si="79"/>
        <v>1.080594068192277E-3</v>
      </c>
      <c r="Q171" s="212">
        <f t="shared" si="80"/>
        <v>37868.875599999999</v>
      </c>
      <c r="R171" s="45"/>
      <c r="S171" s="34">
        <f t="shared" si="96"/>
        <v>4.1819610651115677E-8</v>
      </c>
      <c r="T171" s="34">
        <v>1</v>
      </c>
      <c r="U171" s="34">
        <f t="shared" si="97"/>
        <v>4.1819610651115677E-8</v>
      </c>
      <c r="Z171">
        <f t="shared" si="82"/>
        <v>-97.5</v>
      </c>
      <c r="AA171">
        <f t="shared" si="83"/>
        <v>-1.17812711086792E-4</v>
      </c>
      <c r="AB171">
        <f t="shared" si="84"/>
        <v>1.4029052160728882E-3</v>
      </c>
      <c r="AC171">
        <f t="shared" si="85"/>
        <v>2.0449843679381922E-4</v>
      </c>
      <c r="AD171"/>
      <c r="AE171">
        <f t="shared" si="94"/>
        <v>1.9681430452845171E-6</v>
      </c>
      <c r="AF171" s="145">
        <f t="shared" si="86"/>
        <v>37868.875599999999</v>
      </c>
      <c r="AG171" s="146"/>
      <c r="AH171">
        <f t="shared" si="87"/>
        <v>-8.9842233387268933E-3</v>
      </c>
      <c r="AI171">
        <f t="shared" si="88"/>
        <v>1.0220717500275203</v>
      </c>
      <c r="AJ171">
        <f t="shared" si="89"/>
        <v>-0.95982787574456396</v>
      </c>
      <c r="AK171">
        <f t="shared" si="90"/>
        <v>-0.13075699275831504</v>
      </c>
      <c r="AL171">
        <f t="shared" si="91"/>
        <v>-1.4035729201859173</v>
      </c>
      <c r="AM171">
        <f t="shared" si="92"/>
        <v>-0.84534684953803374</v>
      </c>
      <c r="AN171">
        <f t="shared" si="99"/>
        <v>17.575697856866494</v>
      </c>
      <c r="AO171">
        <f t="shared" si="99"/>
        <v>17.575697857372319</v>
      </c>
      <c r="AP171">
        <f t="shared" si="99"/>
        <v>17.575697870409062</v>
      </c>
      <c r="AQ171">
        <f t="shared" si="99"/>
        <v>17.575698206408145</v>
      </c>
      <c r="AR171">
        <f t="shared" si="99"/>
        <v>17.575706866063484</v>
      </c>
      <c r="AS171">
        <f t="shared" si="99"/>
        <v>17.575929965610342</v>
      </c>
      <c r="AT171">
        <f t="shared" si="99"/>
        <v>17.581622726011712</v>
      </c>
      <c r="AU171">
        <f t="shared" si="93"/>
        <v>17.70250132455029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</row>
    <row r="172" spans="1:70" s="34" customFormat="1">
      <c r="A172" s="85" t="s">
        <v>114</v>
      </c>
      <c r="B172" s="88"/>
      <c r="C172" s="86">
        <v>52887.514900000002</v>
      </c>
      <c r="D172" s="86">
        <v>5.0000000000000001E-4</v>
      </c>
      <c r="E172" s="48">
        <f t="shared" si="77"/>
        <v>-96.998657532797509</v>
      </c>
      <c r="F172" s="48">
        <f t="shared" si="78"/>
        <v>-97</v>
      </c>
      <c r="G172" s="48">
        <f t="shared" si="95"/>
        <v>3.7645100383087993E-4</v>
      </c>
      <c r="K172" s="44">
        <f t="shared" si="98"/>
        <v>3.7645100383087993E-4</v>
      </c>
      <c r="O172" s="34">
        <f t="shared" ca="1" si="73"/>
        <v>1.2482965566114709E-4</v>
      </c>
      <c r="P172" s="34">
        <f t="shared" si="79"/>
        <v>1.0806714439928929E-3</v>
      </c>
      <c r="Q172" s="212">
        <f t="shared" si="80"/>
        <v>37869.014900000002</v>
      </c>
      <c r="R172" s="45"/>
      <c r="S172" s="34">
        <f t="shared" si="96"/>
        <v>4.9592642834197921E-7</v>
      </c>
      <c r="T172" s="34">
        <v>1</v>
      </c>
      <c r="U172" s="34">
        <f t="shared" si="97"/>
        <v>4.9592642834197921E-7</v>
      </c>
      <c r="Z172">
        <f t="shared" si="82"/>
        <v>-97</v>
      </c>
      <c r="AA172">
        <f t="shared" si="83"/>
        <v>-1.1791078675258554E-4</v>
      </c>
      <c r="AB172">
        <f t="shared" si="84"/>
        <v>4.9436179058346547E-4</v>
      </c>
      <c r="AC172">
        <f t="shared" si="85"/>
        <v>-7.0422044016201293E-4</v>
      </c>
      <c r="AD172"/>
      <c r="AE172">
        <f t="shared" si="94"/>
        <v>2.4439357998889015E-7</v>
      </c>
      <c r="AF172" s="145">
        <f t="shared" si="86"/>
        <v>37869.014900000002</v>
      </c>
      <c r="AG172" s="146"/>
      <c r="AH172">
        <f t="shared" si="87"/>
        <v>-8.9843218224744011E-3</v>
      </c>
      <c r="AI172">
        <f t="shared" si="88"/>
        <v>1.0220810175487967</v>
      </c>
      <c r="AJ172">
        <f t="shared" si="89"/>
        <v>-0.95984776048741915</v>
      </c>
      <c r="AK172">
        <f t="shared" si="90"/>
        <v>-0.13075542806509077</v>
      </c>
      <c r="AL172">
        <f t="shared" si="91"/>
        <v>-1.4035020438486234</v>
      </c>
      <c r="AM172">
        <f t="shared" si="92"/>
        <v>-0.84528608867398214</v>
      </c>
      <c r="AN172">
        <f t="shared" si="99"/>
        <v>17.575766589898752</v>
      </c>
      <c r="AO172">
        <f t="shared" si="99"/>
        <v>17.57576659040522</v>
      </c>
      <c r="AP172">
        <f t="shared" si="99"/>
        <v>17.575766603455612</v>
      </c>
      <c r="AQ172">
        <f t="shared" si="99"/>
        <v>17.575766939730936</v>
      </c>
      <c r="AR172">
        <f t="shared" si="99"/>
        <v>17.575775604559336</v>
      </c>
      <c r="AS172">
        <f t="shared" si="99"/>
        <v>17.575998787234848</v>
      </c>
      <c r="AT172">
        <f t="shared" si="99"/>
        <v>17.581692394379907</v>
      </c>
      <c r="AU172">
        <f t="shared" si="93"/>
        <v>17.702567390446763</v>
      </c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</row>
    <row r="173" spans="1:70" s="34" customFormat="1">
      <c r="A173" s="85" t="s">
        <v>114</v>
      </c>
      <c r="B173" s="88"/>
      <c r="C173" s="86">
        <v>52902.375800000002</v>
      </c>
      <c r="D173" s="86">
        <v>5.9999999999999995E-4</v>
      </c>
      <c r="E173" s="48">
        <f t="shared" si="77"/>
        <v>-44.002993923861993</v>
      </c>
      <c r="F173" s="48">
        <f t="shared" si="78"/>
        <v>-44</v>
      </c>
      <c r="G173" s="48">
        <f t="shared" si="95"/>
        <v>-8.3954799629282206E-4</v>
      </c>
      <c r="K173" s="44">
        <f t="shared" si="98"/>
        <v>-8.3954799629282206E-4</v>
      </c>
      <c r="O173" s="34">
        <f t="shared" ca="1" si="73"/>
        <v>1.2571728301862328E-4</v>
      </c>
      <c r="P173" s="34">
        <f t="shared" si="79"/>
        <v>1.0888134719819278E-3</v>
      </c>
      <c r="Q173" s="212">
        <f t="shared" si="80"/>
        <v>37883.875800000002</v>
      </c>
      <c r="R173" s="45"/>
      <c r="S173" s="34">
        <f t="shared" si="96"/>
        <v>3.7185779523267492E-6</v>
      </c>
      <c r="T173" s="34">
        <v>1</v>
      </c>
      <c r="U173" s="34">
        <f t="shared" si="97"/>
        <v>3.7185779523267492E-6</v>
      </c>
      <c r="Z173">
        <f t="shared" si="82"/>
        <v>-44</v>
      </c>
      <c r="AA173">
        <f t="shared" si="83"/>
        <v>-1.2823454948717762E-4</v>
      </c>
      <c r="AB173">
        <f t="shared" si="84"/>
        <v>-7.1131344680564444E-4</v>
      </c>
      <c r="AC173">
        <f t="shared" si="85"/>
        <v>-1.9283614682747499E-3</v>
      </c>
      <c r="AD173"/>
      <c r="AE173">
        <f t="shared" si="94"/>
        <v>5.0596681960652633E-7</v>
      </c>
      <c r="AF173" s="145">
        <f t="shared" si="86"/>
        <v>37883.875800000002</v>
      </c>
      <c r="AG173" s="146"/>
      <c r="AH173">
        <f t="shared" si="87"/>
        <v>-8.9945251410468666E-3</v>
      </c>
      <c r="AI173">
        <f t="shared" si="88"/>
        <v>1.0230636888790898</v>
      </c>
      <c r="AJ173">
        <f t="shared" si="89"/>
        <v>-0.96193017253416568</v>
      </c>
      <c r="AK173">
        <f t="shared" si="90"/>
        <v>-0.13058567899951334</v>
      </c>
      <c r="AL173">
        <f t="shared" si="91"/>
        <v>-1.3959818591350335</v>
      </c>
      <c r="AM173">
        <f t="shared" si="92"/>
        <v>-0.83885977291696612</v>
      </c>
      <c r="AN173">
        <f t="shared" si="99"/>
        <v>17.583055826390552</v>
      </c>
      <c r="AO173">
        <f t="shared" si="99"/>
        <v>17.583055826969073</v>
      </c>
      <c r="AP173">
        <f t="shared" si="99"/>
        <v>17.583055841529699</v>
      </c>
      <c r="AQ173">
        <f t="shared" si="99"/>
        <v>17.583056208001555</v>
      </c>
      <c r="AR173">
        <f t="shared" si="99"/>
        <v>17.583065431477625</v>
      </c>
      <c r="AS173">
        <f t="shared" si="99"/>
        <v>17.583297481617162</v>
      </c>
      <c r="AT173">
        <f t="shared" si="99"/>
        <v>17.589080230201088</v>
      </c>
      <c r="AU173">
        <f t="shared" si="93"/>
        <v>17.70957037547317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</row>
    <row r="174" spans="1:70" s="34" customFormat="1">
      <c r="A174" s="69" t="s">
        <v>101</v>
      </c>
      <c r="B174" s="70" t="s">
        <v>65</v>
      </c>
      <c r="C174" s="71">
        <v>52908.402800000003</v>
      </c>
      <c r="D174" s="71" t="s">
        <v>48</v>
      </c>
      <c r="E174" s="48">
        <f t="shared" si="77"/>
        <v>-22.510024818951784</v>
      </c>
      <c r="F174" s="48">
        <f t="shared" si="78"/>
        <v>-22.5</v>
      </c>
      <c r="G174" s="48">
        <f t="shared" si="95"/>
        <v>-2.8111324936617166E-3</v>
      </c>
      <c r="I174" s="34">
        <f>G174</f>
        <v>-2.8111324936617166E-3</v>
      </c>
      <c r="K174" s="44"/>
      <c r="M174" s="1"/>
      <c r="N174" s="1"/>
      <c r="O174" s="34">
        <f t="shared" ref="O174:O192" ca="1" si="100">+C$11+C$12*F174</f>
        <v>1.2607735826741079E-4</v>
      </c>
      <c r="P174" s="34">
        <f t="shared" si="79"/>
        <v>1.0920825857291812E-3</v>
      </c>
      <c r="Q174" s="212">
        <f t="shared" si="80"/>
        <v>37889.902800000003</v>
      </c>
      <c r="R174" s="45"/>
      <c r="S174" s="34">
        <f t="shared" si="96"/>
        <v>1.5235087955984492E-5</v>
      </c>
      <c r="T174" s="34">
        <v>1</v>
      </c>
      <c r="U174" s="34">
        <f t="shared" si="97"/>
        <v>1.5235087955984492E-5</v>
      </c>
      <c r="W174" s="1"/>
      <c r="X174" s="1"/>
      <c r="Y174" s="1"/>
      <c r="Z174">
        <f t="shared" si="82"/>
        <v>-22.5</v>
      </c>
      <c r="AA174">
        <f t="shared" si="83"/>
        <v>-1.323814161119357E-4</v>
      </c>
      <c r="AB174">
        <f t="shared" si="84"/>
        <v>-2.6787510775497809E-3</v>
      </c>
      <c r="AC174">
        <f t="shared" si="85"/>
        <v>-3.9032150793908977E-3</v>
      </c>
      <c r="AD174"/>
      <c r="AE174">
        <f t="shared" si="94"/>
        <v>7.1757073354741121E-6</v>
      </c>
      <c r="AF174" s="145">
        <f t="shared" si="86"/>
        <v>37889.902800000003</v>
      </c>
      <c r="AG174" s="146"/>
      <c r="AH174">
        <f t="shared" si="87"/>
        <v>-8.9985306750345675E-3</v>
      </c>
      <c r="AI174">
        <f t="shared" si="88"/>
        <v>1.0234624890491939</v>
      </c>
      <c r="AJ174">
        <f t="shared" si="89"/>
        <v>-0.96276053577843412</v>
      </c>
      <c r="AK174">
        <f t="shared" si="90"/>
        <v>-0.13051461570296197</v>
      </c>
      <c r="AL174">
        <f t="shared" si="91"/>
        <v>-1.3929270953674262</v>
      </c>
      <c r="AM174">
        <f t="shared" si="92"/>
        <v>-0.83626092199540936</v>
      </c>
      <c r="AN174">
        <f t="shared" si="99"/>
        <v>17.586014778329989</v>
      </c>
      <c r="AO174">
        <f t="shared" si="99"/>
        <v>17.586014778940005</v>
      </c>
      <c r="AP174">
        <f t="shared" si="99"/>
        <v>17.586014794150078</v>
      </c>
      <c r="AQ174">
        <f t="shared" si="99"/>
        <v>17.58601517339611</v>
      </c>
      <c r="AR174">
        <f t="shared" si="99"/>
        <v>17.586024629322743</v>
      </c>
      <c r="AS174">
        <f t="shared" si="99"/>
        <v>17.586260307529148</v>
      </c>
      <c r="AT174">
        <f t="shared" si="99"/>
        <v>17.592078868269578</v>
      </c>
      <c r="AU174">
        <f t="shared" si="93"/>
        <v>17.712411209021617</v>
      </c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</row>
    <row r="175" spans="1:70" s="34" customFormat="1">
      <c r="A175" s="78" t="s">
        <v>115</v>
      </c>
      <c r="B175" s="79" t="s">
        <v>65</v>
      </c>
      <c r="C175" s="81">
        <v>52914.714999999997</v>
      </c>
      <c r="D175" s="81">
        <v>1E-3</v>
      </c>
      <c r="E175" s="48">
        <f t="shared" si="77"/>
        <v>0</v>
      </c>
      <c r="F175" s="48">
        <f t="shared" si="78"/>
        <v>0</v>
      </c>
      <c r="G175" s="48">
        <f t="shared" si="95"/>
        <v>0</v>
      </c>
      <c r="K175" s="44">
        <f>G175</f>
        <v>0</v>
      </c>
      <c r="O175" s="34">
        <f t="shared" ca="1" si="100"/>
        <v>1.2645418120218842E-4</v>
      </c>
      <c r="P175" s="34">
        <f t="shared" si="79"/>
        <v>1.0954828700204772E-3</v>
      </c>
      <c r="Q175" s="212">
        <f t="shared" si="80"/>
        <v>37896.214999999997</v>
      </c>
      <c r="R175" s="45"/>
      <c r="S175" s="34">
        <f t="shared" si="96"/>
        <v>1.2000827185083017E-6</v>
      </c>
      <c r="T175" s="34">
        <v>1</v>
      </c>
      <c r="U175" s="34">
        <f t="shared" si="97"/>
        <v>1.2000827185083017E-6</v>
      </c>
      <c r="Z175">
        <f t="shared" si="82"/>
        <v>0</v>
      </c>
      <c r="AA175">
        <f t="shared" si="83"/>
        <v>-1.3669556845183686E-4</v>
      </c>
      <c r="AB175">
        <f t="shared" si="84"/>
        <v>1.3669556845183686E-4</v>
      </c>
      <c r="AC175">
        <f t="shared" si="85"/>
        <v>-1.0954828700204772E-3</v>
      </c>
      <c r="AD175"/>
      <c r="AE175">
        <f t="shared" si="94"/>
        <v>1.8685678434370816E-8</v>
      </c>
      <c r="AF175" s="145">
        <f t="shared" si="86"/>
        <v>37896.214999999997</v>
      </c>
      <c r="AG175" s="146"/>
      <c r="AH175">
        <f t="shared" si="87"/>
        <v>-9.0026397658395617E-3</v>
      </c>
      <c r="AI175">
        <f t="shared" si="88"/>
        <v>1.0238799362468824</v>
      </c>
      <c r="AJ175">
        <f t="shared" si="89"/>
        <v>-0.963620581569542</v>
      </c>
      <c r="AK175">
        <f t="shared" si="90"/>
        <v>-0.13043888204565468</v>
      </c>
      <c r="AL175">
        <f t="shared" si="91"/>
        <v>-1.3897276989599987</v>
      </c>
      <c r="AM175">
        <f t="shared" si="92"/>
        <v>-0.83354613255495114</v>
      </c>
      <c r="AN175">
        <f t="shared" si="99"/>
        <v>17.589112590995473</v>
      </c>
      <c r="AO175">
        <f t="shared" si="99"/>
        <v>17.589112591639918</v>
      </c>
      <c r="AP175">
        <f t="shared" si="99"/>
        <v>17.589112607553172</v>
      </c>
      <c r="AQ175">
        <f t="shared" si="99"/>
        <v>17.589113000497846</v>
      </c>
      <c r="AR175">
        <f t="shared" si="99"/>
        <v>17.589122703295885</v>
      </c>
      <c r="AS175">
        <f t="shared" si="99"/>
        <v>17.589362196886086</v>
      </c>
      <c r="AT175">
        <f t="shared" si="99"/>
        <v>17.595218017779676</v>
      </c>
      <c r="AU175">
        <f t="shared" si="93"/>
        <v>17.715384174363013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</row>
    <row r="176" spans="1:70" s="34" customFormat="1">
      <c r="A176" s="78" t="s">
        <v>115</v>
      </c>
      <c r="B176" s="79" t="s">
        <v>62</v>
      </c>
      <c r="C176" s="81">
        <v>52914.856399999997</v>
      </c>
      <c r="D176" s="81">
        <v>2.9999999999999997E-4</v>
      </c>
      <c r="E176" s="48">
        <f t="shared" si="77"/>
        <v>0.50424852023272304</v>
      </c>
      <c r="F176" s="48">
        <f t="shared" si="78"/>
        <v>0.5</v>
      </c>
      <c r="G176" s="48">
        <f t="shared" si="95"/>
        <v>1.1913585040019825E-3</v>
      </c>
      <c r="K176" s="44">
        <f>G176</f>
        <v>1.1913585040019825E-3</v>
      </c>
      <c r="O176" s="34">
        <f t="shared" ca="1" si="100"/>
        <v>1.2646255504518349E-4</v>
      </c>
      <c r="P176" s="34">
        <f t="shared" si="79"/>
        <v>1.0955581893335475E-3</v>
      </c>
      <c r="Q176" s="212">
        <f t="shared" si="80"/>
        <v>37896.356399999997</v>
      </c>
      <c r="R176" s="45"/>
      <c r="S176" s="34">
        <f t="shared" si="96"/>
        <v>9.1777002905711667E-9</v>
      </c>
      <c r="T176" s="34">
        <v>1</v>
      </c>
      <c r="U176" s="34">
        <f t="shared" si="97"/>
        <v>9.1777002905711667E-9</v>
      </c>
      <c r="Z176">
        <f t="shared" si="82"/>
        <v>0.5</v>
      </c>
      <c r="AA176">
        <f t="shared" si="83"/>
        <v>-1.3679114014066365E-4</v>
      </c>
      <c r="AB176">
        <f t="shared" si="84"/>
        <v>1.3281496441426462E-3</v>
      </c>
      <c r="AC176">
        <f t="shared" si="85"/>
        <v>9.5800314668435024E-5</v>
      </c>
      <c r="AD176"/>
      <c r="AE176">
        <f t="shared" si="94"/>
        <v>1.7639814772362377E-6</v>
      </c>
      <c r="AF176" s="145">
        <f t="shared" si="86"/>
        <v>37896.356399999997</v>
      </c>
      <c r="AG176" s="146"/>
      <c r="AH176">
        <f t="shared" si="87"/>
        <v>-9.0027301166803429E-3</v>
      </c>
      <c r="AI176">
        <f t="shared" si="88"/>
        <v>1.023889213957023</v>
      </c>
      <c r="AJ176">
        <f t="shared" si="89"/>
        <v>-0.96363958961817753</v>
      </c>
      <c r="AK176">
        <f t="shared" si="90"/>
        <v>-0.13043718319938899</v>
      </c>
      <c r="AL176">
        <f t="shared" si="91"/>
        <v>-1.3896565716212146</v>
      </c>
      <c r="AM176">
        <f t="shared" si="92"/>
        <v>-0.8334858610647734</v>
      </c>
      <c r="AN176">
        <f t="shared" si="99"/>
        <v>17.589181445625769</v>
      </c>
      <c r="AO176">
        <f t="shared" si="99"/>
        <v>17.589181446270995</v>
      </c>
      <c r="AP176">
        <f t="shared" si="99"/>
        <v>17.589181462200155</v>
      </c>
      <c r="AQ176">
        <f t="shared" si="99"/>
        <v>17.589181855453113</v>
      </c>
      <c r="AR176">
        <f t="shared" si="99"/>
        <v>17.589191563779135</v>
      </c>
      <c r="AS176">
        <f t="shared" si="99"/>
        <v>17.589431142368554</v>
      </c>
      <c r="AT176">
        <f t="shared" si="99"/>
        <v>17.595287788726381</v>
      </c>
      <c r="AU176">
        <f t="shared" si="93"/>
        <v>17.715450240259489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</row>
    <row r="177" spans="1:70" s="34" customFormat="1">
      <c r="A177" s="85" t="s">
        <v>114</v>
      </c>
      <c r="B177" s="73" t="s">
        <v>62</v>
      </c>
      <c r="C177" s="86">
        <v>52929.436699999998</v>
      </c>
      <c r="D177" s="86">
        <v>4.7000000000000002E-3</v>
      </c>
      <c r="E177" s="48">
        <f t="shared" si="77"/>
        <v>52.499260539521998</v>
      </c>
      <c r="F177" s="48">
        <f t="shared" si="78"/>
        <v>52.5</v>
      </c>
      <c r="G177" s="48">
        <f t="shared" si="95"/>
        <v>-2.0735750149469823E-4</v>
      </c>
      <c r="K177" s="44">
        <f>G177</f>
        <v>-2.0735750149469823E-4</v>
      </c>
      <c r="O177" s="34">
        <f t="shared" ca="1" si="100"/>
        <v>1.2733343471666954E-4</v>
      </c>
      <c r="P177" s="34">
        <f t="shared" si="79"/>
        <v>1.1033338162415975E-3</v>
      </c>
      <c r="Q177" s="212">
        <f t="shared" si="80"/>
        <v>37910.936699999998</v>
      </c>
      <c r="R177" s="45"/>
      <c r="S177" s="34">
        <f t="shared" si="96"/>
        <v>1.7179117303893072E-6</v>
      </c>
      <c r="T177" s="34">
        <v>1</v>
      </c>
      <c r="U177" s="34">
        <f t="shared" si="97"/>
        <v>1.7179117303893072E-6</v>
      </c>
      <c r="Z177">
        <f t="shared" si="82"/>
        <v>52.5</v>
      </c>
      <c r="AA177">
        <f t="shared" si="83"/>
        <v>-1.4665933504241606E-4</v>
      </c>
      <c r="AB177">
        <f t="shared" si="84"/>
        <v>-6.0698166452282168E-5</v>
      </c>
      <c r="AC177">
        <f t="shared" si="85"/>
        <v>-1.3106913177362957E-3</v>
      </c>
      <c r="AD177"/>
      <c r="AE177">
        <f t="shared" si="94"/>
        <v>3.6842674106689525E-9</v>
      </c>
      <c r="AF177" s="145">
        <f t="shared" si="86"/>
        <v>37910.936699999998</v>
      </c>
      <c r="AG177" s="146"/>
      <c r="AH177">
        <f t="shared" si="87"/>
        <v>-9.0118977333518546E-3</v>
      </c>
      <c r="AI177">
        <f t="shared" si="88"/>
        <v>1.0248543443264966</v>
      </c>
      <c r="AJ177">
        <f t="shared" si="89"/>
        <v>-0.9655916217079048</v>
      </c>
      <c r="AK177">
        <f t="shared" si="90"/>
        <v>-0.13025672678435971</v>
      </c>
      <c r="AL177">
        <f t="shared" si="91"/>
        <v>-1.3822522869548295</v>
      </c>
      <c r="AM177">
        <f t="shared" si="92"/>
        <v>-0.82723111692125595</v>
      </c>
      <c r="AN177">
        <f t="shared" si="99"/>
        <v>17.596345734321176</v>
      </c>
      <c r="AO177">
        <f t="shared" si="99"/>
        <v>17.596345735052086</v>
      </c>
      <c r="AP177">
        <f t="shared" si="99"/>
        <v>17.596345752702792</v>
      </c>
      <c r="AQ177">
        <f t="shared" si="99"/>
        <v>17.596346178948384</v>
      </c>
      <c r="AR177">
        <f t="shared" si="99"/>
        <v>17.596356472151985</v>
      </c>
      <c r="AS177">
        <f t="shared" si="99"/>
        <v>17.59660494007661</v>
      </c>
      <c r="AT177">
        <f t="shared" si="99"/>
        <v>17.602546827765753</v>
      </c>
      <c r="AU177">
        <f t="shared" si="93"/>
        <v>17.722321093492944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</row>
    <row r="178" spans="1:70" s="34" customFormat="1">
      <c r="A178" s="85" t="s">
        <v>114</v>
      </c>
      <c r="B178" s="88"/>
      <c r="C178" s="86">
        <v>52929.579299999998</v>
      </c>
      <c r="D178" s="86">
        <v>5.9999999999999995E-4</v>
      </c>
      <c r="E178" s="48">
        <f t="shared" si="77"/>
        <v>53.00778839655576</v>
      </c>
      <c r="F178" s="48">
        <f t="shared" si="78"/>
        <v>53</v>
      </c>
      <c r="G178" s="48">
        <f t="shared" si="95"/>
        <v>2.1840010012965649E-3</v>
      </c>
      <c r="K178" s="44">
        <f>G178</f>
        <v>2.1840010012965649E-3</v>
      </c>
      <c r="O178" s="34">
        <f t="shared" ca="1" si="100"/>
        <v>1.2734180855966462E-4</v>
      </c>
      <c r="P178" s="34">
        <f t="shared" si="79"/>
        <v>1.1034080282152203E-3</v>
      </c>
      <c r="Q178" s="212">
        <f t="shared" si="80"/>
        <v>37911.079299999998</v>
      </c>
      <c r="R178" s="45"/>
      <c r="S178" s="34">
        <f t="shared" si="96"/>
        <v>1.1676811734727798E-6</v>
      </c>
      <c r="T178" s="34">
        <v>1</v>
      </c>
      <c r="U178" s="34">
        <f t="shared" si="97"/>
        <v>1.1676811734727798E-6</v>
      </c>
      <c r="Z178">
        <f t="shared" si="82"/>
        <v>53</v>
      </c>
      <c r="AA178">
        <f t="shared" si="83"/>
        <v>-1.4675353340866393E-4</v>
      </c>
      <c r="AB178">
        <f t="shared" si="84"/>
        <v>2.3307545347052289E-3</v>
      </c>
      <c r="AC178">
        <f t="shared" si="85"/>
        <v>1.0805929730813447E-3</v>
      </c>
      <c r="AD178"/>
      <c r="AE178">
        <f t="shared" si="94"/>
        <v>5.4324167010489875E-6</v>
      </c>
      <c r="AF178" s="145">
        <f t="shared" si="86"/>
        <v>37911.079299999998</v>
      </c>
      <c r="AG178" s="146"/>
      <c r="AH178">
        <f t="shared" si="87"/>
        <v>-9.011983679907876E-3</v>
      </c>
      <c r="AI178">
        <f t="shared" si="88"/>
        <v>1.0248636267203817</v>
      </c>
      <c r="AJ178">
        <f t="shared" si="89"/>
        <v>-0.96561015207718526</v>
      </c>
      <c r="AK178">
        <f t="shared" si="90"/>
        <v>-0.13025495526383982</v>
      </c>
      <c r="AL178">
        <f t="shared" si="91"/>
        <v>-1.382181024170696</v>
      </c>
      <c r="AM178">
        <f t="shared" si="92"/>
        <v>-0.82717110433309127</v>
      </c>
      <c r="AN178">
        <f t="shared" si="99"/>
        <v>17.596414654479048</v>
      </c>
      <c r="AO178">
        <f t="shared" si="99"/>
        <v>17.596414655210825</v>
      </c>
      <c r="AP178">
        <f t="shared" si="99"/>
        <v>17.596414672878748</v>
      </c>
      <c r="AQ178">
        <f t="shared" si="99"/>
        <v>17.596415099450613</v>
      </c>
      <c r="AR178">
        <f t="shared" si="99"/>
        <v>17.596425398373921</v>
      </c>
      <c r="AS178">
        <f t="shared" si="99"/>
        <v>17.596673952240391</v>
      </c>
      <c r="AT178">
        <f t="shared" si="99"/>
        <v>17.602616653693428</v>
      </c>
      <c r="AU178">
        <f t="shared" si="93"/>
        <v>17.72238715938942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</row>
    <row r="179" spans="1:70" s="34" customFormat="1">
      <c r="A179" s="69" t="s">
        <v>101</v>
      </c>
      <c r="B179" s="70" t="s">
        <v>65</v>
      </c>
      <c r="C179" s="71">
        <v>52931.39344</v>
      </c>
      <c r="D179" s="71" t="s">
        <v>48</v>
      </c>
      <c r="E179" s="48">
        <f t="shared" si="77"/>
        <v>59.477218456621728</v>
      </c>
      <c r="F179" s="48">
        <f t="shared" si="78"/>
        <v>59.5</v>
      </c>
      <c r="G179" s="48">
        <f t="shared" si="95"/>
        <v>-6.3883384937071241E-3</v>
      </c>
      <c r="I179" s="34">
        <f>G179</f>
        <v>-6.3883384937071241E-3</v>
      </c>
      <c r="K179" s="44"/>
      <c r="M179" s="1"/>
      <c r="N179" s="1"/>
      <c r="O179" s="34">
        <f t="shared" ca="1" si="100"/>
        <v>1.2745066851860038E-4</v>
      </c>
      <c r="P179" s="34">
        <f t="shared" si="79"/>
        <v>1.1043718241781292E-3</v>
      </c>
      <c r="Q179" s="212">
        <f t="shared" si="80"/>
        <v>37912.89344</v>
      </c>
      <c r="R179" s="45"/>
      <c r="S179" s="34">
        <f t="shared" si="96"/>
        <v>5.6140707907744137E-5</v>
      </c>
      <c r="T179" s="34">
        <v>1</v>
      </c>
      <c r="U179" s="34">
        <f t="shared" si="97"/>
        <v>5.6140707907744137E-5</v>
      </c>
      <c r="W179" s="1"/>
      <c r="X179" s="1"/>
      <c r="Y179" s="1"/>
      <c r="Z179">
        <f t="shared" si="82"/>
        <v>59.5</v>
      </c>
      <c r="AA179">
        <f t="shared" si="83"/>
        <v>-1.4797691379823605E-4</v>
      </c>
      <c r="AB179">
        <f t="shared" si="84"/>
        <v>-6.2403615799088881E-3</v>
      </c>
      <c r="AC179">
        <f t="shared" si="85"/>
        <v>-7.4927103178852534E-3</v>
      </c>
      <c r="AD179"/>
      <c r="AE179">
        <f t="shared" si="94"/>
        <v>3.8942112648002953E-5</v>
      </c>
      <c r="AF179" s="145">
        <f t="shared" si="86"/>
        <v>37912.89344</v>
      </c>
      <c r="AG179" s="146"/>
      <c r="AH179">
        <f t="shared" si="87"/>
        <v>-9.0130971599306099E-3</v>
      </c>
      <c r="AI179">
        <f t="shared" si="88"/>
        <v>1.0249843016328055</v>
      </c>
      <c r="AJ179">
        <f t="shared" si="89"/>
        <v>-0.96585063104181501</v>
      </c>
      <c r="AK179">
        <f t="shared" si="90"/>
        <v>-0.13023186237014497</v>
      </c>
      <c r="AL179">
        <f t="shared" si="91"/>
        <v>-1.3812544904989568</v>
      </c>
      <c r="AM179">
        <f t="shared" si="92"/>
        <v>-0.82639116357055009</v>
      </c>
      <c r="AN179">
        <f t="shared" si="99"/>
        <v>17.597310673337144</v>
      </c>
      <c r="AO179">
        <f t="shared" si="99"/>
        <v>17.597310674080259</v>
      </c>
      <c r="AP179">
        <f t="shared" si="99"/>
        <v>17.597310691973139</v>
      </c>
      <c r="AQ179">
        <f t="shared" si="99"/>
        <v>17.597311122802424</v>
      </c>
      <c r="AR179">
        <f t="shared" si="99"/>
        <v>17.597321496248171</v>
      </c>
      <c r="AS179">
        <f t="shared" si="99"/>
        <v>17.597571168154012</v>
      </c>
      <c r="AT179">
        <f t="shared" si="99"/>
        <v>17.603524438318622</v>
      </c>
      <c r="AU179">
        <f t="shared" si="93"/>
        <v>17.7232460160436</v>
      </c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</row>
    <row r="180" spans="1:70" s="34" customFormat="1">
      <c r="A180" s="69" t="s">
        <v>101</v>
      </c>
      <c r="B180" s="70" t="s">
        <v>62</v>
      </c>
      <c r="C180" s="71">
        <v>52941.353940000001</v>
      </c>
      <c r="D180" s="71" t="s">
        <v>48</v>
      </c>
      <c r="E180" s="48">
        <f t="shared" si="77"/>
        <v>94.997496998087541</v>
      </c>
      <c r="F180" s="48">
        <f t="shared" si="78"/>
        <v>95</v>
      </c>
      <c r="G180" s="48">
        <f t="shared" si="95"/>
        <v>-7.0188499375944957E-4</v>
      </c>
      <c r="I180" s="34">
        <f>G180</f>
        <v>-7.0188499375944957E-4</v>
      </c>
      <c r="K180" s="44"/>
      <c r="M180" s="1"/>
      <c r="N180" s="1"/>
      <c r="O180" s="34">
        <f t="shared" ca="1" si="100"/>
        <v>1.2804521137124949E-4</v>
      </c>
      <c r="P180" s="34">
        <f t="shared" si="79"/>
        <v>1.1096041844583192E-3</v>
      </c>
      <c r="Q180" s="212">
        <f t="shared" si="80"/>
        <v>37922.853940000001</v>
      </c>
      <c r="R180" s="45"/>
      <c r="S180" s="34">
        <f t="shared" si="96"/>
        <v>3.2814930428000872E-6</v>
      </c>
      <c r="T180" s="34">
        <v>1</v>
      </c>
      <c r="U180" s="34">
        <f t="shared" si="97"/>
        <v>3.2814930428000872E-6</v>
      </c>
      <c r="W180" s="1"/>
      <c r="X180" s="1"/>
      <c r="Y180" s="1"/>
      <c r="Z180">
        <f t="shared" si="82"/>
        <v>95</v>
      </c>
      <c r="AA180">
        <f t="shared" si="83"/>
        <v>-1.5461905099328592E-4</v>
      </c>
      <c r="AB180">
        <f t="shared" si="84"/>
        <v>-5.4726594276616365E-4</v>
      </c>
      <c r="AC180">
        <f t="shared" si="85"/>
        <v>-1.8114891782177688E-3</v>
      </c>
      <c r="AD180"/>
      <c r="AE180">
        <f t="shared" si="94"/>
        <v>2.9950001211173793E-7</v>
      </c>
      <c r="AF180" s="145">
        <f t="shared" si="86"/>
        <v>37922.853940000001</v>
      </c>
      <c r="AG180" s="146"/>
      <c r="AH180">
        <f t="shared" si="87"/>
        <v>-9.0190529927193126E-3</v>
      </c>
      <c r="AI180">
        <f t="shared" si="88"/>
        <v>1.0256434921852877</v>
      </c>
      <c r="AJ180">
        <f t="shared" si="89"/>
        <v>-0.96715035945559658</v>
      </c>
      <c r="AK180">
        <f t="shared" si="90"/>
        <v>-0.13010366871467721</v>
      </c>
      <c r="AL180">
        <f t="shared" si="91"/>
        <v>-1.3761903400854079</v>
      </c>
      <c r="AM180">
        <f t="shared" si="92"/>
        <v>-0.8221387665871025</v>
      </c>
      <c r="AN180">
        <f t="shared" si="99"/>
        <v>17.602206176504779</v>
      </c>
      <c r="AO180">
        <f t="shared" si="99"/>
        <v>17.602206177312336</v>
      </c>
      <c r="AP180">
        <f t="shared" si="99"/>
        <v>17.602206196472654</v>
      </c>
      <c r="AQ180">
        <f t="shared" si="99"/>
        <v>17.602206651076639</v>
      </c>
      <c r="AR180">
        <f t="shared" si="99"/>
        <v>17.60221743697852</v>
      </c>
      <c r="AS180">
        <f t="shared" si="99"/>
        <v>17.602473240809577</v>
      </c>
      <c r="AT180">
        <f t="shared" si="99"/>
        <v>17.608483896254953</v>
      </c>
      <c r="AU180">
        <f t="shared" si="93"/>
        <v>17.727936694693362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</row>
    <row r="181" spans="1:70" s="34" customFormat="1">
      <c r="A181" s="69" t="s">
        <v>101</v>
      </c>
      <c r="B181" s="70" t="s">
        <v>65</v>
      </c>
      <c r="C181" s="71">
        <v>52956.359170000003</v>
      </c>
      <c r="D181" s="71">
        <v>1.5E-3</v>
      </c>
      <c r="E181" s="48">
        <f t="shared" si="77"/>
        <v>148.50785784129735</v>
      </c>
      <c r="F181" s="48">
        <f t="shared" si="78"/>
        <v>148.5</v>
      </c>
      <c r="G181" s="48">
        <f t="shared" si="95"/>
        <v>2.2034745052224025E-3</v>
      </c>
      <c r="K181" s="44">
        <f t="shared" ref="K181:K192" si="101">G181</f>
        <v>2.2034745052224025E-3</v>
      </c>
      <c r="M181" s="1"/>
      <c r="N181" s="1"/>
      <c r="O181" s="34">
        <f t="shared" ca="1" si="100"/>
        <v>1.2894121257172076E-4</v>
      </c>
      <c r="P181" s="34">
        <f t="shared" si="79"/>
        <v>1.1173891420713578E-3</v>
      </c>
      <c r="Q181" s="212">
        <f t="shared" si="80"/>
        <v>37937.859170000003</v>
      </c>
      <c r="R181" s="59"/>
      <c r="S181" s="34">
        <f t="shared" si="96"/>
        <v>1.1795814160509366E-6</v>
      </c>
      <c r="T181" s="34">
        <v>0.1</v>
      </c>
      <c r="U181" s="34">
        <f t="shared" si="97"/>
        <v>1.1795814160509367E-7</v>
      </c>
      <c r="W181" s="1"/>
      <c r="X181" s="1"/>
      <c r="Y181" s="1"/>
      <c r="Z181">
        <f t="shared" si="82"/>
        <v>148.5</v>
      </c>
      <c r="AA181">
        <f t="shared" si="83"/>
        <v>-1.6450225926732676E-4</v>
      </c>
      <c r="AB181">
        <f t="shared" si="84"/>
        <v>2.3679767644897293E-3</v>
      </c>
      <c r="AC181">
        <f t="shared" si="85"/>
        <v>1.0860853631510447E-3</v>
      </c>
      <c r="AD181"/>
      <c r="AE181">
        <f t="shared" si="94"/>
        <v>5.607313957163247E-7</v>
      </c>
      <c r="AF181" s="145">
        <f t="shared" si="86"/>
        <v>37937.859170000003</v>
      </c>
      <c r="AG181" s="146"/>
      <c r="AH181">
        <f t="shared" si="87"/>
        <v>-9.0276270174176384E-3</v>
      </c>
      <c r="AI181">
        <f t="shared" si="88"/>
        <v>1.0266372714223928</v>
      </c>
      <c r="AJ181">
        <f t="shared" si="89"/>
        <v>-0.96906527678837973</v>
      </c>
      <c r="AK181">
        <f t="shared" si="90"/>
        <v>-0.12990384549983564</v>
      </c>
      <c r="AL181">
        <f t="shared" si="91"/>
        <v>-1.3685461425635412</v>
      </c>
      <c r="AM181">
        <f t="shared" si="92"/>
        <v>-0.81575329876258895</v>
      </c>
      <c r="AN181">
        <f t="shared" ref="AN181:AT196" si="102">$AU181+$AB$7*SIN(AO181)</f>
        <v>17.609589853551725</v>
      </c>
      <c r="AO181">
        <f t="shared" si="102"/>
        <v>17.609589854464826</v>
      </c>
      <c r="AP181">
        <f t="shared" si="102"/>
        <v>17.609589875663055</v>
      </c>
      <c r="AQ181">
        <f t="shared" si="102"/>
        <v>17.609590367792784</v>
      </c>
      <c r="AR181">
        <f t="shared" si="102"/>
        <v>17.609601792684551</v>
      </c>
      <c r="AS181">
        <f t="shared" si="102"/>
        <v>17.609866917137573</v>
      </c>
      <c r="AT181">
        <f t="shared" si="102"/>
        <v>17.615962972069237</v>
      </c>
      <c r="AU181">
        <f t="shared" si="93"/>
        <v>17.735005745616242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</row>
    <row r="182" spans="1:70" s="34" customFormat="1">
      <c r="A182" s="98" t="s">
        <v>116</v>
      </c>
      <c r="B182" s="87" t="s">
        <v>65</v>
      </c>
      <c r="C182" s="98">
        <v>53208.453000000001</v>
      </c>
      <c r="D182" s="98">
        <v>1E-4</v>
      </c>
      <c r="E182" s="48">
        <f t="shared" si="77"/>
        <v>1047.5031954432168</v>
      </c>
      <c r="F182" s="48">
        <f t="shared" si="78"/>
        <v>1047.5</v>
      </c>
      <c r="G182" s="48">
        <f t="shared" si="95"/>
        <v>8.9605750690679997E-4</v>
      </c>
      <c r="K182" s="44">
        <f t="shared" si="101"/>
        <v>8.9605750690679997E-4</v>
      </c>
      <c r="O182" s="34">
        <f t="shared" ca="1" si="100"/>
        <v>1.4399738227683566E-4</v>
      </c>
      <c r="P182" s="34">
        <f t="shared" si="79"/>
        <v>1.2301443516511299E-3</v>
      </c>
      <c r="Q182" s="212">
        <f t="shared" si="80"/>
        <v>38189.953000000001</v>
      </c>
      <c r="R182" s="45"/>
      <c r="S182" s="34">
        <f t="shared" si="96"/>
        <v>1.1161401983122204E-7</v>
      </c>
      <c r="T182" s="34">
        <v>1</v>
      </c>
      <c r="U182" s="34">
        <f t="shared" si="97"/>
        <v>1.1161401983122204E-7</v>
      </c>
      <c r="Z182">
        <f t="shared" si="82"/>
        <v>1047.5</v>
      </c>
      <c r="AA182">
        <f t="shared" si="83"/>
        <v>-3.0612020288343922E-4</v>
      </c>
      <c r="AB182">
        <f t="shared" si="84"/>
        <v>1.2021777097902392E-3</v>
      </c>
      <c r="AC182">
        <f t="shared" si="85"/>
        <v>-3.3408684474432997E-4</v>
      </c>
      <c r="AD182"/>
      <c r="AE182">
        <f t="shared" si="94"/>
        <v>1.4452312459165046E-6</v>
      </c>
      <c r="AF182" s="145">
        <f t="shared" si="86"/>
        <v>38189.953000000001</v>
      </c>
      <c r="AG182" s="146"/>
      <c r="AH182">
        <f t="shared" si="87"/>
        <v>-9.0978094906771761E-3</v>
      </c>
      <c r="AI182">
        <f t="shared" si="88"/>
        <v>1.0433376656118851</v>
      </c>
      <c r="AJ182">
        <f t="shared" si="89"/>
        <v>-0.99296321512617669</v>
      </c>
      <c r="AK182">
        <f t="shared" si="90"/>
        <v>-0.12532517721426858</v>
      </c>
      <c r="AL182">
        <f t="shared" si="91"/>
        <v>-1.2378664812114437</v>
      </c>
      <c r="AM182">
        <f t="shared" si="92"/>
        <v>-0.71229978112315662</v>
      </c>
      <c r="AN182">
        <f t="shared" si="102"/>
        <v>17.734733556224203</v>
      </c>
      <c r="AO182">
        <f t="shared" si="102"/>
        <v>17.734733561237906</v>
      </c>
      <c r="AP182">
        <f t="shared" si="102"/>
        <v>17.734733647101269</v>
      </c>
      <c r="AQ182">
        <f t="shared" si="102"/>
        <v>17.734735117571852</v>
      </c>
      <c r="AR182">
        <f t="shared" si="102"/>
        <v>17.734760299731992</v>
      </c>
      <c r="AS182">
        <f t="shared" si="102"/>
        <v>17.735191349774322</v>
      </c>
      <c r="AT182">
        <f t="shared" si="102"/>
        <v>17.742512007041885</v>
      </c>
      <c r="AU182">
        <f t="shared" si="93"/>
        <v>17.853792227479218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</row>
    <row r="183" spans="1:70" s="34" customFormat="1">
      <c r="A183" s="85" t="s">
        <v>112</v>
      </c>
      <c r="B183" s="87"/>
      <c r="C183" s="86">
        <v>53209.433199999999</v>
      </c>
      <c r="D183" s="86">
        <v>1.4E-3</v>
      </c>
      <c r="E183" s="48">
        <f t="shared" si="77"/>
        <v>1050.9987003903855</v>
      </c>
      <c r="F183" s="48">
        <f t="shared" si="78"/>
        <v>1051</v>
      </c>
      <c r="G183" s="48">
        <f t="shared" si="95"/>
        <v>-3.6443299904931337E-4</v>
      </c>
      <c r="K183" s="44">
        <f t="shared" si="101"/>
        <v>-3.6443299904931337E-4</v>
      </c>
      <c r="O183" s="34">
        <f t="shared" ca="1" si="100"/>
        <v>1.4405599917780107E-4</v>
      </c>
      <c r="P183" s="34">
        <f t="shared" si="79"/>
        <v>1.2305167069652176E-3</v>
      </c>
      <c r="Q183" s="212">
        <f t="shared" si="80"/>
        <v>38190.933199999999</v>
      </c>
      <c r="R183" s="45"/>
      <c r="S183" s="34">
        <f t="shared" si="96"/>
        <v>2.5438645647158387E-6</v>
      </c>
      <c r="T183" s="34">
        <v>1</v>
      </c>
      <c r="U183" s="34">
        <f t="shared" si="97"/>
        <v>2.5438645647158387E-6</v>
      </c>
      <c r="Z183">
        <f t="shared" si="82"/>
        <v>1051</v>
      </c>
      <c r="AA183">
        <f t="shared" si="83"/>
        <v>-3.0657578575062593E-4</v>
      </c>
      <c r="AB183">
        <f t="shared" si="84"/>
        <v>-5.785721329868744E-5</v>
      </c>
      <c r="AC183">
        <f t="shared" si="85"/>
        <v>-1.5949497060145309E-3</v>
      </c>
      <c r="AD183"/>
      <c r="AE183">
        <f t="shared" si="94"/>
        <v>3.3474571306898146E-9</v>
      </c>
      <c r="AF183" s="145">
        <f t="shared" si="86"/>
        <v>38190.933199999999</v>
      </c>
      <c r="AG183" s="146"/>
      <c r="AH183">
        <f t="shared" si="87"/>
        <v>-9.0978045970311183E-3</v>
      </c>
      <c r="AI183">
        <f t="shared" si="88"/>
        <v>1.043402455738021</v>
      </c>
      <c r="AJ183">
        <f t="shared" si="89"/>
        <v>-0.99302430985062362</v>
      </c>
      <c r="AK183">
        <f t="shared" si="90"/>
        <v>-0.12530275392178941</v>
      </c>
      <c r="AL183">
        <f t="shared" si="91"/>
        <v>-1.2373494588317029</v>
      </c>
      <c r="AM183">
        <f t="shared" si="92"/>
        <v>-0.71191018058938449</v>
      </c>
      <c r="AN183">
        <f t="shared" si="102"/>
        <v>17.735224711216382</v>
      </c>
      <c r="AO183">
        <f t="shared" si="102"/>
        <v>17.735224716257928</v>
      </c>
      <c r="AP183">
        <f t="shared" si="102"/>
        <v>17.735224802511709</v>
      </c>
      <c r="AQ183">
        <f t="shared" si="102"/>
        <v>17.735226278190822</v>
      </c>
      <c r="AR183">
        <f t="shared" si="102"/>
        <v>17.735251524267703</v>
      </c>
      <c r="AS183">
        <f t="shared" si="102"/>
        <v>17.735683236018122</v>
      </c>
      <c r="AT183">
        <f t="shared" si="102"/>
        <v>17.74300783283142</v>
      </c>
      <c r="AU183">
        <f t="shared" si="93"/>
        <v>17.854254688754548</v>
      </c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</row>
    <row r="184" spans="1:70" s="34" customFormat="1">
      <c r="A184" s="98" t="s">
        <v>116</v>
      </c>
      <c r="B184" s="87" t="s">
        <v>62</v>
      </c>
      <c r="C184" s="98">
        <v>53209.433499999999</v>
      </c>
      <c r="D184" s="98">
        <v>1E-4</v>
      </c>
      <c r="E184" s="48">
        <f t="shared" si="77"/>
        <v>1050.9997702245857</v>
      </c>
      <c r="F184" s="48">
        <f t="shared" si="78"/>
        <v>1051</v>
      </c>
      <c r="G184" s="48">
        <f t="shared" si="95"/>
        <v>-6.4432999351993203E-5</v>
      </c>
      <c r="K184" s="44">
        <f t="shared" si="101"/>
        <v>-6.4432999351993203E-5</v>
      </c>
      <c r="O184" s="34">
        <f t="shared" ca="1" si="100"/>
        <v>1.4405599917780107E-4</v>
      </c>
      <c r="P184" s="34">
        <f t="shared" si="79"/>
        <v>1.2305167069652176E-3</v>
      </c>
      <c r="Q184" s="212">
        <f t="shared" si="80"/>
        <v>38190.933499999999</v>
      </c>
      <c r="R184" s="45"/>
      <c r="S184" s="34">
        <f t="shared" si="96"/>
        <v>1.6768947418910305E-6</v>
      </c>
      <c r="T184" s="34">
        <v>1</v>
      </c>
      <c r="U184" s="34">
        <f t="shared" si="97"/>
        <v>1.6768947418910305E-6</v>
      </c>
      <c r="Z184">
        <f t="shared" si="82"/>
        <v>1051</v>
      </c>
      <c r="AA184">
        <f t="shared" si="83"/>
        <v>-3.0657578575062593E-4</v>
      </c>
      <c r="AB184">
        <f t="shared" si="84"/>
        <v>2.4214278639863272E-4</v>
      </c>
      <c r="AC184">
        <f t="shared" si="85"/>
        <v>-1.2949497063172108E-3</v>
      </c>
      <c r="AD184"/>
      <c r="AE184">
        <f t="shared" si="94"/>
        <v>5.863312900489387E-8</v>
      </c>
      <c r="AF184" s="145">
        <f t="shared" si="86"/>
        <v>38190.933499999999</v>
      </c>
      <c r="AG184" s="146"/>
      <c r="AH184">
        <f t="shared" si="87"/>
        <v>-9.0978045970311183E-3</v>
      </c>
      <c r="AI184">
        <f t="shared" si="88"/>
        <v>1.043402455738021</v>
      </c>
      <c r="AJ184">
        <f t="shared" si="89"/>
        <v>-0.99302430985062362</v>
      </c>
      <c r="AK184">
        <f t="shared" si="90"/>
        <v>-0.12530275392178941</v>
      </c>
      <c r="AL184">
        <f t="shared" si="91"/>
        <v>-1.2373494588317029</v>
      </c>
      <c r="AM184">
        <f t="shared" si="92"/>
        <v>-0.71191018058938449</v>
      </c>
      <c r="AN184">
        <f t="shared" si="102"/>
        <v>17.735224711216382</v>
      </c>
      <c r="AO184">
        <f t="shared" si="102"/>
        <v>17.735224716257928</v>
      </c>
      <c r="AP184">
        <f t="shared" si="102"/>
        <v>17.735224802511709</v>
      </c>
      <c r="AQ184">
        <f t="shared" si="102"/>
        <v>17.735226278190822</v>
      </c>
      <c r="AR184">
        <f t="shared" si="102"/>
        <v>17.735251524267703</v>
      </c>
      <c r="AS184">
        <f t="shared" si="102"/>
        <v>17.735683236018122</v>
      </c>
      <c r="AT184">
        <f t="shared" si="102"/>
        <v>17.74300783283142</v>
      </c>
      <c r="AU184">
        <f t="shared" si="93"/>
        <v>17.854254688754548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</row>
    <row r="185" spans="1:70" s="34" customFormat="1">
      <c r="A185" s="85" t="s">
        <v>112</v>
      </c>
      <c r="B185" s="87"/>
      <c r="C185" s="86">
        <v>53217.426200000002</v>
      </c>
      <c r="D185" s="86">
        <v>2.9999999999999997E-4</v>
      </c>
      <c r="E185" s="48">
        <f t="shared" si="77"/>
        <v>1079.502649628073</v>
      </c>
      <c r="F185" s="48">
        <f t="shared" si="78"/>
        <v>1079.5</v>
      </c>
      <c r="G185" s="48">
        <f t="shared" si="95"/>
        <v>7.4300150299677625E-4</v>
      </c>
      <c r="K185" s="44">
        <f t="shared" si="101"/>
        <v>7.4300150299677625E-4</v>
      </c>
      <c r="O185" s="34">
        <f t="shared" ca="1" si="100"/>
        <v>1.4453330822851939E-4</v>
      </c>
      <c r="P185" s="34">
        <f t="shared" si="79"/>
        <v>1.2335295070260964E-3</v>
      </c>
      <c r="Q185" s="212">
        <f t="shared" si="80"/>
        <v>38198.926200000002</v>
      </c>
      <c r="R185" s="45"/>
      <c r="S185" s="34">
        <f t="shared" si="96"/>
        <v>2.4061772273698869E-7</v>
      </c>
      <c r="T185" s="34">
        <v>1</v>
      </c>
      <c r="U185" s="34">
        <f t="shared" si="97"/>
        <v>2.4061772273698869E-7</v>
      </c>
      <c r="Z185">
        <f t="shared" si="82"/>
        <v>1079.5</v>
      </c>
      <c r="AA185">
        <f t="shared" si="83"/>
        <v>-3.1025643285035286E-4</v>
      </c>
      <c r="AB185">
        <f t="shared" si="84"/>
        <v>1.0532579358471291E-3</v>
      </c>
      <c r="AC185">
        <f t="shared" si="85"/>
        <v>-4.9052800402932012E-4</v>
      </c>
      <c r="AD185"/>
      <c r="AE185">
        <f t="shared" si="94"/>
        <v>1.1093522794249551E-6</v>
      </c>
      <c r="AF185" s="145">
        <f t="shared" si="86"/>
        <v>38198.926200000002</v>
      </c>
      <c r="AG185" s="146"/>
      <c r="AH185">
        <f t="shared" si="87"/>
        <v>-9.0976829975228449E-3</v>
      </c>
      <c r="AI185">
        <f t="shared" si="88"/>
        <v>1.0439298981343004</v>
      </c>
      <c r="AJ185">
        <f t="shared" si="89"/>
        <v>-0.99351218472461256</v>
      </c>
      <c r="AK185">
        <f t="shared" si="90"/>
        <v>-0.12511881295147181</v>
      </c>
      <c r="AL185">
        <f t="shared" si="91"/>
        <v>-1.2331370291841426</v>
      </c>
      <c r="AM185">
        <f t="shared" si="92"/>
        <v>-0.70874124909515435</v>
      </c>
      <c r="AN185">
        <f t="shared" si="102"/>
        <v>17.73922525129036</v>
      </c>
      <c r="AO185">
        <f t="shared" si="102"/>
        <v>17.739225256563046</v>
      </c>
      <c r="AP185">
        <f t="shared" si="102"/>
        <v>17.739225346043064</v>
      </c>
      <c r="AQ185">
        <f t="shared" si="102"/>
        <v>17.739226864559477</v>
      </c>
      <c r="AR185">
        <f t="shared" si="102"/>
        <v>17.739252633761964</v>
      </c>
      <c r="AS185">
        <f t="shared" si="102"/>
        <v>17.739689732854089</v>
      </c>
      <c r="AT185">
        <f t="shared" si="102"/>
        <v>17.74704615643018</v>
      </c>
      <c r="AU185">
        <f t="shared" si="93"/>
        <v>17.858020444853651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</row>
    <row r="186" spans="1:70" s="34" customFormat="1">
      <c r="A186" s="98" t="s">
        <v>116</v>
      </c>
      <c r="B186" s="87" t="s">
        <v>62</v>
      </c>
      <c r="C186" s="98">
        <v>53220.3701</v>
      </c>
      <c r="D186" s="98">
        <v>1E-4</v>
      </c>
      <c r="E186" s="48">
        <f t="shared" si="77"/>
        <v>1090.0009326458082</v>
      </c>
      <c r="F186" s="48">
        <f t="shared" si="78"/>
        <v>1090</v>
      </c>
      <c r="G186" s="48">
        <f t="shared" si="95"/>
        <v>2.6153000362683088E-4</v>
      </c>
      <c r="K186" s="44">
        <f t="shared" si="101"/>
        <v>2.6153000362683088E-4</v>
      </c>
      <c r="O186" s="34">
        <f t="shared" ca="1" si="100"/>
        <v>1.4470915893141564E-4</v>
      </c>
      <c r="P186" s="34">
        <f t="shared" si="79"/>
        <v>1.2346308487482026E-3</v>
      </c>
      <c r="Q186" s="212">
        <f t="shared" si="80"/>
        <v>38201.8701</v>
      </c>
      <c r="R186" s="59"/>
      <c r="S186" s="34">
        <f t="shared" si="96"/>
        <v>9.4692525477592783E-7</v>
      </c>
      <c r="T186" s="34">
        <v>1</v>
      </c>
      <c r="U186" s="34">
        <f t="shared" si="97"/>
        <v>9.4692525477592783E-7</v>
      </c>
      <c r="Z186">
        <f t="shared" si="82"/>
        <v>1090</v>
      </c>
      <c r="AA186">
        <f t="shared" si="83"/>
        <v>-3.1159936745327535E-4</v>
      </c>
      <c r="AB186">
        <f t="shared" si="84"/>
        <v>5.7312937108010623E-4</v>
      </c>
      <c r="AC186">
        <f t="shared" si="85"/>
        <v>-9.7310084512137172E-4</v>
      </c>
      <c r="AD186"/>
      <c r="AE186">
        <f t="shared" si="94"/>
        <v>3.284772759946781E-7</v>
      </c>
      <c r="AF186" s="145">
        <f t="shared" si="86"/>
        <v>38201.8701</v>
      </c>
      <c r="AG186" s="146"/>
      <c r="AH186">
        <f t="shared" si="87"/>
        <v>-9.0976014629230786E-3</v>
      </c>
      <c r="AI186">
        <f t="shared" si="88"/>
        <v>1.0441241572299915</v>
      </c>
      <c r="AJ186">
        <f t="shared" si="89"/>
        <v>-0.99368760497385034</v>
      </c>
      <c r="AK186">
        <f t="shared" si="90"/>
        <v>-0.12505043803689125</v>
      </c>
      <c r="AL186">
        <f t="shared" si="91"/>
        <v>-1.2315840081323572</v>
      </c>
      <c r="AM186">
        <f t="shared" si="92"/>
        <v>-0.70757532776282284</v>
      </c>
      <c r="AN186">
        <f t="shared" si="102"/>
        <v>17.740699644050807</v>
      </c>
      <c r="AO186">
        <f t="shared" si="102"/>
        <v>17.740699649410669</v>
      </c>
      <c r="AP186">
        <f t="shared" si="102"/>
        <v>17.740699740100585</v>
      </c>
      <c r="AQ186">
        <f t="shared" si="102"/>
        <v>17.740701274590133</v>
      </c>
      <c r="AR186">
        <f t="shared" si="102"/>
        <v>17.740727237708949</v>
      </c>
      <c r="AS186">
        <f t="shared" si="102"/>
        <v>17.741166321115429</v>
      </c>
      <c r="AT186">
        <f t="shared" si="102"/>
        <v>17.748534356765507</v>
      </c>
      <c r="AU186">
        <f t="shared" si="93"/>
        <v>17.859407828679636</v>
      </c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</row>
    <row r="187" spans="1:70" s="34" customFormat="1">
      <c r="A187" s="85" t="s">
        <v>112</v>
      </c>
      <c r="B187" s="87"/>
      <c r="C187" s="86">
        <v>53220.511200000001</v>
      </c>
      <c r="D187" s="86">
        <v>2.9999999999999997E-4</v>
      </c>
      <c r="E187" s="48">
        <f t="shared" si="77"/>
        <v>1090.5041113318407</v>
      </c>
      <c r="F187" s="48">
        <f t="shared" si="78"/>
        <v>1090.5</v>
      </c>
      <c r="G187" s="48">
        <f t="shared" si="95"/>
        <v>1.1528885006555356E-3</v>
      </c>
      <c r="K187" s="44">
        <f t="shared" si="101"/>
        <v>1.1528885006555356E-3</v>
      </c>
      <c r="O187" s="34">
        <f t="shared" ca="1" si="100"/>
        <v>1.4471753277441068E-4</v>
      </c>
      <c r="P187" s="34">
        <f t="shared" si="79"/>
        <v>1.2346831775851225E-3</v>
      </c>
      <c r="Q187" s="212">
        <f t="shared" si="80"/>
        <v>38202.011200000001</v>
      </c>
      <c r="R187" s="59"/>
      <c r="S187" s="34">
        <f t="shared" si="96"/>
        <v>6.690369174015491E-9</v>
      </c>
      <c r="T187" s="34">
        <v>1</v>
      </c>
      <c r="U187" s="34">
        <f t="shared" si="97"/>
        <v>6.690369174015491E-9</v>
      </c>
      <c r="Z187">
        <f t="shared" si="82"/>
        <v>1090.5</v>
      </c>
      <c r="AA187">
        <f t="shared" si="83"/>
        <v>-3.116631405235392E-4</v>
      </c>
      <c r="AB187">
        <f t="shared" si="84"/>
        <v>1.4645516411790748E-3</v>
      </c>
      <c r="AC187">
        <f t="shared" si="85"/>
        <v>-8.1794676929586871E-5</v>
      </c>
      <c r="AD187"/>
      <c r="AE187">
        <f t="shared" si="94"/>
        <v>2.1449115096803213E-6</v>
      </c>
      <c r="AF187" s="145">
        <f t="shared" si="86"/>
        <v>38202.011200000001</v>
      </c>
      <c r="AG187" s="146"/>
      <c r="AH187">
        <f t="shared" si="87"/>
        <v>-9.097597086597178E-3</v>
      </c>
      <c r="AI187">
        <f t="shared" si="88"/>
        <v>1.0441334068149417</v>
      </c>
      <c r="AJ187">
        <f t="shared" si="89"/>
        <v>-0.9936959001581317</v>
      </c>
      <c r="AK187">
        <f t="shared" si="90"/>
        <v>-0.12504717392801107</v>
      </c>
      <c r="AL187">
        <f t="shared" si="91"/>
        <v>-1.2315100403333583</v>
      </c>
      <c r="AM187">
        <f t="shared" si="92"/>
        <v>-0.7075198288513207</v>
      </c>
      <c r="AN187">
        <f t="shared" si="102"/>
        <v>17.740769860072511</v>
      </c>
      <c r="AO187">
        <f t="shared" si="102"/>
        <v>17.740769865436548</v>
      </c>
      <c r="AP187">
        <f t="shared" si="102"/>
        <v>17.740769956184369</v>
      </c>
      <c r="AQ187">
        <f t="shared" si="102"/>
        <v>17.740771491437108</v>
      </c>
      <c r="AR187">
        <f t="shared" si="102"/>
        <v>17.740797463805851</v>
      </c>
      <c r="AS187">
        <f t="shared" si="102"/>
        <v>17.741236641695423</v>
      </c>
      <c r="AT187">
        <f t="shared" si="102"/>
        <v>17.748605228772906</v>
      </c>
      <c r="AU187">
        <f t="shared" si="93"/>
        <v>17.859473894576112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</row>
    <row r="188" spans="1:70">
      <c r="A188" s="85" t="s">
        <v>112</v>
      </c>
      <c r="B188" s="87"/>
      <c r="C188" s="86">
        <v>53221.4928</v>
      </c>
      <c r="D188" s="86">
        <v>1.2999999999999999E-3</v>
      </c>
      <c r="E188" s="48">
        <f t="shared" si="77"/>
        <v>1094.0046088386196</v>
      </c>
      <c r="F188" s="48">
        <f t="shared" si="78"/>
        <v>1094</v>
      </c>
      <c r="G188" s="48">
        <f t="shared" si="95"/>
        <v>1.2923980029881932E-3</v>
      </c>
      <c r="H188" s="34"/>
      <c r="I188" s="34"/>
      <c r="J188" s="34"/>
      <c r="K188" s="44">
        <f t="shared" si="101"/>
        <v>1.2923980029881932E-3</v>
      </c>
      <c r="L188" s="34"/>
      <c r="M188" s="34"/>
      <c r="N188" s="34"/>
      <c r="O188" s="34">
        <f t="shared" ca="1" si="100"/>
        <v>1.4477614967537609E-4</v>
      </c>
      <c r="P188" s="34">
        <f t="shared" si="79"/>
        <v>1.2350491841530437E-3</v>
      </c>
      <c r="Q188" s="212">
        <f t="shared" si="80"/>
        <v>38202.9928</v>
      </c>
      <c r="R188" s="45"/>
      <c r="S188" s="34">
        <f t="shared" si="96"/>
        <v>3.2888870217867934E-9</v>
      </c>
      <c r="T188" s="34">
        <v>1</v>
      </c>
      <c r="U188" s="34">
        <f t="shared" si="97"/>
        <v>3.2888870217867934E-9</v>
      </c>
      <c r="V188" s="34"/>
      <c r="W188" s="34"/>
      <c r="X188" s="34"/>
      <c r="Y188" s="34"/>
      <c r="Z188">
        <f t="shared" si="82"/>
        <v>1094</v>
      </c>
      <c r="AA188">
        <f t="shared" si="83"/>
        <v>-3.1210910319817708E-4</v>
      </c>
      <c r="AB188">
        <f t="shared" si="84"/>
        <v>1.6045071061863703E-3</v>
      </c>
      <c r="AC188">
        <f t="shared" si="85"/>
        <v>5.7348818835149459E-5</v>
      </c>
      <c r="AE188">
        <f t="shared" si="94"/>
        <v>2.57444305380256E-6</v>
      </c>
      <c r="AF188" s="145">
        <f t="shared" si="86"/>
        <v>38202.9928</v>
      </c>
      <c r="AG188" s="146"/>
      <c r="AH188">
        <f t="shared" si="87"/>
        <v>-9.0975651952420727E-3</v>
      </c>
      <c r="AI188">
        <f t="shared" si="88"/>
        <v>1.0441981517334458</v>
      </c>
      <c r="AJ188">
        <f t="shared" si="89"/>
        <v>-0.99375381831162068</v>
      </c>
      <c r="AK188">
        <f t="shared" si="90"/>
        <v>-0.12502430438847759</v>
      </c>
      <c r="AL188">
        <f t="shared" si="91"/>
        <v>-1.2309922290460154</v>
      </c>
      <c r="AM188">
        <f t="shared" si="92"/>
        <v>-0.70713139025096228</v>
      </c>
      <c r="AN188">
        <f t="shared" si="102"/>
        <v>17.741261389640623</v>
      </c>
      <c r="AO188">
        <f t="shared" si="102"/>
        <v>17.74126139503398</v>
      </c>
      <c r="AP188">
        <f t="shared" si="102"/>
        <v>17.741261486187849</v>
      </c>
      <c r="AQ188">
        <f t="shared" si="102"/>
        <v>17.741263026789468</v>
      </c>
      <c r="AR188">
        <f t="shared" si="102"/>
        <v>17.741289063947846</v>
      </c>
      <c r="AS188">
        <f t="shared" si="102"/>
        <v>17.741728903197206</v>
      </c>
      <c r="AT188">
        <f t="shared" si="102"/>
        <v>17.749101346372974</v>
      </c>
      <c r="AU188">
        <f t="shared" si="93"/>
        <v>17.859936355851442</v>
      </c>
    </row>
    <row r="189" spans="1:70" s="34" customFormat="1">
      <c r="A189" s="85" t="s">
        <v>112</v>
      </c>
      <c r="B189" s="87"/>
      <c r="C189" s="86">
        <v>53226.539199999999</v>
      </c>
      <c r="D189" s="86">
        <v>4.0000000000000002E-4</v>
      </c>
      <c r="E189" s="48">
        <f t="shared" si="77"/>
        <v>1112.0006465507431</v>
      </c>
      <c r="F189" s="48">
        <f t="shared" si="78"/>
        <v>1112</v>
      </c>
      <c r="G189" s="48">
        <f t="shared" si="95"/>
        <v>1.813039998523891E-4</v>
      </c>
      <c r="K189" s="44">
        <f t="shared" si="101"/>
        <v>1.813039998523891E-4</v>
      </c>
      <c r="O189" s="34">
        <f t="shared" ca="1" si="100"/>
        <v>1.4507760802319819E-4</v>
      </c>
      <c r="P189" s="34">
        <f t="shared" si="79"/>
        <v>1.236923340971567E-3</v>
      </c>
      <c r="Q189" s="212">
        <f t="shared" si="80"/>
        <v>38208.039199999999</v>
      </c>
      <c r="R189" s="45"/>
      <c r="S189" s="34">
        <f t="shared" si="96"/>
        <v>1.1143321933448873E-6</v>
      </c>
      <c r="T189" s="34">
        <v>1</v>
      </c>
      <c r="U189" s="34">
        <f t="shared" si="97"/>
        <v>1.1143321933448873E-6</v>
      </c>
      <c r="Z189">
        <f t="shared" si="82"/>
        <v>1112</v>
      </c>
      <c r="AA189">
        <f t="shared" si="83"/>
        <v>-3.1439020568402656E-4</v>
      </c>
      <c r="AB189">
        <f t="shared" si="84"/>
        <v>4.9569420553641566E-4</v>
      </c>
      <c r="AC189">
        <f t="shared" si="85"/>
        <v>-1.0556193411191779E-3</v>
      </c>
      <c r="AD189"/>
      <c r="AE189">
        <f t="shared" si="94"/>
        <v>2.4571274540237829E-7</v>
      </c>
      <c r="AF189" s="145">
        <f t="shared" si="86"/>
        <v>38208.039199999999</v>
      </c>
      <c r="AG189" s="146"/>
      <c r="AH189">
        <f t="shared" si="87"/>
        <v>-9.0973664201966023E-3</v>
      </c>
      <c r="AI189">
        <f t="shared" si="88"/>
        <v>1.0445310647251187</v>
      </c>
      <c r="AJ189">
        <f t="shared" si="89"/>
        <v>-0.99404758439335339</v>
      </c>
      <c r="AK189">
        <f t="shared" si="90"/>
        <v>-0.12490611505816153</v>
      </c>
      <c r="AL189">
        <f t="shared" si="91"/>
        <v>-1.2283281852252106</v>
      </c>
      <c r="AM189">
        <f t="shared" si="92"/>
        <v>-0.70513519009616965</v>
      </c>
      <c r="AN189">
        <f t="shared" si="102"/>
        <v>17.7437897373647</v>
      </c>
      <c r="AO189">
        <f t="shared" si="102"/>
        <v>17.743789742910785</v>
      </c>
      <c r="AP189">
        <f t="shared" si="102"/>
        <v>17.743789836173235</v>
      </c>
      <c r="AQ189">
        <f t="shared" si="102"/>
        <v>17.743791404464076</v>
      </c>
      <c r="AR189">
        <f t="shared" si="102"/>
        <v>17.743817775931721</v>
      </c>
      <c r="AS189">
        <f t="shared" si="102"/>
        <v>17.744261015800557</v>
      </c>
      <c r="AT189">
        <f t="shared" si="102"/>
        <v>17.751653182590623</v>
      </c>
      <c r="AU189">
        <f t="shared" si="93"/>
        <v>17.862314728124559</v>
      </c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</row>
    <row r="190" spans="1:70">
      <c r="A190" s="69" t="s">
        <v>101</v>
      </c>
      <c r="B190" s="70" t="s">
        <v>65</v>
      </c>
      <c r="C190" s="71">
        <v>53228.36118</v>
      </c>
      <c r="D190" s="71">
        <v>1.5E-3</v>
      </c>
      <c r="E190" s="48">
        <f t="shared" si="77"/>
        <v>1118.4980349445984</v>
      </c>
      <c r="F190" s="48">
        <f t="shared" si="78"/>
        <v>1118.5</v>
      </c>
      <c r="G190" s="48">
        <f t="shared" si="95"/>
        <v>-5.5103549675550312E-4</v>
      </c>
      <c r="H190" s="34"/>
      <c r="I190" s="34"/>
      <c r="J190" s="34"/>
      <c r="K190" s="44">
        <f t="shared" si="101"/>
        <v>-5.5103549675550312E-4</v>
      </c>
      <c r="L190" s="34"/>
      <c r="O190" s="34">
        <f t="shared" ca="1" si="100"/>
        <v>1.4518646798213395E-4</v>
      </c>
      <c r="P190" s="34">
        <f t="shared" si="79"/>
        <v>1.2375967608930429E-3</v>
      </c>
      <c r="Q190" s="212">
        <f t="shared" si="80"/>
        <v>38209.86118</v>
      </c>
      <c r="R190" s="45"/>
      <c r="S190" s="34">
        <f t="shared" si="96"/>
        <v>3.1992053531009346E-6</v>
      </c>
      <c r="T190" s="34">
        <v>0.1</v>
      </c>
      <c r="U190" s="34">
        <f t="shared" si="97"/>
        <v>3.1992053531009347E-7</v>
      </c>
      <c r="V190" s="34"/>
      <c r="Z190">
        <f t="shared" si="82"/>
        <v>1118.5</v>
      </c>
      <c r="AA190">
        <f t="shared" si="83"/>
        <v>-3.1520881946820595E-4</v>
      </c>
      <c r="AB190">
        <f t="shared" si="84"/>
        <v>-2.3582667728729717E-4</v>
      </c>
      <c r="AC190">
        <f t="shared" si="85"/>
        <v>-1.788632257648546E-3</v>
      </c>
      <c r="AE190">
        <f t="shared" si="94"/>
        <v>5.561422172036701E-9</v>
      </c>
      <c r="AF190" s="145">
        <f t="shared" si="86"/>
        <v>38209.86118</v>
      </c>
      <c r="AG190" s="146"/>
      <c r="AH190">
        <f t="shared" si="87"/>
        <v>-9.0972803287314146E-3</v>
      </c>
      <c r="AI190">
        <f t="shared" si="88"/>
        <v>1.044651257877911</v>
      </c>
      <c r="AJ190">
        <f t="shared" si="89"/>
        <v>-0.99415197799218735</v>
      </c>
      <c r="AK190">
        <f t="shared" si="90"/>
        <v>-0.12486319903957162</v>
      </c>
      <c r="AL190">
        <f t="shared" si="91"/>
        <v>-1.2273657519979833</v>
      </c>
      <c r="AM190">
        <f t="shared" si="92"/>
        <v>-0.70441494939628713</v>
      </c>
      <c r="AN190">
        <f t="shared" si="102"/>
        <v>17.744702949873613</v>
      </c>
      <c r="AO190">
        <f t="shared" si="102"/>
        <v>17.744702955475653</v>
      </c>
      <c r="AP190">
        <f t="shared" si="102"/>
        <v>17.744703049507937</v>
      </c>
      <c r="AQ190">
        <f t="shared" si="102"/>
        <v>17.74470462787205</v>
      </c>
      <c r="AR190">
        <f t="shared" si="102"/>
        <v>17.744731120515013</v>
      </c>
      <c r="AS190">
        <f t="shared" si="102"/>
        <v>17.745175588085004</v>
      </c>
      <c r="AT190">
        <f t="shared" si="102"/>
        <v>17.752574832890957</v>
      </c>
      <c r="AU190">
        <f t="shared" si="93"/>
        <v>17.863173584778743</v>
      </c>
    </row>
    <row r="191" spans="1:70" s="34" customFormat="1">
      <c r="A191" s="85" t="s">
        <v>112</v>
      </c>
      <c r="B191" s="87"/>
      <c r="C191" s="86">
        <v>53233.409500000002</v>
      </c>
      <c r="D191" s="86">
        <v>4.0000000000000002E-4</v>
      </c>
      <c r="E191" s="48">
        <f t="shared" si="77"/>
        <v>1136.5009195956193</v>
      </c>
      <c r="F191" s="48">
        <f t="shared" si="78"/>
        <v>1136.5</v>
      </c>
      <c r="G191" s="48">
        <f t="shared" si="95"/>
        <v>2.5787050253711641E-4</v>
      </c>
      <c r="K191" s="44">
        <f t="shared" si="101"/>
        <v>2.5787050253711641E-4</v>
      </c>
      <c r="O191" s="34">
        <f t="shared" ca="1" si="100"/>
        <v>1.4548792632995604E-4</v>
      </c>
      <c r="P191" s="34">
        <f t="shared" si="79"/>
        <v>1.2394523144088462E-3</v>
      </c>
      <c r="Q191" s="212">
        <f t="shared" si="80"/>
        <v>38214.909500000002</v>
      </c>
      <c r="R191" s="45"/>
      <c r="S191" s="34">
        <f t="shared" si="96"/>
        <v>9.6350285339738788E-7</v>
      </c>
      <c r="T191" s="34">
        <v>1</v>
      </c>
      <c r="U191" s="34">
        <f t="shared" si="97"/>
        <v>9.6350285339738788E-7</v>
      </c>
      <c r="Z191">
        <f t="shared" si="82"/>
        <v>1136.5</v>
      </c>
      <c r="AA191">
        <f t="shared" si="83"/>
        <v>-3.1746154898192394E-4</v>
      </c>
      <c r="AB191">
        <f t="shared" si="84"/>
        <v>5.7533205151904035E-4</v>
      </c>
      <c r="AC191">
        <f t="shared" si="85"/>
        <v>-9.8158181187172982E-4</v>
      </c>
      <c r="AD191"/>
      <c r="AE191">
        <f t="shared" si="94"/>
        <v>3.3100696950510768E-7</v>
      </c>
      <c r="AF191" s="145">
        <f t="shared" si="86"/>
        <v>38214.909500000002</v>
      </c>
      <c r="AG191" s="146"/>
      <c r="AH191">
        <f t="shared" si="87"/>
        <v>-9.097002260549188E-3</v>
      </c>
      <c r="AI191">
        <f t="shared" si="88"/>
        <v>1.0449840284499419</v>
      </c>
      <c r="AJ191">
        <f t="shared" si="89"/>
        <v>-0.9944363835121055</v>
      </c>
      <c r="AK191">
        <f t="shared" si="90"/>
        <v>-0.12474369919515058</v>
      </c>
      <c r="AL191">
        <f t="shared" si="91"/>
        <v>-1.2246993964025821</v>
      </c>
      <c r="AM191">
        <f t="shared" si="92"/>
        <v>-0.70242211852166925</v>
      </c>
      <c r="AN191">
        <f t="shared" si="102"/>
        <v>17.747232394370897</v>
      </c>
      <c r="AO191">
        <f t="shared" si="102"/>
        <v>17.747232400130141</v>
      </c>
      <c r="AP191">
        <f t="shared" si="102"/>
        <v>17.747232496317682</v>
      </c>
      <c r="AQ191">
        <f t="shared" si="102"/>
        <v>17.747234102783107</v>
      </c>
      <c r="AR191">
        <f t="shared" si="102"/>
        <v>17.747260932231651</v>
      </c>
      <c r="AS191">
        <f t="shared" si="102"/>
        <v>17.747708798635923</v>
      </c>
      <c r="AT191">
        <f t="shared" si="102"/>
        <v>17.755127520886745</v>
      </c>
      <c r="AU191">
        <f t="shared" si="93"/>
        <v>17.86555195705186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</row>
    <row r="192" spans="1:70" s="34" customFormat="1">
      <c r="A192" s="85" t="s">
        <v>112</v>
      </c>
      <c r="B192" s="87"/>
      <c r="C192" s="86">
        <v>53233.548799999997</v>
      </c>
      <c r="D192" s="86">
        <v>8.0000000000000004E-4</v>
      </c>
      <c r="E192" s="48">
        <f t="shared" si="77"/>
        <v>1136.9976792764244</v>
      </c>
      <c r="F192" s="48">
        <f t="shared" si="78"/>
        <v>1137</v>
      </c>
      <c r="G192" s="48">
        <f t="shared" si="95"/>
        <v>-6.5077099861809984E-4</v>
      </c>
      <c r="K192" s="44">
        <f t="shared" si="101"/>
        <v>-6.5077099861809984E-4</v>
      </c>
      <c r="O192" s="34">
        <f t="shared" ca="1" si="100"/>
        <v>1.4549630017295112E-4</v>
      </c>
      <c r="P192" s="34">
        <f t="shared" si="79"/>
        <v>1.2395036624593984E-3</v>
      </c>
      <c r="Q192" s="212">
        <f t="shared" si="80"/>
        <v>38215.048799999997</v>
      </c>
      <c r="R192" s="45"/>
      <c r="S192" s="34">
        <f t="shared" si="96"/>
        <v>3.5731382943116509E-6</v>
      </c>
      <c r="T192" s="34">
        <v>1</v>
      </c>
      <c r="U192" s="34">
        <f t="shared" si="97"/>
        <v>3.5731382943116509E-6</v>
      </c>
      <c r="Z192">
        <f t="shared" si="82"/>
        <v>1137</v>
      </c>
      <c r="AA192">
        <f t="shared" si="83"/>
        <v>-3.1752382657989492E-4</v>
      </c>
      <c r="AB192">
        <f t="shared" si="84"/>
        <v>-3.3324717203820492E-4</v>
      </c>
      <c r="AC192">
        <f t="shared" si="85"/>
        <v>-1.8902746610774982E-3</v>
      </c>
      <c r="AD192"/>
      <c r="AE192">
        <f t="shared" si="94"/>
        <v>1.1105367767146095E-7</v>
      </c>
      <c r="AF192" s="145">
        <f t="shared" si="86"/>
        <v>38215.048799999997</v>
      </c>
      <c r="AG192" s="146"/>
      <c r="AH192">
        <f t="shared" si="87"/>
        <v>-9.0969937041844914E-3</v>
      </c>
      <c r="AI192">
        <f t="shared" si="88"/>
        <v>1.0449932705469789</v>
      </c>
      <c r="AJ192">
        <f t="shared" si="89"/>
        <v>-0.99444418530625911</v>
      </c>
      <c r="AK192">
        <f t="shared" si="90"/>
        <v>-0.12474036600059238</v>
      </c>
      <c r="AL192">
        <f t="shared" si="91"/>
        <v>-1.2246253067245447</v>
      </c>
      <c r="AM192">
        <f t="shared" si="92"/>
        <v>-0.70236679731590923</v>
      </c>
      <c r="AN192">
        <f t="shared" si="102"/>
        <v>17.747302668217362</v>
      </c>
      <c r="AO192">
        <f t="shared" si="102"/>
        <v>17.747302673981018</v>
      </c>
      <c r="AP192">
        <f t="shared" si="102"/>
        <v>17.74730277022892</v>
      </c>
      <c r="AQ192">
        <f t="shared" si="102"/>
        <v>17.74730437747926</v>
      </c>
      <c r="AR192">
        <f t="shared" si="102"/>
        <v>17.747331216309465</v>
      </c>
      <c r="AS192">
        <f t="shared" si="102"/>
        <v>17.747779177104299</v>
      </c>
      <c r="AT192">
        <f t="shared" si="102"/>
        <v>17.755198437807639</v>
      </c>
      <c r="AU192">
        <f t="shared" si="93"/>
        <v>17.865618022948336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</row>
    <row r="193" spans="1:70" s="34" customFormat="1">
      <c r="A193" s="85" t="s">
        <v>112</v>
      </c>
      <c r="B193" s="87"/>
      <c r="C193" s="86">
        <v>53250.3747</v>
      </c>
      <c r="D193" s="98"/>
      <c r="E193" s="48">
        <f t="shared" si="77"/>
        <v>1197.0007569041447</v>
      </c>
      <c r="F193" s="48">
        <f t="shared" si="78"/>
        <v>1197</v>
      </c>
      <c r="G193" s="48">
        <f t="shared" si="95"/>
        <v>2.122490041074343E-4</v>
      </c>
      <c r="J193" s="34">
        <f>G193</f>
        <v>2.122490041074343E-4</v>
      </c>
      <c r="K193" s="44"/>
      <c r="P193" s="34">
        <f t="shared" si="79"/>
        <v>1.2455888639124259E-3</v>
      </c>
      <c r="Q193" s="212">
        <f t="shared" si="80"/>
        <v>38231.8747</v>
      </c>
      <c r="R193" s="45"/>
      <c r="S193" s="34">
        <f t="shared" si="96"/>
        <v>1.0677912658617996E-6</v>
      </c>
      <c r="T193" s="34">
        <v>1</v>
      </c>
      <c r="U193" s="34">
        <f t="shared" si="97"/>
        <v>1.0677912658617996E-6</v>
      </c>
      <c r="Z193">
        <f t="shared" si="82"/>
        <v>1197</v>
      </c>
      <c r="AA193">
        <f t="shared" si="83"/>
        <v>-3.2487967167507854E-4</v>
      </c>
      <c r="AB193">
        <f t="shared" si="84"/>
        <v>5.3712867578251285E-4</v>
      </c>
      <c r="AC193">
        <f t="shared" si="85"/>
        <v>-1.0333398598049916E-3</v>
      </c>
      <c r="AD193"/>
      <c r="AE193">
        <f t="shared" si="94"/>
        <v>2.8850721434787578E-7</v>
      </c>
      <c r="AF193" s="145">
        <f t="shared" si="86"/>
        <v>38231.8747</v>
      </c>
      <c r="AG193" s="146"/>
      <c r="AH193">
        <f t="shared" si="87"/>
        <v>-9.0956399043744633E-3</v>
      </c>
      <c r="AI193">
        <f t="shared" si="88"/>
        <v>1.0461016974746247</v>
      </c>
      <c r="AJ193">
        <f t="shared" si="89"/>
        <v>-0.99534167509112259</v>
      </c>
      <c r="AK193">
        <f t="shared" si="90"/>
        <v>-0.12433497816155184</v>
      </c>
      <c r="AL193">
        <f t="shared" si="91"/>
        <v>-1.2157250310720511</v>
      </c>
      <c r="AM193">
        <f t="shared" si="92"/>
        <v>-0.69574198439803725</v>
      </c>
      <c r="AN193">
        <f t="shared" si="102"/>
        <v>17.755740040329648</v>
      </c>
      <c r="AO193">
        <f t="shared" si="102"/>
        <v>17.755740046642043</v>
      </c>
      <c r="AP193">
        <f t="shared" si="102"/>
        <v>17.755740150328588</v>
      </c>
      <c r="AQ193">
        <f t="shared" si="102"/>
        <v>17.755741853466517</v>
      </c>
      <c r="AR193">
        <f t="shared" si="102"/>
        <v>17.755769828123263</v>
      </c>
      <c r="AS193">
        <f t="shared" si="102"/>
        <v>17.756229105491133</v>
      </c>
      <c r="AT193">
        <f t="shared" si="102"/>
        <v>17.763711961145827</v>
      </c>
      <c r="AU193">
        <f t="shared" si="93"/>
        <v>17.873545930525395</v>
      </c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</row>
    <row r="194" spans="1:70" s="34" customFormat="1">
      <c r="A194" s="91" t="s">
        <v>118</v>
      </c>
      <c r="B194" s="90" t="s">
        <v>62</v>
      </c>
      <c r="C194" s="89">
        <v>53250.508430000002</v>
      </c>
      <c r="D194" s="62">
        <v>5.0000000000000002E-5</v>
      </c>
      <c r="E194" s="48">
        <f t="shared" si="77"/>
        <v>1197.4776533299666</v>
      </c>
      <c r="F194" s="48">
        <f t="shared" si="78"/>
        <v>1197.5</v>
      </c>
      <c r="G194" s="48">
        <f t="shared" ref="G194:G220" si="103">+C194-(C$7+F194*C$8)</f>
        <v>-6.2663924982189201E-3</v>
      </c>
      <c r="K194" s="44">
        <f t="shared" ref="K194:K220" si="104">G194</f>
        <v>-6.2663924982189201E-3</v>
      </c>
      <c r="O194" s="34">
        <f t="shared" ref="O194:O225" ca="1" si="105">+C$11+C$12*F194</f>
        <v>1.4650953517535316E-4</v>
      </c>
      <c r="P194" s="34">
        <f t="shared" si="79"/>
        <v>1.2456389358860907E-3</v>
      </c>
      <c r="Q194" s="212">
        <f t="shared" si="80"/>
        <v>38232.008430000002</v>
      </c>
      <c r="R194" s="45"/>
      <c r="S194" s="34">
        <f t="shared" ref="S194:S220" si="106">(P194-G194)^2</f>
        <v>5.6430616266981788E-5</v>
      </c>
      <c r="T194" s="34">
        <v>1</v>
      </c>
      <c r="U194" s="34">
        <f t="shared" ref="U194:U220" si="107">S194*T194</f>
        <v>5.6430616266981788E-5</v>
      </c>
      <c r="Z194">
        <f t="shared" si="82"/>
        <v>1197.5</v>
      </c>
      <c r="AA194">
        <f t="shared" si="83"/>
        <v>-3.2493998870253976E-4</v>
      </c>
      <c r="AB194">
        <f t="shared" si="84"/>
        <v>-5.9414525095163803E-3</v>
      </c>
      <c r="AC194">
        <f t="shared" si="85"/>
        <v>-7.5120314341050112E-3</v>
      </c>
      <c r="AD194"/>
      <c r="AE194">
        <f t="shared" si="94"/>
        <v>3.5300857922838495E-5</v>
      </c>
      <c r="AF194" s="145">
        <f t="shared" si="86"/>
        <v>38232.008430000002</v>
      </c>
      <c r="AG194" s="146"/>
      <c r="AH194">
        <f t="shared" si="87"/>
        <v>-9.0956258946161724E-3</v>
      </c>
      <c r="AI194">
        <f t="shared" si="88"/>
        <v>1.0461109290017727</v>
      </c>
      <c r="AJ194">
        <f t="shared" si="89"/>
        <v>-0.99534883064486512</v>
      </c>
      <c r="AK194">
        <f t="shared" si="90"/>
        <v>-0.12433155484859371</v>
      </c>
      <c r="AL194">
        <f t="shared" si="91"/>
        <v>-1.2156507828245526</v>
      </c>
      <c r="AM194">
        <f t="shared" si="92"/>
        <v>-0.69568689150866048</v>
      </c>
      <c r="AN194">
        <f t="shared" si="102"/>
        <v>17.75581038933727</v>
      </c>
      <c r="AO194">
        <f t="shared" si="102"/>
        <v>17.7558103956544</v>
      </c>
      <c r="AP194">
        <f t="shared" si="102"/>
        <v>17.755810499404575</v>
      </c>
      <c r="AQ194">
        <f t="shared" si="102"/>
        <v>17.755812203355717</v>
      </c>
      <c r="AR194">
        <f t="shared" si="102"/>
        <v>17.755840187560214</v>
      </c>
      <c r="AS194">
        <f t="shared" si="102"/>
        <v>17.756299559135055</v>
      </c>
      <c r="AT194">
        <f t="shared" si="102"/>
        <v>17.763782936228168</v>
      </c>
      <c r="AU194">
        <f t="shared" si="93"/>
        <v>17.873611996421872</v>
      </c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</row>
    <row r="195" spans="1:70" s="34" customFormat="1">
      <c r="A195" s="91" t="s">
        <v>112</v>
      </c>
      <c r="B195" s="90"/>
      <c r="C195" s="62">
        <v>53250.514000000003</v>
      </c>
      <c r="D195" s="62">
        <v>4.0000000000000002E-4</v>
      </c>
      <c r="E195" s="48">
        <f t="shared" si="77"/>
        <v>1197.4975165849758</v>
      </c>
      <c r="F195" s="48">
        <f t="shared" si="78"/>
        <v>1197.5</v>
      </c>
      <c r="G195" s="48">
        <f t="shared" si="103"/>
        <v>-6.9639249704778194E-4</v>
      </c>
      <c r="K195" s="44">
        <f t="shared" si="104"/>
        <v>-6.9639249704778194E-4</v>
      </c>
      <c r="O195" s="34">
        <f t="shared" ca="1" si="105"/>
        <v>1.4650953517535316E-4</v>
      </c>
      <c r="P195" s="34">
        <f t="shared" si="79"/>
        <v>1.2456389358860907E-3</v>
      </c>
      <c r="Q195" s="212">
        <f t="shared" si="80"/>
        <v>38232.014000000003</v>
      </c>
      <c r="R195" s="59"/>
      <c r="S195" s="34">
        <f t="shared" si="106"/>
        <v>3.7714860865031909E-6</v>
      </c>
      <c r="T195" s="34">
        <v>1</v>
      </c>
      <c r="U195" s="34">
        <f t="shared" si="107"/>
        <v>3.7714860865031909E-6</v>
      </c>
      <c r="Z195">
        <f t="shared" si="82"/>
        <v>1197.5</v>
      </c>
      <c r="AA195">
        <f t="shared" si="83"/>
        <v>-3.2493998870253976E-4</v>
      </c>
      <c r="AB195">
        <f t="shared" si="84"/>
        <v>-3.7145250834524218E-4</v>
      </c>
      <c r="AC195">
        <f t="shared" si="85"/>
        <v>-1.9420314329338727E-3</v>
      </c>
      <c r="AD195"/>
      <c r="AE195">
        <f t="shared" si="94"/>
        <v>1.3797696595597221E-7</v>
      </c>
      <c r="AF195" s="145">
        <f t="shared" si="86"/>
        <v>38232.014000000003</v>
      </c>
      <c r="AG195" s="146"/>
      <c r="AH195">
        <f t="shared" si="87"/>
        <v>-9.0956258946161724E-3</v>
      </c>
      <c r="AI195">
        <f t="shared" si="88"/>
        <v>1.0461109290017727</v>
      </c>
      <c r="AJ195">
        <f t="shared" si="89"/>
        <v>-0.99534883064486512</v>
      </c>
      <c r="AK195">
        <f t="shared" si="90"/>
        <v>-0.12433155484859371</v>
      </c>
      <c r="AL195">
        <f t="shared" si="91"/>
        <v>-1.2156507828245526</v>
      </c>
      <c r="AM195">
        <f t="shared" si="92"/>
        <v>-0.69568689150866048</v>
      </c>
      <c r="AN195">
        <f t="shared" si="102"/>
        <v>17.75581038933727</v>
      </c>
      <c r="AO195">
        <f t="shared" si="102"/>
        <v>17.7558103956544</v>
      </c>
      <c r="AP195">
        <f t="shared" si="102"/>
        <v>17.755810499404575</v>
      </c>
      <c r="AQ195">
        <f t="shared" si="102"/>
        <v>17.755812203355717</v>
      </c>
      <c r="AR195">
        <f t="shared" si="102"/>
        <v>17.755840187560214</v>
      </c>
      <c r="AS195">
        <f t="shared" si="102"/>
        <v>17.756299559135055</v>
      </c>
      <c r="AT195">
        <f t="shared" si="102"/>
        <v>17.763782936228168</v>
      </c>
      <c r="AU195">
        <f t="shared" si="93"/>
        <v>17.873611996421872</v>
      </c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</row>
    <row r="196" spans="1:70" s="34" customFormat="1">
      <c r="A196" s="91" t="s">
        <v>112</v>
      </c>
      <c r="B196" s="90"/>
      <c r="C196" s="62">
        <v>53255.421900000001</v>
      </c>
      <c r="D196" s="62">
        <v>4.0000000000000002E-4</v>
      </c>
      <c r="E196" s="48">
        <f t="shared" si="77"/>
        <v>1214.9996475074779</v>
      </c>
      <c r="F196" s="48">
        <f t="shared" si="78"/>
        <v>1215</v>
      </c>
      <c r="G196" s="48">
        <f t="shared" si="103"/>
        <v>-9.8844997410196811E-5</v>
      </c>
      <c r="K196" s="44">
        <f t="shared" si="104"/>
        <v>-9.8844997410196811E-5</v>
      </c>
      <c r="O196" s="34">
        <f t="shared" ca="1" si="105"/>
        <v>1.4680261968018021E-4</v>
      </c>
      <c r="P196" s="34">
        <f t="shared" si="79"/>
        <v>1.2473848109276779E-3</v>
      </c>
      <c r="Q196" s="212">
        <f t="shared" si="80"/>
        <v>38236.921900000001</v>
      </c>
      <c r="R196" s="59"/>
      <c r="S196" s="34">
        <f t="shared" si="106"/>
        <v>1.812334696857431E-6</v>
      </c>
      <c r="T196" s="34">
        <v>1</v>
      </c>
      <c r="U196" s="34">
        <f t="shared" si="107"/>
        <v>1.812334696857431E-6</v>
      </c>
      <c r="Z196">
        <f t="shared" si="82"/>
        <v>1215</v>
      </c>
      <c r="AA196">
        <f t="shared" si="83"/>
        <v>-3.2704082530342522E-4</v>
      </c>
      <c r="AB196">
        <f t="shared" si="84"/>
        <v>2.2819582789322841E-4</v>
      </c>
      <c r="AC196">
        <f t="shared" si="85"/>
        <v>-1.3462298083378747E-3</v>
      </c>
      <c r="AD196"/>
      <c r="AE196">
        <f t="shared" si="94"/>
        <v>5.2073335867875923E-8</v>
      </c>
      <c r="AF196" s="145">
        <f t="shared" si="86"/>
        <v>38236.921900000001</v>
      </c>
      <c r="AG196" s="146"/>
      <c r="AH196">
        <f t="shared" si="87"/>
        <v>-9.0951071079426599E-3</v>
      </c>
      <c r="AI196">
        <f t="shared" si="88"/>
        <v>1.046433974486324</v>
      </c>
      <c r="AJ196">
        <f t="shared" si="89"/>
        <v>-0.99559589523012548</v>
      </c>
      <c r="AK196">
        <f t="shared" si="90"/>
        <v>-0.12421126888442446</v>
      </c>
      <c r="AL196">
        <f t="shared" si="91"/>
        <v>-1.2130512686017314</v>
      </c>
      <c r="AM196">
        <f t="shared" si="92"/>
        <v>-0.69375981904417194</v>
      </c>
      <c r="AN196">
        <f t="shared" si="102"/>
        <v>17.758272995665841</v>
      </c>
      <c r="AO196">
        <f t="shared" si="102"/>
        <v>17.75827300215035</v>
      </c>
      <c r="AP196">
        <f t="shared" si="102"/>
        <v>17.758273108144817</v>
      </c>
      <c r="AQ196">
        <f t="shared" si="102"/>
        <v>17.75827484070577</v>
      </c>
      <c r="AR196">
        <f t="shared" si="102"/>
        <v>17.758303159926871</v>
      </c>
      <c r="AS196">
        <f t="shared" si="102"/>
        <v>17.758765827566947</v>
      </c>
      <c r="AT196">
        <f t="shared" si="102"/>
        <v>17.766267365960793</v>
      </c>
      <c r="AU196">
        <f t="shared" si="93"/>
        <v>17.875924302798516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</row>
    <row r="197" spans="1:70" s="34" customFormat="1">
      <c r="A197" s="91" t="s">
        <v>112</v>
      </c>
      <c r="B197" s="90"/>
      <c r="C197" s="62">
        <v>53255.5628</v>
      </c>
      <c r="D197" s="62">
        <v>4.0000000000000002E-4</v>
      </c>
      <c r="E197" s="48">
        <f t="shared" si="77"/>
        <v>1215.5021129707015</v>
      </c>
      <c r="F197" s="48">
        <f t="shared" si="78"/>
        <v>1215.5</v>
      </c>
      <c r="G197" s="48">
        <f t="shared" si="103"/>
        <v>5.9251350467093289E-4</v>
      </c>
      <c r="K197" s="44">
        <f t="shared" si="104"/>
        <v>5.9251350467093289E-4</v>
      </c>
      <c r="O197" s="34">
        <f t="shared" ca="1" si="105"/>
        <v>1.4681099352317528E-4</v>
      </c>
      <c r="P197" s="34">
        <f t="shared" si="79"/>
        <v>1.2474345032421038E-3</v>
      </c>
      <c r="Q197" s="212">
        <f t="shared" si="80"/>
        <v>38237.0628</v>
      </c>
      <c r="R197" s="59"/>
      <c r="S197" s="34">
        <f t="shared" si="106"/>
        <v>4.2892151436945962E-7</v>
      </c>
      <c r="T197" s="34">
        <v>1</v>
      </c>
      <c r="U197" s="34">
        <f t="shared" si="107"/>
        <v>4.2892151436945962E-7</v>
      </c>
      <c r="Z197">
        <f t="shared" si="82"/>
        <v>1215.5</v>
      </c>
      <c r="AA197">
        <f t="shared" si="83"/>
        <v>-3.27100555833763E-4</v>
      </c>
      <c r="AB197">
        <f t="shared" si="84"/>
        <v>9.1961406050469589E-4</v>
      </c>
      <c r="AC197">
        <f t="shared" si="85"/>
        <v>-6.5492099857117087E-4</v>
      </c>
      <c r="AD197"/>
      <c r="AE197">
        <f t="shared" si="94"/>
        <v>8.456900202779345E-7</v>
      </c>
      <c r="AF197" s="145">
        <f t="shared" si="86"/>
        <v>38237.0628</v>
      </c>
      <c r="AG197" s="146"/>
      <c r="AH197">
        <f t="shared" si="87"/>
        <v>-9.0950914725002122E-3</v>
      </c>
      <c r="AI197">
        <f t="shared" si="88"/>
        <v>1.0464432026868051</v>
      </c>
      <c r="AJ197">
        <f t="shared" si="89"/>
        <v>-0.9956028575794803</v>
      </c>
      <c r="AK197">
        <f t="shared" si="90"/>
        <v>-0.12420781870988531</v>
      </c>
      <c r="AL197">
        <f t="shared" si="91"/>
        <v>-1.2129769731797002</v>
      </c>
      <c r="AM197">
        <f t="shared" si="92"/>
        <v>-0.69370479345811809</v>
      </c>
      <c r="AN197">
        <f t="shared" ref="AN197:AT212" si="108">$AU197+$AB$7*SIN(AO197)</f>
        <v>17.758343367018472</v>
      </c>
      <c r="AO197">
        <f t="shared" si="108"/>
        <v>17.758343373507813</v>
      </c>
      <c r="AP197">
        <f t="shared" si="108"/>
        <v>17.758343479566896</v>
      </c>
      <c r="AQ197">
        <f t="shared" si="108"/>
        <v>17.758345212949479</v>
      </c>
      <c r="AR197">
        <f t="shared" si="108"/>
        <v>17.758373541766545</v>
      </c>
      <c r="AS197">
        <f t="shared" si="108"/>
        <v>17.758836303545149</v>
      </c>
      <c r="AT197">
        <f t="shared" si="108"/>
        <v>17.766338358286983</v>
      </c>
      <c r="AU197">
        <f t="shared" si="93"/>
        <v>17.875990368694993</v>
      </c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</row>
    <row r="198" spans="1:70" s="34" customFormat="1">
      <c r="A198" s="91" t="s">
        <v>112</v>
      </c>
      <c r="B198" s="90"/>
      <c r="C198" s="62">
        <v>53257.3845</v>
      </c>
      <c r="D198" s="62">
        <v>1.1000000000000001E-3</v>
      </c>
      <c r="E198" s="48">
        <f t="shared" si="77"/>
        <v>1221.9985028526348</v>
      </c>
      <c r="F198" s="48">
        <f t="shared" si="78"/>
        <v>1222</v>
      </c>
      <c r="G198" s="48">
        <f t="shared" si="103"/>
        <v>-4.198259994154796E-4</v>
      </c>
      <c r="K198" s="44">
        <f t="shared" si="104"/>
        <v>-4.198259994154796E-4</v>
      </c>
      <c r="O198" s="34">
        <f t="shared" ca="1" si="105"/>
        <v>1.4691985348211102E-4</v>
      </c>
      <c r="P198" s="34">
        <f t="shared" si="79"/>
        <v>1.2480795436354507E-3</v>
      </c>
      <c r="Q198" s="212">
        <f t="shared" si="80"/>
        <v>38238.8845</v>
      </c>
      <c r="R198" s="59"/>
      <c r="S198" s="34">
        <f t="shared" si="106"/>
        <v>2.7819089005400187E-6</v>
      </c>
      <c r="T198" s="34">
        <v>1</v>
      </c>
      <c r="U198" s="34">
        <f t="shared" si="107"/>
        <v>2.7819089005400187E-6</v>
      </c>
      <c r="Z198">
        <f t="shared" si="82"/>
        <v>1222</v>
      </c>
      <c r="AA198">
        <f t="shared" si="83"/>
        <v>-3.2787556791116605E-4</v>
      </c>
      <c r="AB198">
        <f t="shared" si="84"/>
        <v>-9.1950431504313548E-5</v>
      </c>
      <c r="AC198">
        <f t="shared" si="85"/>
        <v>-1.6679055430509303E-3</v>
      </c>
      <c r="AD198"/>
      <c r="AE198">
        <f t="shared" si="94"/>
        <v>8.4548818538294573E-9</v>
      </c>
      <c r="AF198" s="145">
        <f t="shared" si="86"/>
        <v>38238.8845</v>
      </c>
      <c r="AG198" s="146"/>
      <c r="AH198">
        <f t="shared" si="87"/>
        <v>-9.0948841000975198E-3</v>
      </c>
      <c r="AI198">
        <f t="shared" si="88"/>
        <v>1.0465631607515684</v>
      </c>
      <c r="AJ198">
        <f t="shared" si="89"/>
        <v>-0.99569287906856196</v>
      </c>
      <c r="AK198">
        <f t="shared" si="90"/>
        <v>-0.12416289850554793</v>
      </c>
      <c r="AL198">
        <f t="shared" si="91"/>
        <v>-1.2120110134499811</v>
      </c>
      <c r="AM198">
        <f t="shared" si="92"/>
        <v>-0.69298963051685203</v>
      </c>
      <c r="AN198">
        <f t="shared" si="108"/>
        <v>17.759258251073049</v>
      </c>
      <c r="AO198">
        <f t="shared" si="108"/>
        <v>17.759258257625444</v>
      </c>
      <c r="AP198">
        <f t="shared" si="108"/>
        <v>17.759258364527049</v>
      </c>
      <c r="AQ198">
        <f t="shared" si="108"/>
        <v>17.759260108612143</v>
      </c>
      <c r="AR198">
        <f t="shared" si="108"/>
        <v>17.759288562297673</v>
      </c>
      <c r="AS198">
        <f t="shared" si="108"/>
        <v>17.759752547694145</v>
      </c>
      <c r="AT198">
        <f t="shared" si="108"/>
        <v>17.767261302072047</v>
      </c>
      <c r="AU198">
        <f t="shared" si="93"/>
        <v>17.876849225349172</v>
      </c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</row>
    <row r="199" spans="1:70">
      <c r="A199" s="91" t="s">
        <v>112</v>
      </c>
      <c r="B199" s="55" t="s">
        <v>62</v>
      </c>
      <c r="C199" s="62">
        <v>53257.522599999997</v>
      </c>
      <c r="D199" s="62">
        <v>8.0000000000000004E-4</v>
      </c>
      <c r="E199" s="48">
        <f t="shared" si="77"/>
        <v>1222.4909831966386</v>
      </c>
      <c r="F199" s="48">
        <f t="shared" si="78"/>
        <v>1222.5</v>
      </c>
      <c r="G199" s="48">
        <f t="shared" si="103"/>
        <v>-2.5284674993599765E-3</v>
      </c>
      <c r="H199" s="34"/>
      <c r="I199" s="34"/>
      <c r="J199" s="34"/>
      <c r="K199" s="44">
        <f t="shared" si="104"/>
        <v>-2.5284674993599765E-3</v>
      </c>
      <c r="L199" s="34"/>
      <c r="M199" s="34"/>
      <c r="N199" s="34"/>
      <c r="O199" s="34">
        <f t="shared" ca="1" si="105"/>
        <v>1.4692822732510609E-4</v>
      </c>
      <c r="P199" s="34">
        <f t="shared" si="79"/>
        <v>1.2481290883046166E-3</v>
      </c>
      <c r="Q199" s="212">
        <f t="shared" si="80"/>
        <v>38239.022599999997</v>
      </c>
      <c r="R199" s="59"/>
      <c r="S199" s="34">
        <f t="shared" si="106"/>
        <v>1.426268178595985E-5</v>
      </c>
      <c r="T199" s="34">
        <v>1</v>
      </c>
      <c r="U199" s="34">
        <f t="shared" si="107"/>
        <v>1.426268178595985E-5</v>
      </c>
      <c r="V199" s="34"/>
      <c r="W199" s="34"/>
      <c r="X199" s="34"/>
      <c r="Y199" s="34"/>
      <c r="Z199">
        <f t="shared" si="82"/>
        <v>1222.5</v>
      </c>
      <c r="AA199">
        <f t="shared" si="83"/>
        <v>-3.2793506996923148E-4</v>
      </c>
      <c r="AB199">
        <f t="shared" si="84"/>
        <v>-2.200532429390745E-3</v>
      </c>
      <c r="AC199">
        <f t="shared" si="85"/>
        <v>-3.7765965876645933E-3</v>
      </c>
      <c r="AE199">
        <f t="shared" si="94"/>
        <v>4.8423429728003341E-6</v>
      </c>
      <c r="AF199" s="145">
        <f t="shared" si="86"/>
        <v>38239.022599999997</v>
      </c>
      <c r="AG199" s="146"/>
      <c r="AH199">
        <f t="shared" si="87"/>
        <v>-9.0948678320545082E-3</v>
      </c>
      <c r="AI199">
        <f t="shared" si="88"/>
        <v>1.0465723876357083</v>
      </c>
      <c r="AJ199">
        <f t="shared" si="89"/>
        <v>-0.99569976616754352</v>
      </c>
      <c r="AK199">
        <f t="shared" si="90"/>
        <v>-0.1241594378788206</v>
      </c>
      <c r="AL199">
        <f t="shared" si="91"/>
        <v>-1.2119366996828824</v>
      </c>
      <c r="AM199">
        <f t="shared" si="92"/>
        <v>-0.69293463102732855</v>
      </c>
      <c r="AN199">
        <f t="shared" si="108"/>
        <v>17.759328631113213</v>
      </c>
      <c r="AO199">
        <f t="shared" si="108"/>
        <v>17.759328637670475</v>
      </c>
      <c r="AP199">
        <f t="shared" si="108"/>
        <v>17.759328744637084</v>
      </c>
      <c r="AQ199">
        <f t="shared" si="108"/>
        <v>17.759330489547082</v>
      </c>
      <c r="AR199">
        <f t="shared" si="108"/>
        <v>17.759358952847172</v>
      </c>
      <c r="AS199">
        <f t="shared" si="108"/>
        <v>17.759823032353843</v>
      </c>
      <c r="AT199">
        <f t="shared" si="108"/>
        <v>17.767332301096655</v>
      </c>
      <c r="AU199">
        <f t="shared" si="93"/>
        <v>17.876915291245648</v>
      </c>
    </row>
    <row r="200" spans="1:70">
      <c r="A200" s="91" t="s">
        <v>112</v>
      </c>
      <c r="B200" s="90"/>
      <c r="C200" s="62">
        <v>53282.341699999997</v>
      </c>
      <c r="D200" s="62">
        <v>7.1999999999999998E-3</v>
      </c>
      <c r="E200" s="48">
        <f t="shared" si="77"/>
        <v>1310.9987232848293</v>
      </c>
      <c r="F200" s="48">
        <f t="shared" si="78"/>
        <v>1311</v>
      </c>
      <c r="G200" s="48">
        <f t="shared" si="103"/>
        <v>-3.5801299964077771E-4</v>
      </c>
      <c r="H200" s="34"/>
      <c r="I200" s="34"/>
      <c r="J200" s="34"/>
      <c r="K200" s="44">
        <f t="shared" si="104"/>
        <v>-3.5801299964077771E-4</v>
      </c>
      <c r="L200" s="34"/>
      <c r="M200" s="34"/>
      <c r="N200" s="34"/>
      <c r="O200" s="34">
        <f t="shared" ca="1" si="105"/>
        <v>1.4841039753523143E-4</v>
      </c>
      <c r="P200" s="34">
        <f t="shared" si="79"/>
        <v>1.2567323621916009E-3</v>
      </c>
      <c r="Q200" s="212">
        <f t="shared" si="80"/>
        <v>38263.841699999997</v>
      </c>
      <c r="R200" s="59"/>
      <c r="S200" s="34">
        <f t="shared" si="106"/>
        <v>2.6074025835591793E-6</v>
      </c>
      <c r="T200" s="34">
        <v>1</v>
      </c>
      <c r="U200" s="34">
        <f t="shared" si="107"/>
        <v>2.6074025835591793E-6</v>
      </c>
      <c r="V200" s="34"/>
      <c r="W200" s="34"/>
      <c r="X200" s="34"/>
      <c r="Y200" s="34"/>
      <c r="Z200">
        <f t="shared" si="82"/>
        <v>1311</v>
      </c>
      <c r="AA200">
        <f t="shared" si="83"/>
        <v>-3.3820870715425659E-4</v>
      </c>
      <c r="AB200">
        <f t="shared" si="84"/>
        <v>-1.9804292486521116E-5</v>
      </c>
      <c r="AC200">
        <f t="shared" si="85"/>
        <v>-1.6147453618323786E-3</v>
      </c>
      <c r="AE200">
        <f t="shared" si="94"/>
        <v>3.9221000089167675E-10</v>
      </c>
      <c r="AF200" s="145">
        <f t="shared" si="86"/>
        <v>38263.841699999997</v>
      </c>
      <c r="AG200" s="146"/>
      <c r="AH200">
        <f t="shared" si="87"/>
        <v>-9.0912754304231982E-3</v>
      </c>
      <c r="AI200">
        <f t="shared" si="88"/>
        <v>1.0482039972106134</v>
      </c>
      <c r="AJ200">
        <f t="shared" si="89"/>
        <v>-0.99683376774957966</v>
      </c>
      <c r="AK200">
        <f t="shared" si="90"/>
        <v>-0.12353512843476772</v>
      </c>
      <c r="AL200">
        <f t="shared" si="91"/>
        <v>-1.1987625231092722</v>
      </c>
      <c r="AM200">
        <f t="shared" si="92"/>
        <v>-0.68322885781257314</v>
      </c>
      <c r="AN200">
        <f t="shared" si="108"/>
        <v>17.771795666757374</v>
      </c>
      <c r="AO200">
        <f t="shared" si="108"/>
        <v>17.771795674220609</v>
      </c>
      <c r="AP200">
        <f t="shared" si="108"/>
        <v>17.771795793131766</v>
      </c>
      <c r="AQ200">
        <f t="shared" si="108"/>
        <v>17.771797687730434</v>
      </c>
      <c r="AR200">
        <f t="shared" si="108"/>
        <v>17.771827873266172</v>
      </c>
      <c r="AS200">
        <f t="shared" si="108"/>
        <v>17.772308573297916</v>
      </c>
      <c r="AT200">
        <f t="shared" si="108"/>
        <v>17.779906643082345</v>
      </c>
      <c r="AU200">
        <f t="shared" si="93"/>
        <v>17.888608954921814</v>
      </c>
    </row>
    <row r="201" spans="1:70">
      <c r="A201" s="91" t="s">
        <v>112</v>
      </c>
      <c r="B201" s="90"/>
      <c r="C201" s="62">
        <v>53282.483399999997</v>
      </c>
      <c r="D201" s="62">
        <v>4.4000000000000003E-3</v>
      </c>
      <c r="E201" s="48">
        <f t="shared" si="77"/>
        <v>1311.5040416392624</v>
      </c>
      <c r="F201" s="48">
        <f t="shared" si="78"/>
        <v>1311.5</v>
      </c>
      <c r="G201" s="48">
        <f t="shared" si="103"/>
        <v>1.133345504058525E-3</v>
      </c>
      <c r="H201" s="34"/>
      <c r="I201" s="34"/>
      <c r="J201" s="34"/>
      <c r="K201" s="44">
        <f t="shared" si="104"/>
        <v>1.133345504058525E-3</v>
      </c>
      <c r="L201" s="34"/>
      <c r="M201" s="34"/>
      <c r="N201" s="34"/>
      <c r="O201" s="34">
        <f t="shared" ca="1" si="105"/>
        <v>1.4841877137822647E-4</v>
      </c>
      <c r="P201" s="34">
        <f t="shared" si="79"/>
        <v>1.2567800296567513E-3</v>
      </c>
      <c r="Q201" s="212">
        <f t="shared" si="80"/>
        <v>38263.983399999997</v>
      </c>
      <c r="R201" s="59"/>
      <c r="S201" s="34">
        <f t="shared" si="106"/>
        <v>1.5236082109659199E-8</v>
      </c>
      <c r="T201" s="34">
        <v>1</v>
      </c>
      <c r="U201" s="34">
        <f t="shared" si="107"/>
        <v>1.5236082109659199E-8</v>
      </c>
      <c r="V201" s="34"/>
      <c r="W201" s="34"/>
      <c r="X201" s="34"/>
      <c r="Y201" s="34"/>
      <c r="Z201">
        <f t="shared" si="82"/>
        <v>1311.5</v>
      </c>
      <c r="AA201">
        <f t="shared" si="83"/>
        <v>-3.3826528561188909E-4</v>
      </c>
      <c r="AB201">
        <f t="shared" si="84"/>
        <v>1.4716107896704141E-3</v>
      </c>
      <c r="AC201">
        <f t="shared" si="85"/>
        <v>-1.2343452559822636E-4</v>
      </c>
      <c r="AE201">
        <f t="shared" si="94"/>
        <v>2.1656383162743795E-6</v>
      </c>
      <c r="AF201" s="145">
        <f t="shared" si="86"/>
        <v>38263.983399999997</v>
      </c>
      <c r="AG201" s="146"/>
      <c r="AH201">
        <f t="shared" si="87"/>
        <v>-9.0912511005772027E-3</v>
      </c>
      <c r="AI201">
        <f t="shared" si="88"/>
        <v>1.0482132062462646</v>
      </c>
      <c r="AJ201">
        <f t="shared" si="89"/>
        <v>-0.9968396924903612</v>
      </c>
      <c r="AK201">
        <f t="shared" si="90"/>
        <v>-0.12353153462954525</v>
      </c>
      <c r="AL201">
        <f t="shared" si="91"/>
        <v>-1.1986879761385669</v>
      </c>
      <c r="AM201">
        <f t="shared" si="92"/>
        <v>-0.68317418639418559</v>
      </c>
      <c r="AN201">
        <f t="shared" si="108"/>
        <v>17.771866157140664</v>
      </c>
      <c r="AO201">
        <f t="shared" si="108"/>
        <v>17.771866164609271</v>
      </c>
      <c r="AP201">
        <f t="shared" si="108"/>
        <v>17.771866283590416</v>
      </c>
      <c r="AQ201">
        <f t="shared" si="108"/>
        <v>17.771868179055549</v>
      </c>
      <c r="AR201">
        <f t="shared" si="108"/>
        <v>17.771898374434599</v>
      </c>
      <c r="AS201">
        <f t="shared" si="108"/>
        <v>17.772379168132659</v>
      </c>
      <c r="AT201">
        <f t="shared" si="108"/>
        <v>17.779977726902704</v>
      </c>
      <c r="AU201">
        <f t="shared" si="93"/>
        <v>17.88867502081829</v>
      </c>
    </row>
    <row r="202" spans="1:70">
      <c r="A202" s="48" t="s">
        <v>119</v>
      </c>
      <c r="B202" s="55" t="s">
        <v>65</v>
      </c>
      <c r="C202" s="62">
        <v>53341.228499999997</v>
      </c>
      <c r="D202" s="62">
        <v>4.0000000000000002E-4</v>
      </c>
      <c r="E202" s="48">
        <f t="shared" si="77"/>
        <v>1520.9957654428915</v>
      </c>
      <c r="F202" s="48">
        <f t="shared" si="78"/>
        <v>1521</v>
      </c>
      <c r="G202" s="48">
        <f t="shared" si="103"/>
        <v>-1.187442998343613E-3</v>
      </c>
      <c r="H202" s="34"/>
      <c r="I202" s="34"/>
      <c r="J202" s="34"/>
      <c r="K202" s="44">
        <f t="shared" si="104"/>
        <v>-1.187442998343613E-3</v>
      </c>
      <c r="L202" s="34"/>
      <c r="M202" s="34"/>
      <c r="N202" s="34"/>
      <c r="O202" s="34">
        <f t="shared" ca="1" si="105"/>
        <v>1.5192741159315593E-4</v>
      </c>
      <c r="P202" s="34">
        <f t="shared" si="79"/>
        <v>1.275824747097559E-3</v>
      </c>
      <c r="Q202" s="212">
        <f t="shared" si="80"/>
        <v>38322.728499999997</v>
      </c>
      <c r="R202" s="59"/>
      <c r="S202" s="34">
        <f t="shared" si="106"/>
        <v>6.0676879857308356E-6</v>
      </c>
      <c r="T202" s="34">
        <v>1</v>
      </c>
      <c r="U202" s="34">
        <f t="shared" si="107"/>
        <v>6.0676879857308356E-6</v>
      </c>
      <c r="V202" s="34"/>
      <c r="W202" s="34"/>
      <c r="X202" s="34"/>
      <c r="Y202" s="34"/>
      <c r="Z202">
        <f t="shared" si="82"/>
        <v>1521</v>
      </c>
      <c r="AA202">
        <f t="shared" si="83"/>
        <v>-3.6050516145343103E-4</v>
      </c>
      <c r="AB202">
        <f t="shared" si="84"/>
        <v>-8.2693783689018197E-4</v>
      </c>
      <c r="AC202">
        <f t="shared" si="85"/>
        <v>-2.4632677454411722E-3</v>
      </c>
      <c r="AE202">
        <f t="shared" si="94"/>
        <v>6.8382618608061322E-7</v>
      </c>
      <c r="AF202" s="145">
        <f t="shared" si="86"/>
        <v>38322.728499999997</v>
      </c>
      <c r="AG202" s="146"/>
      <c r="AH202">
        <f t="shared" si="87"/>
        <v>-9.0770504508914818E-3</v>
      </c>
      <c r="AI202">
        <f t="shared" si="88"/>
        <v>1.0520616411701385</v>
      </c>
      <c r="AJ202">
        <f t="shared" si="89"/>
        <v>-0.998839911703718</v>
      </c>
      <c r="AK202">
        <f t="shared" si="90"/>
        <v>-0.12195957864451289</v>
      </c>
      <c r="AL202">
        <f t="shared" si="91"/>
        <v>-1.1673375971718285</v>
      </c>
      <c r="AM202">
        <f t="shared" si="92"/>
        <v>-0.66042472133708585</v>
      </c>
      <c r="AN202">
        <f t="shared" si="108"/>
        <v>17.801456025844605</v>
      </c>
      <c r="AO202">
        <f t="shared" si="108"/>
        <v>17.801456035831606</v>
      </c>
      <c r="AP202">
        <f t="shared" si="108"/>
        <v>17.801456186693258</v>
      </c>
      <c r="AQ202">
        <f t="shared" si="108"/>
        <v>17.801458465574374</v>
      </c>
      <c r="AR202">
        <f t="shared" si="108"/>
        <v>17.801492888727783</v>
      </c>
      <c r="AS202">
        <f t="shared" si="108"/>
        <v>17.802012610441142</v>
      </c>
      <c r="AT202">
        <f t="shared" si="108"/>
        <v>17.809803321673158</v>
      </c>
      <c r="AU202">
        <f t="shared" si="93"/>
        <v>17.916356631441531</v>
      </c>
    </row>
    <row r="203" spans="1:70">
      <c r="A203" s="48" t="s">
        <v>121</v>
      </c>
      <c r="B203" s="55" t="s">
        <v>62</v>
      </c>
      <c r="C203" s="62">
        <v>53601.456899999997</v>
      </c>
      <c r="D203" s="62">
        <v>5.9999999999999995E-4</v>
      </c>
      <c r="E203" s="48">
        <f t="shared" si="77"/>
        <v>2448.9999070421095</v>
      </c>
      <c r="F203" s="48">
        <f t="shared" si="78"/>
        <v>2449</v>
      </c>
      <c r="G203" s="48">
        <f t="shared" si="103"/>
        <v>-2.6066998543683439E-5</v>
      </c>
      <c r="H203" s="34"/>
      <c r="I203" s="34"/>
      <c r="J203" s="34"/>
      <c r="K203" s="44">
        <f t="shared" si="104"/>
        <v>-2.6066998543683439E-5</v>
      </c>
      <c r="L203" s="34"/>
      <c r="M203" s="34"/>
      <c r="N203" s="34"/>
      <c r="O203" s="34">
        <f t="shared" ca="1" si="105"/>
        <v>1.6746926419198421E-4</v>
      </c>
      <c r="P203" s="34">
        <f t="shared" si="79"/>
        <v>1.3379202132267364E-3</v>
      </c>
      <c r="Q203" s="212">
        <f t="shared" si="80"/>
        <v>38582.956899999997</v>
      </c>
      <c r="R203" s="59"/>
      <c r="S203" s="34">
        <f t="shared" si="106"/>
        <v>1.8604611138732443E-6</v>
      </c>
      <c r="T203" s="34">
        <v>1</v>
      </c>
      <c r="U203" s="34">
        <f t="shared" si="107"/>
        <v>1.8604611138732443E-6</v>
      </c>
      <c r="V203" s="34"/>
      <c r="W203" s="34"/>
      <c r="X203" s="34"/>
      <c r="Y203" s="34"/>
      <c r="Z203">
        <f t="shared" si="82"/>
        <v>2449</v>
      </c>
      <c r="AA203">
        <f t="shared" si="83"/>
        <v>-4.223991188496562E-4</v>
      </c>
      <c r="AB203">
        <f t="shared" si="84"/>
        <v>3.9633212030597276E-4</v>
      </c>
      <c r="AC203">
        <f t="shared" si="85"/>
        <v>-1.3639872117704199E-3</v>
      </c>
      <c r="AE203">
        <f t="shared" si="94"/>
        <v>1.5707914958622807E-7</v>
      </c>
      <c r="AF203" s="145">
        <f t="shared" si="86"/>
        <v>38582.956899999997</v>
      </c>
      <c r="AG203" s="146"/>
      <c r="AH203">
        <f t="shared" si="87"/>
        <v>-8.9165851189072325E-3</v>
      </c>
      <c r="AI203">
        <f t="shared" si="88"/>
        <v>1.0687542962030701</v>
      </c>
      <c r="AJ203">
        <f t="shared" si="89"/>
        <v>-0.99563730219693025</v>
      </c>
      <c r="AK203">
        <f t="shared" si="90"/>
        <v>-0.11339047604669407</v>
      </c>
      <c r="AL203">
        <f t="shared" si="91"/>
        <v>-1.0257209085583494</v>
      </c>
      <c r="AM203">
        <f t="shared" si="92"/>
        <v>-0.56312018375745243</v>
      </c>
      <c r="AN203">
        <f t="shared" si="108"/>
        <v>17.933815974272708</v>
      </c>
      <c r="AO203">
        <f t="shared" si="108"/>
        <v>17.933816003111993</v>
      </c>
      <c r="AP203">
        <f t="shared" si="108"/>
        <v>17.933816360101929</v>
      </c>
      <c r="AQ203">
        <f t="shared" si="108"/>
        <v>17.933820779123494</v>
      </c>
      <c r="AR203">
        <f t="shared" si="108"/>
        <v>17.933875478145335</v>
      </c>
      <c r="AS203">
        <f t="shared" si="108"/>
        <v>17.934552225154558</v>
      </c>
      <c r="AT203">
        <f t="shared" si="108"/>
        <v>17.942876453802569</v>
      </c>
      <c r="AU203">
        <f t="shared" si="93"/>
        <v>18.038974935300089</v>
      </c>
    </row>
    <row r="204" spans="1:70" s="34" customFormat="1">
      <c r="A204" s="62" t="s">
        <v>121</v>
      </c>
      <c r="B204" s="55" t="s">
        <v>62</v>
      </c>
      <c r="C204" s="62">
        <v>53601.456899999997</v>
      </c>
      <c r="D204" s="62">
        <v>5.9999999999999995E-4</v>
      </c>
      <c r="E204" s="48">
        <f t="shared" si="77"/>
        <v>2448.9999070421095</v>
      </c>
      <c r="F204" s="48">
        <f t="shared" si="78"/>
        <v>2449</v>
      </c>
      <c r="G204" s="48">
        <f t="shared" si="103"/>
        <v>-2.6066998543683439E-5</v>
      </c>
      <c r="K204" s="44">
        <f t="shared" si="104"/>
        <v>-2.6066998543683439E-5</v>
      </c>
      <c r="O204" s="34">
        <f t="shared" ca="1" si="105"/>
        <v>1.6746926419198421E-4</v>
      </c>
      <c r="P204" s="34">
        <f t="shared" si="79"/>
        <v>1.3379202132267364E-3</v>
      </c>
      <c r="Q204" s="212">
        <f t="shared" si="80"/>
        <v>38582.956899999997</v>
      </c>
      <c r="R204" s="59"/>
      <c r="S204" s="34">
        <f t="shared" si="106"/>
        <v>1.8604611138732443E-6</v>
      </c>
      <c r="T204" s="34">
        <v>1</v>
      </c>
      <c r="U204" s="34">
        <f t="shared" si="107"/>
        <v>1.8604611138732443E-6</v>
      </c>
      <c r="Z204">
        <f t="shared" si="82"/>
        <v>2449</v>
      </c>
      <c r="AA204">
        <f t="shared" si="83"/>
        <v>-4.223991188496562E-4</v>
      </c>
      <c r="AB204">
        <f t="shared" si="84"/>
        <v>3.9633212030597276E-4</v>
      </c>
      <c r="AC204">
        <f t="shared" si="85"/>
        <v>-1.3639872117704199E-3</v>
      </c>
      <c r="AD204"/>
      <c r="AE204">
        <f t="shared" si="94"/>
        <v>1.5707914958622807E-7</v>
      </c>
      <c r="AF204" s="145">
        <f t="shared" si="86"/>
        <v>38582.956899999997</v>
      </c>
      <c r="AG204" s="146"/>
      <c r="AH204">
        <f t="shared" si="87"/>
        <v>-8.9165851189072325E-3</v>
      </c>
      <c r="AI204">
        <f t="shared" si="88"/>
        <v>1.0687542962030701</v>
      </c>
      <c r="AJ204">
        <f t="shared" si="89"/>
        <v>-0.99563730219693025</v>
      </c>
      <c r="AK204">
        <f t="shared" si="90"/>
        <v>-0.11339047604669407</v>
      </c>
      <c r="AL204">
        <f t="shared" si="91"/>
        <v>-1.0257209085583494</v>
      </c>
      <c r="AM204">
        <f t="shared" si="92"/>
        <v>-0.56312018375745243</v>
      </c>
      <c r="AN204">
        <f t="shared" si="108"/>
        <v>17.933815974272708</v>
      </c>
      <c r="AO204">
        <f t="shared" si="108"/>
        <v>17.933816003111993</v>
      </c>
      <c r="AP204">
        <f t="shared" si="108"/>
        <v>17.933816360101929</v>
      </c>
      <c r="AQ204">
        <f t="shared" si="108"/>
        <v>17.933820779123494</v>
      </c>
      <c r="AR204">
        <f t="shared" si="108"/>
        <v>17.933875478145335</v>
      </c>
      <c r="AS204">
        <f t="shared" si="108"/>
        <v>17.934552225154558</v>
      </c>
      <c r="AT204">
        <f t="shared" si="108"/>
        <v>17.942876453802569</v>
      </c>
      <c r="AU204">
        <f t="shared" si="93"/>
        <v>18.038974935300089</v>
      </c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</row>
    <row r="205" spans="1:70">
      <c r="A205" s="48" t="s">
        <v>121</v>
      </c>
      <c r="B205" s="154"/>
      <c r="C205" s="62">
        <v>53613.374100000001</v>
      </c>
      <c r="D205" s="62">
        <v>5.9999999999999995E-4</v>
      </c>
      <c r="E205" s="48">
        <f t="shared" si="77"/>
        <v>2491.4980008561183</v>
      </c>
      <c r="F205" s="48">
        <f t="shared" si="78"/>
        <v>2491.5</v>
      </c>
      <c r="G205" s="48">
        <f t="shared" si="103"/>
        <v>-5.6059449707390741E-4</v>
      </c>
      <c r="H205" s="34"/>
      <c r="I205" s="34"/>
      <c r="J205" s="34"/>
      <c r="K205" s="44">
        <f t="shared" si="104"/>
        <v>-5.6059449707390741E-4</v>
      </c>
      <c r="L205" s="34"/>
      <c r="M205" s="34"/>
      <c r="N205" s="34"/>
      <c r="O205" s="34">
        <f t="shared" ca="1" si="105"/>
        <v>1.6818104084656419E-4</v>
      </c>
      <c r="P205" s="34">
        <f t="shared" si="79"/>
        <v>1.3398940516562831E-3</v>
      </c>
      <c r="Q205" s="212">
        <f t="shared" si="80"/>
        <v>38594.874100000001</v>
      </c>
      <c r="R205" s="59"/>
      <c r="S205" s="34">
        <f t="shared" si="106"/>
        <v>3.6118567238545859E-6</v>
      </c>
      <c r="T205" s="34">
        <v>1</v>
      </c>
      <c r="U205" s="34">
        <f t="shared" si="107"/>
        <v>3.6118567238545859E-6</v>
      </c>
      <c r="V205" s="34"/>
      <c r="W205" s="34"/>
      <c r="X205" s="34"/>
      <c r="Y205" s="34"/>
      <c r="Z205">
        <f t="shared" si="82"/>
        <v>2491.5</v>
      </c>
      <c r="AA205">
        <f t="shared" si="83"/>
        <v>-4.2375529100904981E-4</v>
      </c>
      <c r="AB205">
        <f t="shared" si="84"/>
        <v>-1.368392060648576E-4</v>
      </c>
      <c r="AC205">
        <f t="shared" si="85"/>
        <v>-1.9004885487301905E-3</v>
      </c>
      <c r="AE205">
        <f t="shared" si="94"/>
        <v>1.8724968316460559E-8</v>
      </c>
      <c r="AF205" s="145">
        <f t="shared" si="86"/>
        <v>38594.874100000001</v>
      </c>
      <c r="AG205" s="146"/>
      <c r="AH205">
        <f t="shared" si="87"/>
        <v>-8.9053765568931059E-3</v>
      </c>
      <c r="AI205">
        <f t="shared" si="88"/>
        <v>1.0695002588574625</v>
      </c>
      <c r="AJ205">
        <f t="shared" si="89"/>
        <v>-0.99500059584779832</v>
      </c>
      <c r="AK205">
        <f t="shared" si="90"/>
        <v>-0.11293479235036964</v>
      </c>
      <c r="AL205">
        <f t="shared" si="91"/>
        <v>-1.019128980414854</v>
      </c>
      <c r="AM205">
        <f t="shared" si="92"/>
        <v>-0.55878708181961279</v>
      </c>
      <c r="AN205">
        <f t="shared" si="108"/>
        <v>17.939927231466726</v>
      </c>
      <c r="AO205">
        <f t="shared" si="108"/>
        <v>17.939927261508757</v>
      </c>
      <c r="AP205">
        <f t="shared" si="108"/>
        <v>17.939927630458854</v>
      </c>
      <c r="AQ205">
        <f t="shared" si="108"/>
        <v>17.939932161569001</v>
      </c>
      <c r="AR205">
        <f t="shared" si="108"/>
        <v>17.939987806397884</v>
      </c>
      <c r="AS205">
        <f t="shared" si="108"/>
        <v>17.940670835057603</v>
      </c>
      <c r="AT205">
        <f t="shared" si="108"/>
        <v>17.949006700607498</v>
      </c>
      <c r="AU205">
        <f t="shared" si="93"/>
        <v>18.044590536500507</v>
      </c>
    </row>
    <row r="206" spans="1:70">
      <c r="A206" s="48" t="s">
        <v>121</v>
      </c>
      <c r="B206" s="55" t="s">
        <v>62</v>
      </c>
      <c r="C206" s="62">
        <v>53613.515899999999</v>
      </c>
      <c r="D206" s="62">
        <v>2.8E-3</v>
      </c>
      <c r="E206" s="48">
        <f t="shared" si="77"/>
        <v>2492.0036758219426</v>
      </c>
      <c r="F206" s="48">
        <f t="shared" si="78"/>
        <v>2492</v>
      </c>
      <c r="G206" s="48">
        <f t="shared" si="103"/>
        <v>1.0307640040991828E-3</v>
      </c>
      <c r="H206" s="34"/>
      <c r="I206" s="34"/>
      <c r="J206" s="34"/>
      <c r="K206" s="44">
        <f t="shared" si="104"/>
        <v>1.0307640040991828E-3</v>
      </c>
      <c r="L206" s="34"/>
      <c r="M206" s="34"/>
      <c r="N206" s="34"/>
      <c r="O206" s="34">
        <f t="shared" ca="1" si="105"/>
        <v>1.6818941468955923E-4</v>
      </c>
      <c r="P206" s="34">
        <f t="shared" si="79"/>
        <v>1.339916819802997E-3</v>
      </c>
      <c r="Q206" s="212">
        <f t="shared" si="80"/>
        <v>38595.015899999999</v>
      </c>
      <c r="R206" s="59"/>
      <c r="S206" s="34">
        <f t="shared" si="106"/>
        <v>9.5575463457596519E-8</v>
      </c>
      <c r="T206" s="34">
        <v>1</v>
      </c>
      <c r="U206" s="34">
        <f t="shared" si="107"/>
        <v>9.5575463457596519E-8</v>
      </c>
      <c r="V206" s="34"/>
      <c r="W206" s="34"/>
      <c r="X206" s="34"/>
      <c r="Y206" s="34"/>
      <c r="Z206">
        <f t="shared" si="82"/>
        <v>2492</v>
      </c>
      <c r="AA206">
        <f t="shared" si="83"/>
        <v>-4.2377045972198484E-4</v>
      </c>
      <c r="AB206">
        <f t="shared" si="84"/>
        <v>1.4545344638211676E-3</v>
      </c>
      <c r="AC206">
        <f t="shared" si="85"/>
        <v>-3.0915281570381421E-4</v>
      </c>
      <c r="AE206">
        <f t="shared" si="94"/>
        <v>2.1156705064435317E-6</v>
      </c>
      <c r="AF206" s="145">
        <f t="shared" si="86"/>
        <v>38595.015899999999</v>
      </c>
      <c r="AG206" s="146"/>
      <c r="AH206">
        <f t="shared" si="87"/>
        <v>-8.9052426639528205E-3</v>
      </c>
      <c r="AI206">
        <f t="shared" si="88"/>
        <v>1.0695090231588045</v>
      </c>
      <c r="AJ206">
        <f t="shared" si="89"/>
        <v>-0.99499284233659124</v>
      </c>
      <c r="AK206">
        <f t="shared" si="90"/>
        <v>-0.11292939831586891</v>
      </c>
      <c r="AL206">
        <f t="shared" si="91"/>
        <v>-1.0190513735900466</v>
      </c>
      <c r="AM206">
        <f t="shared" si="92"/>
        <v>-0.55873616341723131</v>
      </c>
      <c r="AN206">
        <f t="shared" si="108"/>
        <v>17.939999153976316</v>
      </c>
      <c r="AO206">
        <f t="shared" si="108"/>
        <v>17.939999184032679</v>
      </c>
      <c r="AP206">
        <f t="shared" si="108"/>
        <v>17.939999553124714</v>
      </c>
      <c r="AQ206">
        <f t="shared" si="108"/>
        <v>17.940004085558968</v>
      </c>
      <c r="AR206">
        <f t="shared" si="108"/>
        <v>17.940059741503404</v>
      </c>
      <c r="AS206">
        <f t="shared" si="108"/>
        <v>17.940742843463713</v>
      </c>
      <c r="AT206">
        <f t="shared" si="108"/>
        <v>17.949078839129395</v>
      </c>
      <c r="AU206">
        <f t="shared" si="93"/>
        <v>18.044656602396984</v>
      </c>
    </row>
    <row r="207" spans="1:70">
      <c r="A207" s="1" t="s">
        <v>101</v>
      </c>
      <c r="B207" s="68" t="s">
        <v>62</v>
      </c>
      <c r="C207" s="50">
        <v>53614.356619999999</v>
      </c>
      <c r="D207" s="50">
        <v>1.9E-3</v>
      </c>
      <c r="E207" s="48">
        <f t="shared" si="77"/>
        <v>2495.0017791877763</v>
      </c>
      <c r="F207" s="48">
        <f t="shared" si="78"/>
        <v>2495</v>
      </c>
      <c r="G207" s="48">
        <f t="shared" si="103"/>
        <v>4.9891500384546816E-4</v>
      </c>
      <c r="H207" s="34"/>
      <c r="I207" s="34"/>
      <c r="J207" s="34"/>
      <c r="K207" s="44">
        <f t="shared" si="104"/>
        <v>4.9891500384546816E-4</v>
      </c>
      <c r="L207" s="34"/>
      <c r="M207" s="34"/>
      <c r="N207" s="34"/>
      <c r="O207" s="34">
        <f t="shared" ca="1" si="105"/>
        <v>1.6823965774752961E-4</v>
      </c>
      <c r="P207" s="34">
        <f t="shared" si="79"/>
        <v>1.3400532072153906E-3</v>
      </c>
      <c r="Q207" s="212">
        <f t="shared" si="80"/>
        <v>38595.856619999999</v>
      </c>
      <c r="R207" s="59"/>
      <c r="S207" s="34">
        <f t="shared" si="106"/>
        <v>7.0751347716838102E-7</v>
      </c>
      <c r="T207" s="34">
        <v>0.1</v>
      </c>
      <c r="U207" s="34">
        <f t="shared" si="107"/>
        <v>7.0751347716838104E-8</v>
      </c>
      <c r="V207" s="34"/>
      <c r="Z207">
        <f t="shared" si="82"/>
        <v>2495</v>
      </c>
      <c r="AA207">
        <f t="shared" si="83"/>
        <v>-4.2386108775011554E-4</v>
      </c>
      <c r="AB207">
        <f t="shared" si="84"/>
        <v>9.227760915955837E-4</v>
      </c>
      <c r="AC207">
        <f t="shared" si="85"/>
        <v>-8.4113820336992242E-4</v>
      </c>
      <c r="AE207">
        <f t="shared" si="94"/>
        <v>8.5151571522042115E-8</v>
      </c>
      <c r="AF207" s="145">
        <f t="shared" si="86"/>
        <v>38595.856619999999</v>
      </c>
      <c r="AG207" s="146"/>
      <c r="AH207">
        <f t="shared" si="87"/>
        <v>-8.904438315869196E-3</v>
      </c>
      <c r="AI207">
        <f t="shared" si="88"/>
        <v>1.0695616031889594</v>
      </c>
      <c r="AJ207">
        <f t="shared" si="89"/>
        <v>-0.99494619274321849</v>
      </c>
      <c r="AK207">
        <f t="shared" si="90"/>
        <v>-0.1128970179688424</v>
      </c>
      <c r="AL207">
        <f t="shared" si="91"/>
        <v>-1.0185857059319401</v>
      </c>
      <c r="AM207">
        <f t="shared" si="92"/>
        <v>-0.55843068183846278</v>
      </c>
      <c r="AN207">
        <f t="shared" si="108"/>
        <v>17.940430701410108</v>
      </c>
      <c r="AO207">
        <f t="shared" si="108"/>
        <v>17.940430731552578</v>
      </c>
      <c r="AP207">
        <f t="shared" si="108"/>
        <v>17.940431101496817</v>
      </c>
      <c r="AQ207">
        <f t="shared" si="108"/>
        <v>17.940435641878302</v>
      </c>
      <c r="AR207">
        <f t="shared" si="108"/>
        <v>17.940491364509892</v>
      </c>
      <c r="AS207">
        <f t="shared" si="108"/>
        <v>17.941174905977324</v>
      </c>
      <c r="AT207">
        <f t="shared" si="108"/>
        <v>17.949511679020382</v>
      </c>
      <c r="AU207">
        <f t="shared" si="93"/>
        <v>18.045052997775834</v>
      </c>
    </row>
    <row r="208" spans="1:70" s="34" customFormat="1">
      <c r="A208" s="48" t="s">
        <v>121</v>
      </c>
      <c r="B208" s="154"/>
      <c r="C208" s="62">
        <v>53614.497000000003</v>
      </c>
      <c r="D208" s="62">
        <v>2.3999999999999998E-3</v>
      </c>
      <c r="E208" s="48">
        <f t="shared" si="77"/>
        <v>2495.5023902717385</v>
      </c>
      <c r="F208" s="48">
        <f t="shared" si="78"/>
        <v>2495.5</v>
      </c>
      <c r="G208" s="48">
        <f t="shared" si="103"/>
        <v>6.7027350451098755E-4</v>
      </c>
      <c r="K208" s="34">
        <f t="shared" si="104"/>
        <v>6.7027350451098755E-4</v>
      </c>
      <c r="O208" s="34">
        <f t="shared" ca="1" si="105"/>
        <v>1.6824803159052465E-4</v>
      </c>
      <c r="P208" s="34">
        <f t="shared" si="79"/>
        <v>1.3400759015394748E-3</v>
      </c>
      <c r="Q208" s="212">
        <f t="shared" si="80"/>
        <v>38595.997000000003</v>
      </c>
      <c r="R208" s="59"/>
      <c r="S208" s="34">
        <f t="shared" si="106"/>
        <v>4.486352510651073E-7</v>
      </c>
      <c r="T208" s="34">
        <v>1</v>
      </c>
      <c r="U208" s="34">
        <f t="shared" si="107"/>
        <v>4.486352510651073E-7</v>
      </c>
      <c r="Z208">
        <f t="shared" si="82"/>
        <v>2495.5</v>
      </c>
      <c r="AA208">
        <f t="shared" si="83"/>
        <v>-4.2387612837610847E-4</v>
      </c>
      <c r="AB208">
        <f t="shared" si="84"/>
        <v>1.094149632887096E-3</v>
      </c>
      <c r="AC208">
        <f t="shared" si="85"/>
        <v>-6.6980239702848728E-4</v>
      </c>
      <c r="AD208"/>
      <c r="AE208">
        <f t="shared" si="94"/>
        <v>1.1971634191469669E-6</v>
      </c>
      <c r="AF208" s="145">
        <f t="shared" si="86"/>
        <v>38595.997000000003</v>
      </c>
      <c r="AG208" s="146"/>
      <c r="AH208">
        <f t="shared" si="87"/>
        <v>-8.9043040927778237E-3</v>
      </c>
      <c r="AI208">
        <f t="shared" si="88"/>
        <v>1.0695703655636204</v>
      </c>
      <c r="AJ208">
        <f t="shared" si="89"/>
        <v>-0.99493839638768222</v>
      </c>
      <c r="AK208">
        <f t="shared" si="90"/>
        <v>-0.11289161855434444</v>
      </c>
      <c r="AL208">
        <f t="shared" si="91"/>
        <v>-1.018508090204316</v>
      </c>
      <c r="AM208">
        <f t="shared" si="92"/>
        <v>-0.55837977304634101</v>
      </c>
      <c r="AN208">
        <f t="shared" si="108"/>
        <v>17.940502628044946</v>
      </c>
      <c r="AO208">
        <f t="shared" si="108"/>
        <v>17.940502658201783</v>
      </c>
      <c r="AP208">
        <f t="shared" si="108"/>
        <v>17.940503028288152</v>
      </c>
      <c r="AQ208">
        <f t="shared" si="108"/>
        <v>17.940507569994608</v>
      </c>
      <c r="AR208">
        <f t="shared" si="108"/>
        <v>17.94056330373969</v>
      </c>
      <c r="AS208">
        <f t="shared" si="108"/>
        <v>17.941246918408865</v>
      </c>
      <c r="AT208">
        <f t="shared" si="108"/>
        <v>17.949583820461903</v>
      </c>
      <c r="AU208">
        <f t="shared" si="93"/>
        <v>18.04511906367231</v>
      </c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</row>
    <row r="209" spans="1:70">
      <c r="A209" s="1" t="s">
        <v>101</v>
      </c>
      <c r="B209" s="68" t="s">
        <v>65</v>
      </c>
      <c r="C209" s="50">
        <v>53616.457320000001</v>
      </c>
      <c r="D209" s="50" t="s">
        <v>122</v>
      </c>
      <c r="E209" s="48">
        <f t="shared" si="77"/>
        <v>2502.4931148769629</v>
      </c>
      <c r="F209" s="48">
        <f t="shared" si="78"/>
        <v>2502.5</v>
      </c>
      <c r="G209" s="48">
        <f t="shared" si="103"/>
        <v>-1.9307074981043115E-3</v>
      </c>
      <c r="H209" s="34"/>
      <c r="I209" s="34"/>
      <c r="J209" s="34"/>
      <c r="K209" s="34">
        <f t="shared" si="104"/>
        <v>-1.9307074981043115E-3</v>
      </c>
      <c r="L209" s="34"/>
      <c r="O209" s="34">
        <f t="shared" ca="1" si="105"/>
        <v>1.6836526539245548E-4</v>
      </c>
      <c r="P209" s="34">
        <f t="shared" si="79"/>
        <v>1.340392514737204E-3</v>
      </c>
      <c r="Q209" s="212">
        <f t="shared" si="80"/>
        <v>38597.957320000001</v>
      </c>
      <c r="R209" s="59"/>
      <c r="S209" s="34">
        <f t="shared" si="106"/>
        <v>1.0700095294011762E-5</v>
      </c>
      <c r="T209" s="34">
        <v>0.1</v>
      </c>
      <c r="U209" s="34">
        <f t="shared" si="107"/>
        <v>1.0700095294011763E-6</v>
      </c>
      <c r="V209" s="34"/>
      <c r="Z209">
        <f t="shared" si="82"/>
        <v>2502.5</v>
      </c>
      <c r="AA209">
        <f t="shared" si="83"/>
        <v>-4.2408477548330943E-4</v>
      </c>
      <c r="AB209">
        <f t="shared" si="84"/>
        <v>-1.5066227226210021E-3</v>
      </c>
      <c r="AC209">
        <f t="shared" si="85"/>
        <v>-3.2711000128415155E-3</v>
      </c>
      <c r="AE209">
        <f t="shared" si="94"/>
        <v>2.2699120283179214E-7</v>
      </c>
      <c r="AF209" s="145">
        <f t="shared" si="86"/>
        <v>38597.957320000001</v>
      </c>
      <c r="AG209" s="146"/>
      <c r="AH209">
        <f t="shared" si="87"/>
        <v>-8.9024200168797297E-3</v>
      </c>
      <c r="AI209">
        <f t="shared" si="88"/>
        <v>1.0696930098415223</v>
      </c>
      <c r="AJ209">
        <f t="shared" si="89"/>
        <v>-0.99482860453118305</v>
      </c>
      <c r="AK209">
        <f t="shared" si="90"/>
        <v>-0.11281594605243039</v>
      </c>
      <c r="AL209">
        <f t="shared" si="91"/>
        <v>-1.0174213365011797</v>
      </c>
      <c r="AM209">
        <f t="shared" si="92"/>
        <v>-0.55766719396270903</v>
      </c>
      <c r="AN209">
        <f t="shared" si="108"/>
        <v>17.941509662795209</v>
      </c>
      <c r="AO209">
        <f t="shared" si="108"/>
        <v>17.941509693153616</v>
      </c>
      <c r="AP209">
        <f t="shared" si="108"/>
        <v>17.941510065232819</v>
      </c>
      <c r="AQ209">
        <f t="shared" si="108"/>
        <v>17.941514625501721</v>
      </c>
      <c r="AR209">
        <f t="shared" si="108"/>
        <v>17.941570514804045</v>
      </c>
      <c r="AS209">
        <f t="shared" si="108"/>
        <v>17.942255152811171</v>
      </c>
      <c r="AT209">
        <f t="shared" si="108"/>
        <v>17.950593844414321</v>
      </c>
      <c r="AU209">
        <f t="shared" si="93"/>
        <v>18.046043986222969</v>
      </c>
    </row>
    <row r="210" spans="1:70" s="34" customFormat="1">
      <c r="A210" s="1" t="s">
        <v>101</v>
      </c>
      <c r="B210" s="68" t="s">
        <v>62</v>
      </c>
      <c r="C210" s="50">
        <v>53617.440649999997</v>
      </c>
      <c r="D210" s="50" t="s">
        <v>123</v>
      </c>
      <c r="E210" s="48">
        <f t="shared" si="77"/>
        <v>2505.999781760956</v>
      </c>
      <c r="F210" s="48">
        <f t="shared" si="78"/>
        <v>2506</v>
      </c>
      <c r="G210" s="48">
        <f t="shared" si="103"/>
        <v>-6.1197999457363039E-5</v>
      </c>
      <c r="K210" s="34">
        <f t="shared" si="104"/>
        <v>-6.1197999457363039E-5</v>
      </c>
      <c r="M210" s="1"/>
      <c r="N210" s="1"/>
      <c r="O210" s="34">
        <f t="shared" ca="1" si="105"/>
        <v>1.6842388229342087E-4</v>
      </c>
      <c r="P210" s="34">
        <f t="shared" si="79"/>
        <v>1.340550046198455E-3</v>
      </c>
      <c r="Q210" s="212">
        <f t="shared" si="80"/>
        <v>38598.940649999997</v>
      </c>
      <c r="R210" s="59"/>
      <c r="S210" s="34">
        <f t="shared" si="106"/>
        <v>1.9648975834999056E-6</v>
      </c>
      <c r="T210" s="34">
        <v>0.1</v>
      </c>
      <c r="U210" s="34">
        <f t="shared" si="107"/>
        <v>1.9648975834999058E-7</v>
      </c>
      <c r="W210" s="1"/>
      <c r="X210" s="1"/>
      <c r="Y210" s="1"/>
      <c r="Z210">
        <f t="shared" si="82"/>
        <v>2506</v>
      </c>
      <c r="AA210">
        <f t="shared" si="83"/>
        <v>-4.2418775366146085E-4</v>
      </c>
      <c r="AB210">
        <f t="shared" si="84"/>
        <v>3.6298975420409781E-4</v>
      </c>
      <c r="AC210">
        <f t="shared" si="85"/>
        <v>-1.4017480456558181E-3</v>
      </c>
      <c r="AD210"/>
      <c r="AE210">
        <f t="shared" si="94"/>
        <v>1.3176156165715134E-8</v>
      </c>
      <c r="AF210" s="145">
        <f t="shared" si="86"/>
        <v>38598.940649999997</v>
      </c>
      <c r="AG210" s="146"/>
      <c r="AH210">
        <f t="shared" si="87"/>
        <v>-8.9014745118817084E-3</v>
      </c>
      <c r="AI210">
        <f t="shared" si="88"/>
        <v>1.0697543116619543</v>
      </c>
      <c r="AJ210">
        <f t="shared" si="89"/>
        <v>-0.99477325845597964</v>
      </c>
      <c r="AK210">
        <f t="shared" si="90"/>
        <v>-0.11277805331287793</v>
      </c>
      <c r="AL210">
        <f t="shared" si="91"/>
        <v>-1.0168778662041351</v>
      </c>
      <c r="AM210">
        <f t="shared" si="92"/>
        <v>-0.55731100513417076</v>
      </c>
      <c r="AN210">
        <f t="shared" si="108"/>
        <v>17.942013223464091</v>
      </c>
      <c r="AO210">
        <f t="shared" si="108"/>
        <v>17.942013253923601</v>
      </c>
      <c r="AP210">
        <f t="shared" si="108"/>
        <v>17.942013627001302</v>
      </c>
      <c r="AQ210">
        <f t="shared" si="108"/>
        <v>17.942018196560383</v>
      </c>
      <c r="AR210">
        <f t="shared" si="108"/>
        <v>17.942074163618766</v>
      </c>
      <c r="AS210">
        <f t="shared" si="108"/>
        <v>17.942759312251994</v>
      </c>
      <c r="AT210">
        <f t="shared" si="108"/>
        <v>17.95109888701602</v>
      </c>
      <c r="AU210">
        <f t="shared" si="93"/>
        <v>18.046506447498295</v>
      </c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</row>
    <row r="211" spans="1:70">
      <c r="A211" s="48" t="s">
        <v>121</v>
      </c>
      <c r="B211" s="154"/>
      <c r="C211" s="62">
        <v>53648.427199999998</v>
      </c>
      <c r="D211" s="62">
        <v>2.3999999999999998E-3</v>
      </c>
      <c r="E211" s="48">
        <f t="shared" si="77"/>
        <v>2616.5013516659801</v>
      </c>
      <c r="F211" s="48">
        <f t="shared" si="78"/>
        <v>2616.5</v>
      </c>
      <c r="G211" s="48">
        <f t="shared" si="103"/>
        <v>3.7903049815213308E-4</v>
      </c>
      <c r="H211" s="34"/>
      <c r="I211" s="34"/>
      <c r="J211" s="34"/>
      <c r="K211" s="34">
        <f t="shared" si="104"/>
        <v>3.7903049815213308E-4</v>
      </c>
      <c r="L211" s="34"/>
      <c r="M211" s="34"/>
      <c r="N211" s="34"/>
      <c r="O211" s="34">
        <f t="shared" ca="1" si="105"/>
        <v>1.7027450159532877E-4</v>
      </c>
      <c r="P211" s="34">
        <f t="shared" si="79"/>
        <v>1.3452578412842119E-3</v>
      </c>
      <c r="Q211" s="212">
        <f t="shared" si="80"/>
        <v>38629.927199999998</v>
      </c>
      <c r="R211" s="59"/>
      <c r="S211" s="34">
        <f t="shared" si="106"/>
        <v>9.3359527861607593E-7</v>
      </c>
      <c r="T211" s="34">
        <v>1</v>
      </c>
      <c r="U211" s="34">
        <f t="shared" si="107"/>
        <v>9.3359527861607593E-7</v>
      </c>
      <c r="V211" s="34"/>
      <c r="W211" s="34"/>
      <c r="X211" s="34"/>
      <c r="Y211" s="34"/>
      <c r="Z211">
        <f t="shared" si="82"/>
        <v>2616.5</v>
      </c>
      <c r="AA211">
        <f t="shared" si="83"/>
        <v>-4.2697698625547564E-4</v>
      </c>
      <c r="AB211">
        <f t="shared" si="84"/>
        <v>8.0600748440760872E-4</v>
      </c>
      <c r="AC211">
        <f t="shared" si="85"/>
        <v>-9.662273431320788E-4</v>
      </c>
      <c r="AE211">
        <f t="shared" si="94"/>
        <v>6.4964806492108159E-7</v>
      </c>
      <c r="AF211" s="145">
        <f t="shared" si="86"/>
        <v>38629.927199999998</v>
      </c>
      <c r="AG211" s="146"/>
      <c r="AH211">
        <f t="shared" si="87"/>
        <v>-8.8704343750454669E-3</v>
      </c>
      <c r="AI211">
        <f t="shared" si="88"/>
        <v>1.0716825765670663</v>
      </c>
      <c r="AJ211">
        <f t="shared" si="89"/>
        <v>-0.99287111380031112</v>
      </c>
      <c r="AK211">
        <f t="shared" si="90"/>
        <v>-0.11156236606123981</v>
      </c>
      <c r="AL211">
        <f t="shared" si="91"/>
        <v>-0.99968776353076227</v>
      </c>
      <c r="AM211">
        <f t="shared" si="92"/>
        <v>-0.5460997959681142</v>
      </c>
      <c r="AN211">
        <f t="shared" si="108"/>
        <v>17.957926154806227</v>
      </c>
      <c r="AO211">
        <f t="shared" si="108"/>
        <v>17.957926188566258</v>
      </c>
      <c r="AP211">
        <f t="shared" si="108"/>
        <v>17.957926593866908</v>
      </c>
      <c r="AQ211">
        <f t="shared" si="108"/>
        <v>17.957931459623243</v>
      </c>
      <c r="AR211">
        <f t="shared" si="108"/>
        <v>17.957989872203402</v>
      </c>
      <c r="AS211">
        <f t="shared" si="108"/>
        <v>17.958690775788142</v>
      </c>
      <c r="AT211">
        <f t="shared" si="108"/>
        <v>17.967054246960906</v>
      </c>
      <c r="AU211">
        <f t="shared" si="93"/>
        <v>18.061107010619388</v>
      </c>
    </row>
    <row r="212" spans="1:70">
      <c r="A212" s="1" t="s">
        <v>101</v>
      </c>
      <c r="B212" s="68" t="s">
        <v>62</v>
      </c>
      <c r="C212" s="50">
        <v>53651.371079999997</v>
      </c>
      <c r="D212" s="50">
        <v>1.1000000000000001E-3</v>
      </c>
      <c r="E212" s="48">
        <f t="shared" si="77"/>
        <v>2626.9995633614371</v>
      </c>
      <c r="F212" s="48">
        <f t="shared" si="78"/>
        <v>2627</v>
      </c>
      <c r="G212" s="48">
        <f t="shared" si="103"/>
        <v>-1.224410007125698E-4</v>
      </c>
      <c r="H212" s="34"/>
      <c r="I212" s="34"/>
      <c r="J212" s="34"/>
      <c r="K212" s="34">
        <f t="shared" si="104"/>
        <v>-1.224410007125698E-4</v>
      </c>
      <c r="L212" s="34"/>
      <c r="M212" s="34"/>
      <c r="N212" s="34"/>
      <c r="O212" s="34">
        <f t="shared" ca="1" si="105"/>
        <v>1.7045035229822499E-4</v>
      </c>
      <c r="P212" s="34">
        <f t="shared" si="79"/>
        <v>1.3456783907139275E-3</v>
      </c>
      <c r="Q212" s="212">
        <f t="shared" si="80"/>
        <v>38632.871079999997</v>
      </c>
      <c r="R212" s="59"/>
      <c r="S212" s="34">
        <f t="shared" si="106"/>
        <v>2.1553745474825088E-6</v>
      </c>
      <c r="T212" s="34">
        <v>0.1</v>
      </c>
      <c r="U212" s="34">
        <f t="shared" si="107"/>
        <v>2.1553745474825089E-7</v>
      </c>
      <c r="V212" s="34"/>
      <c r="Z212">
        <f t="shared" si="82"/>
        <v>2627</v>
      </c>
      <c r="AA212">
        <f t="shared" si="83"/>
        <v>-4.2719536104277901E-4</v>
      </c>
      <c r="AB212">
        <f t="shared" si="84"/>
        <v>3.0475436033020921E-4</v>
      </c>
      <c r="AC212">
        <f t="shared" si="85"/>
        <v>-1.4681193914264973E-3</v>
      </c>
      <c r="AE212">
        <f t="shared" si="94"/>
        <v>9.2875220140274992E-9</v>
      </c>
      <c r="AF212" s="145">
        <f t="shared" si="86"/>
        <v>38632.871079999997</v>
      </c>
      <c r="AG212" s="146"/>
      <c r="AH212">
        <f t="shared" si="87"/>
        <v>-8.8673648450817901E-3</v>
      </c>
      <c r="AI212">
        <f t="shared" si="88"/>
        <v>1.0718650708539008</v>
      </c>
      <c r="AJ212">
        <f t="shared" si="89"/>
        <v>-0.99267470505594657</v>
      </c>
      <c r="AK212">
        <f t="shared" si="90"/>
        <v>-0.11144489622965785</v>
      </c>
      <c r="AL212">
        <f t="shared" si="91"/>
        <v>-0.99805109713503237</v>
      </c>
      <c r="AM212">
        <f t="shared" si="92"/>
        <v>-0.54503788968277511</v>
      </c>
      <c r="AN212">
        <f t="shared" si="108"/>
        <v>17.959439732104762</v>
      </c>
      <c r="AO212">
        <f t="shared" si="108"/>
        <v>17.959439766189341</v>
      </c>
      <c r="AP212">
        <f t="shared" si="108"/>
        <v>17.959440174621008</v>
      </c>
      <c r="AQ212">
        <f t="shared" si="108"/>
        <v>17.95944506879556</v>
      </c>
      <c r="AR212">
        <f t="shared" si="108"/>
        <v>17.95950371264448</v>
      </c>
      <c r="AS212">
        <f t="shared" si="108"/>
        <v>17.960206075464505</v>
      </c>
      <c r="AT212">
        <f t="shared" si="108"/>
        <v>17.968571414797886</v>
      </c>
      <c r="AU212">
        <f t="shared" si="93"/>
        <v>18.062494394445373</v>
      </c>
    </row>
    <row r="213" spans="1:70">
      <c r="A213" s="48" t="s">
        <v>121</v>
      </c>
      <c r="B213" s="55" t="s">
        <v>62</v>
      </c>
      <c r="C213" s="62">
        <v>53651.371400000004</v>
      </c>
      <c r="D213" s="62">
        <v>2.8E-3</v>
      </c>
      <c r="E213" s="48">
        <f t="shared" ref="E213:E273" si="109">+(C213-C$7)/C$8</f>
        <v>2627.0007045179418</v>
      </c>
      <c r="F213" s="48">
        <f t="shared" ref="F213:F273" si="110">ROUND(2*E213,0)/2</f>
        <v>2627</v>
      </c>
      <c r="G213" s="48">
        <f t="shared" si="103"/>
        <v>1.9755900575546548E-4</v>
      </c>
      <c r="H213" s="34"/>
      <c r="I213" s="34"/>
      <c r="J213" s="34"/>
      <c r="K213" s="34">
        <f t="shared" si="104"/>
        <v>1.9755900575546548E-4</v>
      </c>
      <c r="L213" s="34"/>
      <c r="M213" s="34"/>
      <c r="N213" s="34"/>
      <c r="O213" s="34">
        <f t="shared" ca="1" si="105"/>
        <v>1.7045035229822499E-4</v>
      </c>
      <c r="P213" s="34">
        <f t="shared" ref="P213:P273" si="111">E$11*F$11+E$12*F$12*F213+E$13*F$13*F213^2</f>
        <v>1.3456783907139275E-3</v>
      </c>
      <c r="Q213" s="212">
        <f t="shared" ref="Q213:Q273" si="112">C213-15018.5</f>
        <v>38632.871400000004</v>
      </c>
      <c r="R213" s="59"/>
      <c r="S213" s="34">
        <f t="shared" si="106"/>
        <v>1.3181781221173971E-6</v>
      </c>
      <c r="T213" s="34">
        <v>1</v>
      </c>
      <c r="U213" s="34">
        <f t="shared" si="107"/>
        <v>1.3181781221173971E-6</v>
      </c>
      <c r="V213" s="34"/>
      <c r="W213" s="34"/>
      <c r="X213" s="34"/>
      <c r="Y213" s="34"/>
      <c r="Z213">
        <f t="shared" si="82"/>
        <v>2627</v>
      </c>
      <c r="AA213">
        <f t="shared" si="83"/>
        <v>-4.2719536104277901E-4</v>
      </c>
      <c r="AB213">
        <f t="shared" si="84"/>
        <v>6.2475436679824449E-4</v>
      </c>
      <c r="AC213">
        <f t="shared" si="85"/>
        <v>-1.148119384958462E-3</v>
      </c>
      <c r="AE213">
        <f t="shared" si="94"/>
        <v>3.9031801883347542E-7</v>
      </c>
      <c r="AF213" s="145">
        <f t="shared" si="86"/>
        <v>38632.871400000004</v>
      </c>
      <c r="AG213" s="146"/>
      <c r="AH213">
        <f t="shared" si="87"/>
        <v>-8.8673648450817901E-3</v>
      </c>
      <c r="AI213">
        <f t="shared" si="88"/>
        <v>1.0718650708539008</v>
      </c>
      <c r="AJ213">
        <f t="shared" si="89"/>
        <v>-0.99267470505594657</v>
      </c>
      <c r="AK213">
        <f t="shared" si="90"/>
        <v>-0.11144489622965785</v>
      </c>
      <c r="AL213">
        <f t="shared" si="91"/>
        <v>-0.99805109713503237</v>
      </c>
      <c r="AM213">
        <f t="shared" si="92"/>
        <v>-0.54503788968277511</v>
      </c>
      <c r="AN213">
        <f t="shared" ref="AN213:AT228" si="113">$AU213+$AB$7*SIN(AO213)</f>
        <v>17.959439732104762</v>
      </c>
      <c r="AO213">
        <f t="shared" si="113"/>
        <v>17.959439766189341</v>
      </c>
      <c r="AP213">
        <f t="shared" si="113"/>
        <v>17.959440174621008</v>
      </c>
      <c r="AQ213">
        <f t="shared" si="113"/>
        <v>17.95944506879556</v>
      </c>
      <c r="AR213">
        <f t="shared" si="113"/>
        <v>17.95950371264448</v>
      </c>
      <c r="AS213">
        <f t="shared" si="113"/>
        <v>17.960206075464505</v>
      </c>
      <c r="AT213">
        <f t="shared" si="113"/>
        <v>17.968571414797886</v>
      </c>
      <c r="AU213">
        <f t="shared" si="93"/>
        <v>18.062494394445373</v>
      </c>
    </row>
    <row r="214" spans="1:70">
      <c r="A214" s="48" t="s">
        <v>121</v>
      </c>
      <c r="B214" s="154"/>
      <c r="C214" s="62">
        <v>53651.511100000003</v>
      </c>
      <c r="D214" s="62">
        <v>1.5E-3</v>
      </c>
      <c r="E214" s="48">
        <f t="shared" si="109"/>
        <v>2627.4988906443646</v>
      </c>
      <c r="F214" s="48">
        <f t="shared" si="110"/>
        <v>2627.5</v>
      </c>
      <c r="G214" s="48">
        <f t="shared" si="103"/>
        <v>-3.1108249095268548E-4</v>
      </c>
      <c r="H214" s="34"/>
      <c r="I214" s="34"/>
      <c r="J214" s="34"/>
      <c r="K214" s="34">
        <f t="shared" si="104"/>
        <v>-3.1108249095268548E-4</v>
      </c>
      <c r="L214" s="34"/>
      <c r="M214" s="34"/>
      <c r="N214" s="34"/>
      <c r="O214" s="34">
        <f t="shared" ca="1" si="105"/>
        <v>1.7045872614122006E-4</v>
      </c>
      <c r="P214" s="34">
        <f t="shared" si="111"/>
        <v>1.3456983008702577E-3</v>
      </c>
      <c r="Q214" s="212">
        <f t="shared" si="112"/>
        <v>38633.011100000003</v>
      </c>
      <c r="R214" s="59"/>
      <c r="S214" s="34">
        <f t="shared" si="106"/>
        <v>2.7449225921534586E-6</v>
      </c>
      <c r="T214" s="34">
        <v>1</v>
      </c>
      <c r="U214" s="34">
        <f t="shared" si="107"/>
        <v>2.7449225921534586E-6</v>
      </c>
      <c r="V214" s="34"/>
      <c r="W214" s="34"/>
      <c r="X214" s="34"/>
      <c r="Y214" s="34"/>
      <c r="Z214">
        <f t="shared" ref="Z214:Z273" si="114">F214</f>
        <v>2627.5</v>
      </c>
      <c r="AA214">
        <f t="shared" ref="AA214:AA273" si="115">AB$3+AB$4*Z214+AB$5*Z214^2+AH214</f>
        <v>-4.2720555752523079E-4</v>
      </c>
      <c r="AB214">
        <f t="shared" ref="AB214:AB273" si="116">+G214-AA214</f>
        <v>1.1612306657254531E-4</v>
      </c>
      <c r="AC214">
        <f t="shared" ref="AC214:AC273" si="117">+G214-P214</f>
        <v>-1.6567807918229432E-3</v>
      </c>
      <c r="AE214">
        <f t="shared" si="94"/>
        <v>1.348456659021179E-8</v>
      </c>
      <c r="AF214" s="145">
        <f t="shared" ref="AF214:AF273" si="118">+C214-15018.5</f>
        <v>38633.011100000003</v>
      </c>
      <c r="AG214" s="146"/>
      <c r="AH214">
        <f t="shared" ref="AH214:AH273" si="119">$AB$6*($AB$11/AI214*AJ214+$AB$12)</f>
        <v>-8.8672181571419675E-3</v>
      </c>
      <c r="AI214">
        <f t="shared" ref="AI214:AI273" si="120">1+$AB$7*COS(AL214)</f>
        <v>1.0718737578093589</v>
      </c>
      <c r="AJ214">
        <f t="shared" ref="AJ214:AJ273" si="121">SIN(AL214+$AB$9)</f>
        <v>-0.99266528424821709</v>
      </c>
      <c r="AK214">
        <f t="shared" ref="AK214:AK273" si="122">$AB$7*SIN(AL214)</f>
        <v>-0.11143929398034161</v>
      </c>
      <c r="AL214">
        <f t="shared" ref="AL214:AL273" si="123">2*ATAN(AM214)</f>
        <v>-0.99797314673894943</v>
      </c>
      <c r="AM214">
        <f t="shared" ref="AM214:AM273" si="124">SQRT((1+$AB$7)/(1-$AB$7))*TAN(AN214/2)</f>
        <v>-0.54498733734066906</v>
      </c>
      <c r="AN214">
        <f t="shared" si="113"/>
        <v>17.959511813641814</v>
      </c>
      <c r="AO214">
        <f t="shared" si="113"/>
        <v>17.959511847741897</v>
      </c>
      <c r="AP214">
        <f t="shared" si="113"/>
        <v>17.959512256322952</v>
      </c>
      <c r="AQ214">
        <f t="shared" si="113"/>
        <v>17.959517151851852</v>
      </c>
      <c r="AR214">
        <f t="shared" si="113"/>
        <v>17.959575806708045</v>
      </c>
      <c r="AS214">
        <f t="shared" si="113"/>
        <v>17.960278238847863</v>
      </c>
      <c r="AT214">
        <f t="shared" si="113"/>
        <v>17.968643665396744</v>
      </c>
      <c r="AU214">
        <f t="shared" ref="AU214:AU273" si="125">$AB$9+$AB$18*(F214-AB$15)</f>
        <v>18.062560460341849</v>
      </c>
    </row>
    <row r="215" spans="1:70" s="34" customFormat="1">
      <c r="A215" s="48" t="s">
        <v>121</v>
      </c>
      <c r="B215" s="154"/>
      <c r="C215" s="62">
        <v>53659.3629</v>
      </c>
      <c r="D215" s="62">
        <v>2.9999999999999997E-4</v>
      </c>
      <c r="E215" s="48">
        <f t="shared" si="109"/>
        <v>2655.4993045846018</v>
      </c>
      <c r="F215" s="48">
        <f t="shared" si="110"/>
        <v>2655.5</v>
      </c>
      <c r="G215" s="48">
        <f t="shared" si="103"/>
        <v>-1.9500649796100333E-4</v>
      </c>
      <c r="K215" s="34">
        <f t="shared" si="104"/>
        <v>-1.9500649796100333E-4</v>
      </c>
      <c r="O215" s="34">
        <f t="shared" ca="1" si="105"/>
        <v>1.7092766134894333E-4</v>
      </c>
      <c r="P215" s="34">
        <f t="shared" si="111"/>
        <v>1.3467964380651368E-3</v>
      </c>
      <c r="Q215" s="212">
        <f t="shared" si="112"/>
        <v>38640.8629</v>
      </c>
      <c r="R215" s="59"/>
      <c r="S215" s="34">
        <f t="shared" si="106"/>
        <v>2.3771562935388261E-6</v>
      </c>
      <c r="T215" s="34">
        <v>1</v>
      </c>
      <c r="U215" s="34">
        <f t="shared" si="107"/>
        <v>2.3771562935388261E-6</v>
      </c>
      <c r="Z215">
        <f t="shared" si="114"/>
        <v>2655.5</v>
      </c>
      <c r="AA215">
        <f t="shared" si="115"/>
        <v>-4.2774719313646778E-4</v>
      </c>
      <c r="AB215">
        <f t="shared" si="116"/>
        <v>2.3274069517546445E-4</v>
      </c>
      <c r="AC215">
        <f t="shared" si="117"/>
        <v>-1.5418029360261402E-3</v>
      </c>
      <c r="AD215"/>
      <c r="AE215">
        <f t="shared" si="94"/>
        <v>5.416823119075846E-8</v>
      </c>
      <c r="AF215" s="145">
        <f t="shared" si="118"/>
        <v>38640.8629</v>
      </c>
      <c r="AG215" s="146"/>
      <c r="AH215">
        <f t="shared" si="119"/>
        <v>-8.858928194480661E-3</v>
      </c>
      <c r="AI215">
        <f t="shared" si="120"/>
        <v>1.0723597527371282</v>
      </c>
      <c r="AJ215">
        <f t="shared" si="121"/>
        <v>-0.99212784171441137</v>
      </c>
      <c r="AK215">
        <f t="shared" si="122"/>
        <v>-0.11112434246508293</v>
      </c>
      <c r="AL215">
        <f t="shared" si="123"/>
        <v>-0.9936059090078263</v>
      </c>
      <c r="AM215">
        <f t="shared" si="124"/>
        <v>-0.54215852114159069</v>
      </c>
      <c r="AN215">
        <f t="shared" si="113"/>
        <v>17.96354931147533</v>
      </c>
      <c r="AO215">
        <f t="shared" si="113"/>
        <v>17.963549346450346</v>
      </c>
      <c r="AP215">
        <f t="shared" si="113"/>
        <v>17.963549763439357</v>
      </c>
      <c r="AQ215">
        <f t="shared" si="113"/>
        <v>17.96355473496725</v>
      </c>
      <c r="AR215">
        <f t="shared" si="113"/>
        <v>17.963614005395669</v>
      </c>
      <c r="AS215">
        <f t="shared" si="113"/>
        <v>17.964320294951634</v>
      </c>
      <c r="AT215">
        <f t="shared" si="113"/>
        <v>17.972690352372759</v>
      </c>
      <c r="AU215">
        <f t="shared" si="125"/>
        <v>18.066260150544476</v>
      </c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</row>
    <row r="216" spans="1:70" s="34" customFormat="1">
      <c r="A216" s="48" t="s">
        <v>121</v>
      </c>
      <c r="B216" s="55" t="s">
        <v>62</v>
      </c>
      <c r="C216" s="62">
        <v>53659.503299999997</v>
      </c>
      <c r="D216" s="62">
        <v>5.9999999999999995E-4</v>
      </c>
      <c r="E216" s="48">
        <f t="shared" si="109"/>
        <v>2655.9999869908165</v>
      </c>
      <c r="F216" s="48">
        <f t="shared" si="110"/>
        <v>2656</v>
      </c>
      <c r="G216" s="48">
        <f t="shared" si="103"/>
        <v>-3.6479978007264435E-6</v>
      </c>
      <c r="K216" s="34">
        <f t="shared" si="104"/>
        <v>-3.6479978007264435E-6</v>
      </c>
      <c r="O216" s="34">
        <f t="shared" ca="1" si="105"/>
        <v>1.7093603519193837E-4</v>
      </c>
      <c r="P216" s="34">
        <f t="shared" si="111"/>
        <v>1.3468157470943381E-3</v>
      </c>
      <c r="Q216" s="212">
        <f t="shared" si="112"/>
        <v>38641.003299999997</v>
      </c>
      <c r="R216" s="59"/>
      <c r="S216" s="34">
        <f t="shared" si="106"/>
        <v>1.823752326276002E-6</v>
      </c>
      <c r="T216" s="34">
        <v>1</v>
      </c>
      <c r="U216" s="34">
        <f t="shared" si="107"/>
        <v>1.823752326276002E-6</v>
      </c>
      <c r="Z216">
        <f t="shared" si="114"/>
        <v>2656</v>
      </c>
      <c r="AA216">
        <f t="shared" si="115"/>
        <v>-4.2775634061320567E-4</v>
      </c>
      <c r="AB216">
        <f t="shared" si="116"/>
        <v>4.2410834281247922E-4</v>
      </c>
      <c r="AC216">
        <f t="shared" si="117"/>
        <v>-1.3504637448950646E-3</v>
      </c>
      <c r="AD216"/>
      <c r="AE216">
        <f t="shared" si="94"/>
        <v>1.798678864431474E-7</v>
      </c>
      <c r="AF216" s="145">
        <f t="shared" si="118"/>
        <v>38641.003299999997</v>
      </c>
      <c r="AG216" s="146"/>
      <c r="AH216">
        <f t="shared" si="119"/>
        <v>-8.8587788121556547E-3</v>
      </c>
      <c r="AI216">
        <f t="shared" si="120"/>
        <v>1.0723684227005232</v>
      </c>
      <c r="AJ216">
        <f t="shared" si="121"/>
        <v>-0.9921180680188223</v>
      </c>
      <c r="AK216">
        <f t="shared" si="122"/>
        <v>-0.1111186964480496</v>
      </c>
      <c r="AL216">
        <f t="shared" si="123"/>
        <v>-0.99352788664606573</v>
      </c>
      <c r="AM216">
        <f t="shared" si="124"/>
        <v>-0.54210804424320203</v>
      </c>
      <c r="AN216">
        <f t="shared" si="113"/>
        <v>17.963621426278426</v>
      </c>
      <c r="AO216">
        <f t="shared" si="113"/>
        <v>17.963621461269184</v>
      </c>
      <c r="AP216">
        <f t="shared" si="113"/>
        <v>17.963621878409089</v>
      </c>
      <c r="AQ216">
        <f t="shared" si="113"/>
        <v>17.96362685129683</v>
      </c>
      <c r="AR216">
        <f t="shared" si="113"/>
        <v>17.963686132702254</v>
      </c>
      <c r="AS216">
        <f t="shared" si="113"/>
        <v>17.964392490700977</v>
      </c>
      <c r="AT216">
        <f t="shared" si="113"/>
        <v>17.972762626293854</v>
      </c>
      <c r="AU216">
        <f t="shared" si="125"/>
        <v>18.066326216440949</v>
      </c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</row>
    <row r="217" spans="1:70">
      <c r="A217" s="89" t="s">
        <v>125</v>
      </c>
      <c r="B217" s="90" t="s">
        <v>65</v>
      </c>
      <c r="C217" s="89">
        <v>53928.422100000003</v>
      </c>
      <c r="D217" s="89">
        <v>2.0000000000000001E-4</v>
      </c>
      <c r="E217" s="48">
        <f t="shared" si="109"/>
        <v>3614.9950857344511</v>
      </c>
      <c r="F217" s="48">
        <f t="shared" si="110"/>
        <v>3615</v>
      </c>
      <c r="G217" s="48">
        <f t="shared" si="103"/>
        <v>-1.3780449953628704E-3</v>
      </c>
      <c r="H217" s="34"/>
      <c r="I217" s="34"/>
      <c r="J217" s="34"/>
      <c r="K217" s="34">
        <f t="shared" si="104"/>
        <v>-1.3780449953628704E-3</v>
      </c>
      <c r="L217" s="34"/>
      <c r="M217" s="34"/>
      <c r="N217" s="34"/>
      <c r="O217" s="34">
        <f t="shared" ca="1" si="105"/>
        <v>1.8699706605646029E-4</v>
      </c>
      <c r="P217" s="34">
        <f t="shared" si="111"/>
        <v>1.3644422742495293E-3</v>
      </c>
      <c r="Q217" s="212">
        <f t="shared" si="112"/>
        <v>38909.922100000003</v>
      </c>
      <c r="R217" s="59"/>
      <c r="S217" s="34">
        <f t="shared" si="106"/>
        <v>7.5212364239860757E-6</v>
      </c>
      <c r="T217" s="34">
        <v>1</v>
      </c>
      <c r="U217" s="34">
        <f t="shared" si="107"/>
        <v>7.5212364239860757E-6</v>
      </c>
      <c r="V217" s="34"/>
      <c r="W217" s="34"/>
      <c r="X217" s="34"/>
      <c r="Y217" s="34"/>
      <c r="Z217">
        <f t="shared" si="114"/>
        <v>3615</v>
      </c>
      <c r="AA217">
        <f t="shared" si="115"/>
        <v>-4.1125853717674521E-4</v>
      </c>
      <c r="AB217">
        <f t="shared" si="116"/>
        <v>-9.6678645818612519E-4</v>
      </c>
      <c r="AC217">
        <f t="shared" si="117"/>
        <v>-2.7424872696123997E-3</v>
      </c>
      <c r="AE217">
        <f t="shared" si="94"/>
        <v>9.3467605573207235E-7</v>
      </c>
      <c r="AF217" s="145">
        <f t="shared" si="118"/>
        <v>38909.922100000003</v>
      </c>
      <c r="AG217" s="146"/>
      <c r="AH217">
        <f t="shared" si="119"/>
        <v>-8.485097578972348E-3</v>
      </c>
      <c r="AI217">
        <f t="shared" si="120"/>
        <v>1.088351403587168</v>
      </c>
      <c r="AJ217">
        <f t="shared" si="121"/>
        <v>-0.96172718423713588</v>
      </c>
      <c r="AK217">
        <f t="shared" si="122"/>
        <v>-9.8886716947488656E-2</v>
      </c>
      <c r="AL217">
        <f t="shared" si="123"/>
        <v>-0.84160582159941522</v>
      </c>
      <c r="AM217">
        <f t="shared" si="124"/>
        <v>-0.44753592484177684</v>
      </c>
      <c r="AN217">
        <f t="shared" si="113"/>
        <v>18.102983834288434</v>
      </c>
      <c r="AO217">
        <f t="shared" si="113"/>
        <v>18.102983906542008</v>
      </c>
      <c r="AP217">
        <f t="shared" si="113"/>
        <v>18.102984648851304</v>
      </c>
      <c r="AQ217">
        <f t="shared" si="113"/>
        <v>18.102992275061801</v>
      </c>
      <c r="AR217">
        <f t="shared" si="113"/>
        <v>18.103070620805113</v>
      </c>
      <c r="AS217">
        <f t="shared" si="113"/>
        <v>18.10387515545283</v>
      </c>
      <c r="AT217">
        <f t="shared" si="113"/>
        <v>18.112102708012067</v>
      </c>
      <c r="AU217">
        <f t="shared" si="125"/>
        <v>18.193040605880988</v>
      </c>
    </row>
    <row r="218" spans="1:70">
      <c r="A218" s="62" t="s">
        <v>127</v>
      </c>
      <c r="B218" s="90" t="s">
        <v>65</v>
      </c>
      <c r="C218" s="62">
        <v>53966.420299999998</v>
      </c>
      <c r="D218" s="62">
        <v>1.6999999999999999E-3</v>
      </c>
      <c r="E218" s="48">
        <f t="shared" si="109"/>
        <v>3750.5009988988495</v>
      </c>
      <c r="F218" s="48">
        <f t="shared" si="110"/>
        <v>3750.5</v>
      </c>
      <c r="G218" s="48">
        <f t="shared" si="103"/>
        <v>2.8010849928250536E-4</v>
      </c>
      <c r="H218" s="34"/>
      <c r="I218" s="34"/>
      <c r="J218" s="34"/>
      <c r="K218" s="34">
        <f t="shared" si="104"/>
        <v>2.8010849928250536E-4</v>
      </c>
      <c r="L218" s="34"/>
      <c r="M218" s="34"/>
      <c r="N218" s="34"/>
      <c r="O218" s="34">
        <f t="shared" ca="1" si="105"/>
        <v>1.8926637750812112E-4</v>
      </c>
      <c r="P218" s="34">
        <f t="shared" si="111"/>
        <v>1.363804708914707E-3</v>
      </c>
      <c r="Q218" s="212">
        <f t="shared" si="112"/>
        <v>38947.920299999998</v>
      </c>
      <c r="R218" s="59"/>
      <c r="S218" s="34">
        <f t="shared" si="106"/>
        <v>1.1743974747712007E-6</v>
      </c>
      <c r="T218" s="34">
        <v>1</v>
      </c>
      <c r="U218" s="34">
        <f t="shared" si="107"/>
        <v>1.1743974747712007E-6</v>
      </c>
      <c r="V218" s="34"/>
      <c r="W218" s="34"/>
      <c r="X218" s="34"/>
      <c r="Y218" s="34"/>
      <c r="Z218">
        <f t="shared" si="114"/>
        <v>3750.5</v>
      </c>
      <c r="AA218">
        <f t="shared" si="115"/>
        <v>-4.0345386220086779E-4</v>
      </c>
      <c r="AB218">
        <f t="shared" si="116"/>
        <v>6.8356236148337315E-4</v>
      </c>
      <c r="AC218">
        <f t="shared" si="117"/>
        <v>-1.0836962096322017E-3</v>
      </c>
      <c r="AE218">
        <f t="shared" si="94"/>
        <v>4.6725750203672572E-7</v>
      </c>
      <c r="AF218" s="145">
        <f t="shared" si="118"/>
        <v>38947.920299999998</v>
      </c>
      <c r="AG218" s="146"/>
      <c r="AH218">
        <f t="shared" si="119"/>
        <v>-8.4182633600844679E-3</v>
      </c>
      <c r="AI218">
        <f t="shared" si="120"/>
        <v>1.0904881134716542</v>
      </c>
      <c r="AJ218">
        <f t="shared" si="121"/>
        <v>-0.95551922778145759</v>
      </c>
      <c r="AK218">
        <f t="shared" si="122"/>
        <v>-9.6935311547528574E-2</v>
      </c>
      <c r="AL218">
        <f t="shared" si="123"/>
        <v>-0.81978370988244831</v>
      </c>
      <c r="AM218">
        <f t="shared" si="124"/>
        <v>-0.43450263651882837</v>
      </c>
      <c r="AN218">
        <f t="shared" si="113"/>
        <v>18.122837826300678</v>
      </c>
      <c r="AO218">
        <f t="shared" si="113"/>
        <v>18.122837904701115</v>
      </c>
      <c r="AP218">
        <f t="shared" si="113"/>
        <v>18.122838695786509</v>
      </c>
      <c r="AQ218">
        <f t="shared" si="113"/>
        <v>18.122846678059133</v>
      </c>
      <c r="AR218">
        <f t="shared" si="113"/>
        <v>18.122927218250965</v>
      </c>
      <c r="AS218">
        <f t="shared" si="113"/>
        <v>18.123739537048824</v>
      </c>
      <c r="AT218">
        <f t="shared" si="113"/>
        <v>18.131900076383886</v>
      </c>
      <c r="AU218">
        <f t="shared" si="125"/>
        <v>18.210944463825854</v>
      </c>
    </row>
    <row r="219" spans="1:70">
      <c r="A219" s="62" t="s">
        <v>127</v>
      </c>
      <c r="B219" s="55" t="s">
        <v>62</v>
      </c>
      <c r="C219" s="62">
        <v>53966.559699999998</v>
      </c>
      <c r="D219" s="62">
        <v>4.7999999999999996E-3</v>
      </c>
      <c r="E219" s="48">
        <f t="shared" si="109"/>
        <v>3750.998115191072</v>
      </c>
      <c r="F219" s="48">
        <f t="shared" si="110"/>
        <v>3751</v>
      </c>
      <c r="G219" s="48">
        <f t="shared" si="103"/>
        <v>-5.2853299712296575E-4</v>
      </c>
      <c r="H219" s="34"/>
      <c r="I219" s="34"/>
      <c r="J219" s="34"/>
      <c r="K219" s="34">
        <f t="shared" si="104"/>
        <v>-5.2853299712296575E-4</v>
      </c>
      <c r="L219" s="34"/>
      <c r="M219" s="34"/>
      <c r="N219" s="34"/>
      <c r="O219" s="34">
        <f t="shared" ca="1" si="105"/>
        <v>1.8927475135111616E-4</v>
      </c>
      <c r="P219" s="34">
        <f t="shared" si="111"/>
        <v>1.3638009220068581E-3</v>
      </c>
      <c r="Q219" s="212">
        <f t="shared" si="112"/>
        <v>38948.059699999998</v>
      </c>
      <c r="R219" s="59"/>
      <c r="S219" s="34">
        <f t="shared" si="106"/>
        <v>3.5809276614892388E-6</v>
      </c>
      <c r="T219" s="34">
        <v>1</v>
      </c>
      <c r="U219" s="34">
        <f t="shared" si="107"/>
        <v>3.5809276614892388E-6</v>
      </c>
      <c r="V219" s="34"/>
      <c r="W219" s="34"/>
      <c r="X219" s="34"/>
      <c r="Y219" s="34"/>
      <c r="Z219">
        <f t="shared" si="114"/>
        <v>3751</v>
      </c>
      <c r="AA219">
        <f t="shared" si="115"/>
        <v>-4.0342257896157883E-4</v>
      </c>
      <c r="AB219">
        <f t="shared" si="116"/>
        <v>-1.2511041816138692E-4</v>
      </c>
      <c r="AC219">
        <f t="shared" si="117"/>
        <v>-1.8923339191298238E-3</v>
      </c>
      <c r="AE219">
        <f t="shared" ref="AE219:AE273" si="126">+(G219-AA219)^2*T219</f>
        <v>1.5652616732517095E-8</v>
      </c>
      <c r="AF219" s="145">
        <f t="shared" si="118"/>
        <v>38948.059699999998</v>
      </c>
      <c r="AG219" s="146"/>
      <c r="AH219">
        <f t="shared" si="119"/>
        <v>-8.4180103298322501E-3</v>
      </c>
      <c r="AI219">
        <f t="shared" si="120"/>
        <v>1.0904959341643099</v>
      </c>
      <c r="AJ219">
        <f t="shared" si="121"/>
        <v>-0.95549542906547857</v>
      </c>
      <c r="AK219">
        <f t="shared" si="122"/>
        <v>-9.6928010421158825E-2</v>
      </c>
      <c r="AL219">
        <f t="shared" si="123"/>
        <v>-0.81970302734206824</v>
      </c>
      <c r="AM219">
        <f t="shared" si="124"/>
        <v>-0.43445467995830145</v>
      </c>
      <c r="AN219">
        <f t="shared" si="113"/>
        <v>18.122911160180379</v>
      </c>
      <c r="AO219">
        <f t="shared" si="113"/>
        <v>18.122911238603734</v>
      </c>
      <c r="AP219">
        <f t="shared" si="113"/>
        <v>18.122912029868786</v>
      </c>
      <c r="AQ219">
        <f t="shared" si="113"/>
        <v>18.122920013433742</v>
      </c>
      <c r="AR219">
        <f t="shared" si="113"/>
        <v>18.123000561413992</v>
      </c>
      <c r="AS219">
        <f t="shared" si="113"/>
        <v>18.123812905842708</v>
      </c>
      <c r="AT219">
        <f t="shared" si="113"/>
        <v>18.131973176698967</v>
      </c>
      <c r="AU219">
        <f t="shared" si="125"/>
        <v>18.21101052972233</v>
      </c>
    </row>
    <row r="220" spans="1:70">
      <c r="A220" s="86" t="s">
        <v>128</v>
      </c>
      <c r="B220" s="87" t="s">
        <v>62</v>
      </c>
      <c r="C220" s="98">
        <v>53985.489000000001</v>
      </c>
      <c r="D220" s="98">
        <v>1E-3</v>
      </c>
      <c r="E220" s="48">
        <f t="shared" si="109"/>
        <v>3818.5021570157814</v>
      </c>
      <c r="F220" s="48">
        <f t="shared" si="110"/>
        <v>3818.5</v>
      </c>
      <c r="G220" s="48">
        <f t="shared" si="103"/>
        <v>6.0486450820462778E-4</v>
      </c>
      <c r="H220" s="34"/>
      <c r="I220" s="34"/>
      <c r="J220" s="34"/>
      <c r="K220" s="34">
        <f t="shared" si="104"/>
        <v>6.0486450820462778E-4</v>
      </c>
      <c r="L220" s="34"/>
      <c r="M220" s="34"/>
      <c r="N220" s="34"/>
      <c r="O220" s="34">
        <f t="shared" ca="1" si="105"/>
        <v>1.9040522015544904E-4</v>
      </c>
      <c r="P220" s="34">
        <f t="shared" si="111"/>
        <v>1.3631928763412798E-3</v>
      </c>
      <c r="Q220" s="214">
        <f t="shared" si="112"/>
        <v>38966.989000000001</v>
      </c>
      <c r="R220" s="59"/>
      <c r="S220" s="34">
        <f t="shared" si="106"/>
        <v>5.7506191392079757E-7</v>
      </c>
      <c r="T220" s="34">
        <v>1</v>
      </c>
      <c r="U220" s="34">
        <f t="shared" si="107"/>
        <v>5.7506191392079757E-7</v>
      </c>
      <c r="V220" s="34"/>
      <c r="W220" s="34"/>
      <c r="X220" s="34"/>
      <c r="Y220" s="34"/>
      <c r="Z220">
        <f t="shared" si="114"/>
        <v>3818.5</v>
      </c>
      <c r="AA220">
        <f t="shared" si="115"/>
        <v>-3.9903229475601876E-4</v>
      </c>
      <c r="AB220">
        <f t="shared" si="116"/>
        <v>1.0038968029606465E-3</v>
      </c>
      <c r="AC220">
        <f t="shared" si="117"/>
        <v>-7.5832836813665198E-4</v>
      </c>
      <c r="AE220">
        <f t="shared" si="126"/>
        <v>1.0078087909946071E-6</v>
      </c>
      <c r="AF220" s="145">
        <f t="shared" si="118"/>
        <v>38966.989000000001</v>
      </c>
      <c r="AG220" s="146"/>
      <c r="AH220">
        <f t="shared" si="119"/>
        <v>-8.3834192061879465E-3</v>
      </c>
      <c r="AI220">
        <f t="shared" si="120"/>
        <v>1.091547315623342</v>
      </c>
      <c r="AJ220">
        <f t="shared" si="121"/>
        <v>-0.95222233071207874</v>
      </c>
      <c r="AK220">
        <f t="shared" si="122"/>
        <v>-9.5935615423239015E-2</v>
      </c>
      <c r="AL220">
        <f t="shared" si="123"/>
        <v>-0.80880028671775062</v>
      </c>
      <c r="AM220">
        <f t="shared" si="124"/>
        <v>-0.42798960642870337</v>
      </c>
      <c r="AN220">
        <f t="shared" si="113"/>
        <v>18.132816048600166</v>
      </c>
      <c r="AO220">
        <f t="shared" si="113"/>
        <v>18.132816130130429</v>
      </c>
      <c r="AP220">
        <f t="shared" si="113"/>
        <v>18.132816945603533</v>
      </c>
      <c r="AQ220">
        <f t="shared" si="113"/>
        <v>18.132825102007576</v>
      </c>
      <c r="AR220">
        <f t="shared" si="113"/>
        <v>18.132906679592647</v>
      </c>
      <c r="AS220">
        <f t="shared" si="113"/>
        <v>18.133722272266649</v>
      </c>
      <c r="AT220">
        <f t="shared" si="113"/>
        <v>18.141844873490303</v>
      </c>
      <c r="AU220">
        <f t="shared" si="125"/>
        <v>18.219929425746525</v>
      </c>
    </row>
    <row r="221" spans="1:70">
      <c r="A221" s="41" t="s">
        <v>129</v>
      </c>
      <c r="B221" s="73" t="s">
        <v>65</v>
      </c>
      <c r="C221" s="86">
        <v>53987.911899999999</v>
      </c>
      <c r="D221" s="86">
        <v>5.9999999999999995E-4</v>
      </c>
      <c r="E221" s="48">
        <f t="shared" si="109"/>
        <v>3827.142494637189</v>
      </c>
      <c r="F221" s="48">
        <f t="shared" si="110"/>
        <v>3827</v>
      </c>
      <c r="H221" s="34"/>
      <c r="I221" s="34"/>
      <c r="J221" s="34"/>
      <c r="K221" s="34"/>
      <c r="L221" s="34"/>
      <c r="M221" s="34"/>
      <c r="N221" s="34"/>
      <c r="O221" s="34">
        <f t="shared" ca="1" si="105"/>
        <v>1.9054757548636505E-4</v>
      </c>
      <c r="P221" s="34">
        <f t="shared" si="111"/>
        <v>1.3631026820795861E-3</v>
      </c>
      <c r="Q221" s="214">
        <f t="shared" si="112"/>
        <v>38969.411899999999</v>
      </c>
      <c r="R221" s="48">
        <f>+C221-(C$7+F221*C$8)</f>
        <v>3.9957959001185372E-2</v>
      </c>
      <c r="S221" s="34"/>
      <c r="T221" s="34"/>
      <c r="U221" s="34"/>
      <c r="V221" s="34"/>
      <c r="W221" s="34"/>
      <c r="X221" s="34"/>
      <c r="Y221" s="34"/>
      <c r="Z221">
        <f t="shared" si="114"/>
        <v>3827</v>
      </c>
      <c r="AA221">
        <f t="shared" si="115"/>
        <v>-3.9845596849290114E-4</v>
      </c>
      <c r="AB221">
        <f t="shared" si="116"/>
        <v>3.9845596849290114E-4</v>
      </c>
      <c r="AC221">
        <f t="shared" si="117"/>
        <v>-1.3631026820795861E-3</v>
      </c>
      <c r="AE221">
        <f t="shared" si="126"/>
        <v>0</v>
      </c>
      <c r="AF221" s="145">
        <f t="shared" si="118"/>
        <v>38969.411899999999</v>
      </c>
      <c r="AG221" s="146"/>
      <c r="AH221">
        <f t="shared" si="119"/>
        <v>-8.3790025159867967E-3</v>
      </c>
      <c r="AI221">
        <f t="shared" si="120"/>
        <v>1.0916790854277911</v>
      </c>
      <c r="AJ221">
        <f t="shared" si="121"/>
        <v>-0.95180167421997053</v>
      </c>
      <c r="AK221">
        <f t="shared" si="122"/>
        <v>-9.5809699924376893E-2</v>
      </c>
      <c r="AL221">
        <f t="shared" si="123"/>
        <v>-0.80742586165326091</v>
      </c>
      <c r="AM221">
        <f t="shared" si="124"/>
        <v>-0.42717675261839433</v>
      </c>
      <c r="AN221">
        <f t="shared" si="113"/>
        <v>18.134064006324969</v>
      </c>
      <c r="AO221">
        <f t="shared" si="113"/>
        <v>18.134064088248163</v>
      </c>
      <c r="AP221">
        <f t="shared" si="113"/>
        <v>18.134064906761957</v>
      </c>
      <c r="AQ221">
        <f t="shared" si="113"/>
        <v>18.134073084693124</v>
      </c>
      <c r="AR221">
        <f t="shared" si="113"/>
        <v>18.134154788809226</v>
      </c>
      <c r="AS221">
        <f t="shared" si="113"/>
        <v>18.134970760535815</v>
      </c>
      <c r="AT221">
        <f t="shared" si="113"/>
        <v>18.143088417951294</v>
      </c>
      <c r="AU221">
        <f t="shared" si="125"/>
        <v>18.221052545986609</v>
      </c>
    </row>
    <row r="222" spans="1:70" s="34" customFormat="1">
      <c r="A222" s="41" t="s">
        <v>129</v>
      </c>
      <c r="B222" s="73" t="s">
        <v>65</v>
      </c>
      <c r="C222" s="86">
        <v>53989.696000000004</v>
      </c>
      <c r="D222" s="86">
        <v>4.0000000000000002E-4</v>
      </c>
      <c r="E222" s="48">
        <f t="shared" si="109"/>
        <v>3833.5047986325685</v>
      </c>
      <c r="F222" s="48">
        <f t="shared" si="110"/>
        <v>3833.5</v>
      </c>
      <c r="G222" s="48">
        <f t="shared" ref="G222:G253" si="127">+C222-(C$7+F222*C$8)</f>
        <v>1.3456195083563216E-3</v>
      </c>
      <c r="K222" s="34">
        <f t="shared" ref="K222:K253" si="128">G222</f>
        <v>1.3456195083563216E-3</v>
      </c>
      <c r="O222" s="34">
        <f t="shared" ca="1" si="105"/>
        <v>1.9065643544530079E-4</v>
      </c>
      <c r="P222" s="34">
        <f t="shared" si="111"/>
        <v>1.3630316535095687E-3</v>
      </c>
      <c r="Q222" s="214">
        <f t="shared" si="112"/>
        <v>38971.196000000004</v>
      </c>
      <c r="R222" s="59"/>
      <c r="S222" s="34">
        <f t="shared" ref="S222:S249" si="129">(P222-G222)^2</f>
        <v>3.0318279883774754E-10</v>
      </c>
      <c r="T222" s="34">
        <v>1</v>
      </c>
      <c r="U222" s="34">
        <f t="shared" ref="U222:U253" si="130">S222*T222</f>
        <v>3.0318279883774754E-10</v>
      </c>
      <c r="Z222">
        <f t="shared" si="114"/>
        <v>3833.5</v>
      </c>
      <c r="AA222">
        <f t="shared" si="115"/>
        <v>-3.9801171107146233E-4</v>
      </c>
      <c r="AB222">
        <f t="shared" si="116"/>
        <v>1.7436312194277839E-3</v>
      </c>
      <c r="AC222">
        <f t="shared" si="117"/>
        <v>-1.7412145153247131E-5</v>
      </c>
      <c r="AD222"/>
      <c r="AE222">
        <f t="shared" si="126"/>
        <v>3.0402498293632208E-6</v>
      </c>
      <c r="AF222" s="145">
        <f t="shared" si="118"/>
        <v>38971.196000000004</v>
      </c>
      <c r="AG222" s="146"/>
      <c r="AH222">
        <f t="shared" si="119"/>
        <v>-8.3756158807418053E-3</v>
      </c>
      <c r="AI222">
        <f t="shared" si="120"/>
        <v>1.0917797551507109</v>
      </c>
      <c r="AJ222">
        <f t="shared" si="121"/>
        <v>-0.9514787136370676</v>
      </c>
      <c r="AK222">
        <f t="shared" si="122"/>
        <v>-9.5713268928351483E-2</v>
      </c>
      <c r="AL222">
        <f t="shared" si="123"/>
        <v>-0.80637460692123986</v>
      </c>
      <c r="AM222">
        <f t="shared" si="124"/>
        <v>-0.42655534825250274</v>
      </c>
      <c r="AN222">
        <f t="shared" si="113"/>
        <v>18.135018428536643</v>
      </c>
      <c r="AO222">
        <f t="shared" si="113"/>
        <v>18.135018510760535</v>
      </c>
      <c r="AP222">
        <f t="shared" si="113"/>
        <v>18.13501933159819</v>
      </c>
      <c r="AQ222">
        <f t="shared" si="113"/>
        <v>18.135027525953909</v>
      </c>
      <c r="AR222">
        <f t="shared" si="113"/>
        <v>18.135109326349564</v>
      </c>
      <c r="AS222">
        <f t="shared" si="113"/>
        <v>18.135925583388598</v>
      </c>
      <c r="AT222">
        <f t="shared" si="113"/>
        <v>18.144039430080213</v>
      </c>
      <c r="AU222">
        <f t="shared" si="125"/>
        <v>18.221911402640792</v>
      </c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</row>
    <row r="223" spans="1:70">
      <c r="A223" s="86" t="s">
        <v>127</v>
      </c>
      <c r="B223" s="73" t="s">
        <v>62</v>
      </c>
      <c r="C223" s="86">
        <v>53992.357400000001</v>
      </c>
      <c r="D223" s="86">
        <v>1E-4</v>
      </c>
      <c r="E223" s="48">
        <f t="shared" si="109"/>
        <v>3842.9956544440388</v>
      </c>
      <c r="F223" s="48">
        <f t="shared" si="110"/>
        <v>3843</v>
      </c>
      <c r="G223" s="48">
        <f t="shared" si="127"/>
        <v>-1.218568992044311E-3</v>
      </c>
      <c r="H223" s="34"/>
      <c r="I223" s="34"/>
      <c r="J223" s="34"/>
      <c r="K223" s="34">
        <f t="shared" si="128"/>
        <v>-1.218568992044311E-3</v>
      </c>
      <c r="L223" s="34"/>
      <c r="M223" s="34"/>
      <c r="N223" s="34"/>
      <c r="O223" s="34">
        <f t="shared" ca="1" si="105"/>
        <v>1.9081553846220689E-4</v>
      </c>
      <c r="P223" s="34">
        <f t="shared" si="111"/>
        <v>1.362924636511267E-3</v>
      </c>
      <c r="Q223" s="214">
        <f t="shared" si="112"/>
        <v>38973.857400000001</v>
      </c>
      <c r="R223" s="59"/>
      <c r="S223" s="34">
        <f t="shared" si="129"/>
        <v>6.6641093542730446E-6</v>
      </c>
      <c r="T223" s="34">
        <v>1</v>
      </c>
      <c r="U223" s="34">
        <f t="shared" si="130"/>
        <v>6.6641093542730446E-6</v>
      </c>
      <c r="V223" s="34"/>
      <c r="W223" s="34"/>
      <c r="X223" s="34"/>
      <c r="Y223" s="34"/>
      <c r="Z223">
        <f t="shared" si="114"/>
        <v>3843</v>
      </c>
      <c r="AA223">
        <f t="shared" si="115"/>
        <v>-3.9735689992691399E-4</v>
      </c>
      <c r="AB223">
        <f t="shared" si="116"/>
        <v>-8.2121209211739703E-4</v>
      </c>
      <c r="AC223">
        <f t="shared" si="117"/>
        <v>-2.5814936285555781E-3</v>
      </c>
      <c r="AE223">
        <f t="shared" si="126"/>
        <v>6.7438930023983219E-7</v>
      </c>
      <c r="AF223" s="145">
        <f t="shared" si="118"/>
        <v>38973.857400000001</v>
      </c>
      <c r="AG223" s="146"/>
      <c r="AH223">
        <f t="shared" si="119"/>
        <v>-8.3706518958825901E-3</v>
      </c>
      <c r="AI223">
        <f t="shared" si="120"/>
        <v>1.0919267386539053</v>
      </c>
      <c r="AJ223">
        <f t="shared" si="121"/>
        <v>-0.95100469516991726</v>
      </c>
      <c r="AK223">
        <f t="shared" si="122"/>
        <v>-9.5572109032562413E-2</v>
      </c>
      <c r="AL223">
        <f t="shared" si="123"/>
        <v>-0.80483780911857528</v>
      </c>
      <c r="AM223">
        <f t="shared" si="124"/>
        <v>-0.42564743698461288</v>
      </c>
      <c r="AN223">
        <f t="shared" si="113"/>
        <v>18.136413511533505</v>
      </c>
      <c r="AO223">
        <f t="shared" si="113"/>
        <v>18.136413594197226</v>
      </c>
      <c r="AP223">
        <f t="shared" si="113"/>
        <v>18.136414418429048</v>
      </c>
      <c r="AQ223">
        <f t="shared" si="113"/>
        <v>18.136422636730948</v>
      </c>
      <c r="AR223">
        <f t="shared" si="113"/>
        <v>18.136504577091635</v>
      </c>
      <c r="AS223">
        <f t="shared" si="113"/>
        <v>18.137321244018811</v>
      </c>
      <c r="AT223">
        <f t="shared" si="113"/>
        <v>18.14542947419114</v>
      </c>
      <c r="AU223">
        <f t="shared" si="125"/>
        <v>18.223166654673825</v>
      </c>
    </row>
    <row r="224" spans="1:70">
      <c r="A224" s="69" t="s">
        <v>101</v>
      </c>
      <c r="B224" s="70" t="s">
        <v>62</v>
      </c>
      <c r="C224" s="71">
        <v>53992.362789999999</v>
      </c>
      <c r="D224" s="71" t="s">
        <v>122</v>
      </c>
      <c r="E224" s="48">
        <f t="shared" si="109"/>
        <v>3843.0148757985171</v>
      </c>
      <c r="F224" s="48">
        <f t="shared" si="110"/>
        <v>3843</v>
      </c>
      <c r="G224" s="48">
        <f t="shared" si="127"/>
        <v>4.171431006398052E-3</v>
      </c>
      <c r="H224" s="34"/>
      <c r="I224" s="34"/>
      <c r="J224" s="34"/>
      <c r="K224" s="34">
        <f t="shared" si="128"/>
        <v>4.171431006398052E-3</v>
      </c>
      <c r="L224" s="34"/>
      <c r="O224" s="34">
        <f t="shared" ca="1" si="105"/>
        <v>1.9081553846220689E-4</v>
      </c>
      <c r="P224" s="34">
        <f t="shared" si="111"/>
        <v>1.362924636511267E-3</v>
      </c>
      <c r="Q224" s="214">
        <f t="shared" si="112"/>
        <v>38973.862789999999</v>
      </c>
      <c r="R224" s="59"/>
      <c r="S224" s="34">
        <f t="shared" si="129"/>
        <v>7.8877080296946467E-6</v>
      </c>
      <c r="T224" s="34">
        <v>0.1</v>
      </c>
      <c r="U224" s="34">
        <f t="shared" si="130"/>
        <v>7.8877080296946472E-7</v>
      </c>
      <c r="V224" s="34"/>
      <c r="Z224">
        <f t="shared" si="114"/>
        <v>3843</v>
      </c>
      <c r="AA224">
        <f t="shared" si="115"/>
        <v>-3.9735689992691399E-4</v>
      </c>
      <c r="AB224">
        <f t="shared" si="116"/>
        <v>4.568787906324966E-3</v>
      </c>
      <c r="AC224">
        <f t="shared" si="117"/>
        <v>2.8085063698867849E-3</v>
      </c>
      <c r="AE224">
        <f t="shared" si="126"/>
        <v>2.0873822932981265E-6</v>
      </c>
      <c r="AF224" s="145">
        <f t="shared" si="118"/>
        <v>38973.862789999999</v>
      </c>
      <c r="AG224" s="146"/>
      <c r="AH224">
        <f t="shared" si="119"/>
        <v>-8.3706518958825901E-3</v>
      </c>
      <c r="AI224">
        <f t="shared" si="120"/>
        <v>1.0919267386539053</v>
      </c>
      <c r="AJ224">
        <f t="shared" si="121"/>
        <v>-0.95100469516991726</v>
      </c>
      <c r="AK224">
        <f t="shared" si="122"/>
        <v>-9.5572109032562413E-2</v>
      </c>
      <c r="AL224">
        <f t="shared" si="123"/>
        <v>-0.80483780911857528</v>
      </c>
      <c r="AM224">
        <f t="shared" si="124"/>
        <v>-0.42564743698461288</v>
      </c>
      <c r="AN224">
        <f t="shared" si="113"/>
        <v>18.136413511533505</v>
      </c>
      <c r="AO224">
        <f t="shared" si="113"/>
        <v>18.136413594197226</v>
      </c>
      <c r="AP224">
        <f t="shared" si="113"/>
        <v>18.136414418429048</v>
      </c>
      <c r="AQ224">
        <f t="shared" si="113"/>
        <v>18.136422636730948</v>
      </c>
      <c r="AR224">
        <f t="shared" si="113"/>
        <v>18.136504577091635</v>
      </c>
      <c r="AS224">
        <f t="shared" si="113"/>
        <v>18.137321244018811</v>
      </c>
      <c r="AT224">
        <f t="shared" si="113"/>
        <v>18.14542947419114</v>
      </c>
      <c r="AU224">
        <f t="shared" si="125"/>
        <v>18.223166654673825</v>
      </c>
    </row>
    <row r="225" spans="1:70">
      <c r="A225" s="69" t="s">
        <v>101</v>
      </c>
      <c r="B225" s="70" t="s">
        <v>65</v>
      </c>
      <c r="C225" s="71">
        <v>54000.348689999999</v>
      </c>
      <c r="D225" s="71">
        <v>1.5E-3</v>
      </c>
      <c r="E225" s="48">
        <f t="shared" si="109"/>
        <v>3871.4935056267636</v>
      </c>
      <c r="F225" s="48">
        <f t="shared" si="110"/>
        <v>3871.5</v>
      </c>
      <c r="G225" s="48">
        <f t="shared" si="127"/>
        <v>-1.82113450136967E-3</v>
      </c>
      <c r="H225" s="34"/>
      <c r="I225" s="34"/>
      <c r="J225" s="34"/>
      <c r="K225" s="34">
        <f t="shared" si="128"/>
        <v>-1.82113450136967E-3</v>
      </c>
      <c r="L225" s="34"/>
      <c r="O225" s="34">
        <f t="shared" ca="1" si="105"/>
        <v>1.9129284751292523E-4</v>
      </c>
      <c r="P225" s="34">
        <f t="shared" si="111"/>
        <v>1.3625807426854723E-3</v>
      </c>
      <c r="Q225" s="214">
        <f t="shared" si="112"/>
        <v>38981.848689999999</v>
      </c>
      <c r="R225" s="59"/>
      <c r="S225" s="34">
        <f t="shared" si="129"/>
        <v>1.0136042755229096E-5</v>
      </c>
      <c r="T225" s="34">
        <v>0.1</v>
      </c>
      <c r="U225" s="34">
        <f t="shared" si="130"/>
        <v>1.0136042755229097E-6</v>
      </c>
      <c r="V225" s="34"/>
      <c r="Z225">
        <f t="shared" si="114"/>
        <v>3871.5</v>
      </c>
      <c r="AA225">
        <f t="shared" si="115"/>
        <v>-3.9535323134834779E-4</v>
      </c>
      <c r="AB225">
        <f t="shared" si="116"/>
        <v>-1.4257812700213222E-3</v>
      </c>
      <c r="AC225">
        <f t="shared" si="117"/>
        <v>-3.1837152440551426E-3</v>
      </c>
      <c r="AE225">
        <f t="shared" si="126"/>
        <v>2.0328522299436146E-7</v>
      </c>
      <c r="AF225" s="145">
        <f t="shared" si="118"/>
        <v>38981.848689999999</v>
      </c>
      <c r="AG225" s="146"/>
      <c r="AH225">
        <f t="shared" si="119"/>
        <v>-8.3556581817401908E-3</v>
      </c>
      <c r="AI225">
        <f t="shared" si="120"/>
        <v>1.0923666210448446</v>
      </c>
      <c r="AJ225">
        <f t="shared" si="121"/>
        <v>-0.94956839062154863</v>
      </c>
      <c r="AK225">
        <f t="shared" si="122"/>
        <v>-9.5147047359513279E-2</v>
      </c>
      <c r="AL225">
        <f t="shared" si="123"/>
        <v>-0.80022493625091073</v>
      </c>
      <c r="AM225">
        <f t="shared" si="124"/>
        <v>-0.422925797307586</v>
      </c>
      <c r="AN225">
        <f t="shared" si="113"/>
        <v>18.140599885757076</v>
      </c>
      <c r="AO225">
        <f t="shared" si="113"/>
        <v>18.140599969742595</v>
      </c>
      <c r="AP225">
        <f t="shared" si="113"/>
        <v>18.140600804139652</v>
      </c>
      <c r="AQ225">
        <f t="shared" si="113"/>
        <v>18.140609093851324</v>
      </c>
      <c r="AR225">
        <f t="shared" si="113"/>
        <v>18.14069144870631</v>
      </c>
      <c r="AS225">
        <f t="shared" si="113"/>
        <v>18.141509294511938</v>
      </c>
      <c r="AT225">
        <f t="shared" si="113"/>
        <v>18.149600340596429</v>
      </c>
      <c r="AU225">
        <f t="shared" si="125"/>
        <v>18.226932410772932</v>
      </c>
    </row>
    <row r="226" spans="1:70" s="34" customFormat="1">
      <c r="A226" s="86" t="s">
        <v>127</v>
      </c>
      <c r="B226" s="73" t="s">
        <v>62</v>
      </c>
      <c r="C226" s="86">
        <v>54002.452400000002</v>
      </c>
      <c r="D226" s="86">
        <v>1.4E-3</v>
      </c>
      <c r="E226" s="48">
        <f t="shared" si="109"/>
        <v>3878.9955753191052</v>
      </c>
      <c r="F226" s="48">
        <f t="shared" si="110"/>
        <v>3879</v>
      </c>
      <c r="G226" s="48">
        <f t="shared" si="127"/>
        <v>-1.2407569956849329E-3</v>
      </c>
      <c r="K226" s="34">
        <f t="shared" si="128"/>
        <v>-1.2407569956849329E-3</v>
      </c>
      <c r="O226" s="34">
        <f t="shared" ref="O226:O257" ca="1" si="131">+C$11+C$12*F226</f>
        <v>1.9141845515785111E-4</v>
      </c>
      <c r="P226" s="34">
        <f t="shared" si="111"/>
        <v>1.3624845494216754E-3</v>
      </c>
      <c r="Q226" s="214">
        <f t="shared" si="112"/>
        <v>38983.952400000002</v>
      </c>
      <c r="R226" s="59"/>
      <c r="S226" s="34">
        <f t="shared" si="129"/>
        <v>6.7768665421690418E-6</v>
      </c>
      <c r="T226" s="34">
        <v>1</v>
      </c>
      <c r="U226" s="34">
        <f t="shared" si="130"/>
        <v>6.7768665421690418E-6</v>
      </c>
      <c r="Z226">
        <f t="shared" si="114"/>
        <v>3879</v>
      </c>
      <c r="AA226">
        <f t="shared" si="115"/>
        <v>-3.9481617805022309E-4</v>
      </c>
      <c r="AB226">
        <f t="shared" si="116"/>
        <v>-8.4594081763470982E-4</v>
      </c>
      <c r="AC226">
        <f t="shared" si="117"/>
        <v>-2.6032415451066084E-3</v>
      </c>
      <c r="AD226"/>
      <c r="AE226">
        <f t="shared" si="126"/>
        <v>7.1561586694048136E-7</v>
      </c>
      <c r="AF226" s="145">
        <f t="shared" si="118"/>
        <v>38983.952400000002</v>
      </c>
      <c r="AG226" s="146"/>
      <c r="AH226">
        <f t="shared" si="119"/>
        <v>-8.351687107593455E-3</v>
      </c>
      <c r="AI226">
        <f t="shared" si="120"/>
        <v>1.0924821119299954</v>
      </c>
      <c r="AJ226">
        <f t="shared" si="121"/>
        <v>-0.94918686203388491</v>
      </c>
      <c r="AK226">
        <f t="shared" si="122"/>
        <v>-9.5034795088131785E-2</v>
      </c>
      <c r="AL226">
        <f t="shared" si="123"/>
        <v>-0.79901040525817413</v>
      </c>
      <c r="AM226">
        <f t="shared" si="124"/>
        <v>-0.42221009624552652</v>
      </c>
      <c r="AN226">
        <f t="shared" si="113"/>
        <v>18.141701843168782</v>
      </c>
      <c r="AO226">
        <f t="shared" si="113"/>
        <v>18.14170192750267</v>
      </c>
      <c r="AP226">
        <f t="shared" si="113"/>
        <v>18.141702764570159</v>
      </c>
      <c r="AQ226">
        <f t="shared" si="113"/>
        <v>18.141711072964725</v>
      </c>
      <c r="AR226">
        <f t="shared" si="113"/>
        <v>18.14179353553844</v>
      </c>
      <c r="AS226">
        <f t="shared" si="113"/>
        <v>18.142611678876413</v>
      </c>
      <c r="AT226">
        <f t="shared" si="113"/>
        <v>18.150698119520534</v>
      </c>
      <c r="AU226">
        <f t="shared" si="125"/>
        <v>18.22792339922006</v>
      </c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</row>
    <row r="227" spans="1:70">
      <c r="A227" s="86" t="s">
        <v>130</v>
      </c>
      <c r="B227" s="73" t="s">
        <v>65</v>
      </c>
      <c r="C227" s="86">
        <v>54279.646999999881</v>
      </c>
      <c r="D227" s="86">
        <v>1E-3</v>
      </c>
      <c r="E227" s="48">
        <f t="shared" si="109"/>
        <v>4867.503120340426</v>
      </c>
      <c r="F227" s="48">
        <f t="shared" si="110"/>
        <v>4867.5</v>
      </c>
      <c r="G227" s="48">
        <f t="shared" si="127"/>
        <v>8.7499738583574072E-4</v>
      </c>
      <c r="H227" s="34"/>
      <c r="I227" s="34"/>
      <c r="J227" s="34"/>
      <c r="K227" s="34">
        <f t="shared" si="128"/>
        <v>8.7499738583574072E-4</v>
      </c>
      <c r="L227" s="34"/>
      <c r="M227" s="34"/>
      <c r="N227" s="34"/>
      <c r="O227" s="34">
        <f t="shared" ca="1" si="131"/>
        <v>2.0797354275908146E-4</v>
      </c>
      <c r="P227" s="34">
        <f t="shared" si="111"/>
        <v>1.3290400558477931E-3</v>
      </c>
      <c r="Q227" s="214">
        <f t="shared" si="112"/>
        <v>39261.146999999881</v>
      </c>
      <c r="R227" s="59"/>
      <c r="S227" s="34">
        <f t="shared" si="129"/>
        <v>2.0615474619167346E-7</v>
      </c>
      <c r="T227" s="34">
        <v>1</v>
      </c>
      <c r="U227" s="34">
        <f t="shared" si="130"/>
        <v>2.0615474619167346E-7</v>
      </c>
      <c r="V227" s="34"/>
      <c r="W227" s="34"/>
      <c r="X227" s="34"/>
      <c r="Y227" s="34"/>
      <c r="Z227">
        <f t="shared" si="114"/>
        <v>4867.5</v>
      </c>
      <c r="AA227">
        <f t="shared" si="115"/>
        <v>-2.8946342242118159E-4</v>
      </c>
      <c r="AB227">
        <f t="shared" si="116"/>
        <v>1.1644608082569223E-3</v>
      </c>
      <c r="AC227">
        <f t="shared" si="117"/>
        <v>-4.5404267001205234E-4</v>
      </c>
      <c r="AE227">
        <f t="shared" si="126"/>
        <v>1.3559689739663649E-6</v>
      </c>
      <c r="AF227" s="145">
        <f t="shared" si="118"/>
        <v>39261.146999999881</v>
      </c>
      <c r="AG227" s="146"/>
      <c r="AH227">
        <f t="shared" si="119"/>
        <v>-7.7368899909647914E-3</v>
      </c>
      <c r="AI227">
        <f t="shared" si="120"/>
        <v>1.1066175848435194</v>
      </c>
      <c r="AJ227">
        <f t="shared" si="121"/>
        <v>-0.88589226203687887</v>
      </c>
      <c r="AK227">
        <f t="shared" si="122"/>
        <v>-7.8849501625630689E-2</v>
      </c>
      <c r="AL227">
        <f t="shared" si="123"/>
        <v>-0.63678232389859091</v>
      </c>
      <c r="AM227">
        <f t="shared" si="124"/>
        <v>-0.32960483619419606</v>
      </c>
      <c r="AN227">
        <f t="shared" si="113"/>
        <v>18.287912233250989</v>
      </c>
      <c r="AO227">
        <f t="shared" si="113"/>
        <v>18.287912361620783</v>
      </c>
      <c r="AP227">
        <f t="shared" si="113"/>
        <v>18.287913505370884</v>
      </c>
      <c r="AQ227">
        <f t="shared" si="113"/>
        <v>18.287923695927358</v>
      </c>
      <c r="AR227">
        <f t="shared" si="113"/>
        <v>18.288014488611989</v>
      </c>
      <c r="AS227">
        <f t="shared" si="113"/>
        <v>18.288823176615772</v>
      </c>
      <c r="AT227">
        <f t="shared" si="113"/>
        <v>18.296008161917793</v>
      </c>
      <c r="AU227">
        <f t="shared" si="125"/>
        <v>18.358535676552158</v>
      </c>
    </row>
    <row r="228" spans="1:70">
      <c r="A228" s="98" t="s">
        <v>125</v>
      </c>
      <c r="B228" s="87" t="s">
        <v>65</v>
      </c>
      <c r="C228" s="98">
        <v>54297.453699999998</v>
      </c>
      <c r="D228" s="98">
        <v>2.0000000000000001E-4</v>
      </c>
      <c r="E228" s="48">
        <f t="shared" si="109"/>
        <v>4931.0038425841303</v>
      </c>
      <c r="F228" s="48">
        <f t="shared" si="110"/>
        <v>4931</v>
      </c>
      <c r="G228" s="48">
        <f t="shared" si="127"/>
        <v>1.0775269984151237E-3</v>
      </c>
      <c r="H228" s="34"/>
      <c r="I228" s="34"/>
      <c r="J228" s="34"/>
      <c r="K228" s="34">
        <f t="shared" si="128"/>
        <v>1.0775269984151237E-3</v>
      </c>
      <c r="L228" s="34"/>
      <c r="M228" s="34"/>
      <c r="N228" s="34"/>
      <c r="O228" s="34">
        <f t="shared" ca="1" si="131"/>
        <v>2.0903702081945388E-4</v>
      </c>
      <c r="P228" s="34">
        <f t="shared" si="111"/>
        <v>1.3254826237289272E-3</v>
      </c>
      <c r="Q228" s="214">
        <f t="shared" si="112"/>
        <v>39278.953699999998</v>
      </c>
      <c r="R228" s="59"/>
      <c r="S228" s="34">
        <f t="shared" si="129"/>
        <v>6.1481992124759342E-8</v>
      </c>
      <c r="T228" s="34">
        <v>1</v>
      </c>
      <c r="U228" s="34">
        <f t="shared" si="130"/>
        <v>6.1481992124759342E-8</v>
      </c>
      <c r="V228" s="34"/>
      <c r="W228" s="34"/>
      <c r="X228" s="34"/>
      <c r="Y228" s="34"/>
      <c r="Z228">
        <f t="shared" si="114"/>
        <v>4931</v>
      </c>
      <c r="AA228">
        <f t="shared" si="115"/>
        <v>-2.8044613265336242E-4</v>
      </c>
      <c r="AB228">
        <f t="shared" si="116"/>
        <v>1.3579731310684861E-3</v>
      </c>
      <c r="AC228">
        <f t="shared" si="117"/>
        <v>-2.4795562531380357E-4</v>
      </c>
      <c r="AE228">
        <f t="shared" si="126"/>
        <v>1.8440910247039478E-6</v>
      </c>
      <c r="AF228" s="145">
        <f t="shared" si="118"/>
        <v>39278.953699999998</v>
      </c>
      <c r="AG228" s="146"/>
      <c r="AH228">
        <f t="shared" si="119"/>
        <v>-7.6912899804960529E-3</v>
      </c>
      <c r="AI228">
        <f t="shared" si="120"/>
        <v>1.1074442653125356</v>
      </c>
      <c r="AJ228">
        <f t="shared" si="121"/>
        <v>-0.88094433166781572</v>
      </c>
      <c r="AK228">
        <f t="shared" si="122"/>
        <v>-7.7719258590936577E-2</v>
      </c>
      <c r="AL228">
        <f t="shared" si="123"/>
        <v>-0.62622245504770468</v>
      </c>
      <c r="AM228">
        <f t="shared" si="124"/>
        <v>-0.3237614081052011</v>
      </c>
      <c r="AN228">
        <f t="shared" si="113"/>
        <v>18.297366894922003</v>
      </c>
      <c r="AO228">
        <f t="shared" si="113"/>
        <v>18.297367025696047</v>
      </c>
      <c r="AP228">
        <f t="shared" si="113"/>
        <v>18.297368184028201</v>
      </c>
      <c r="AQ228">
        <f t="shared" si="113"/>
        <v>18.297378443928604</v>
      </c>
      <c r="AR228">
        <f t="shared" si="113"/>
        <v>18.297469317929462</v>
      </c>
      <c r="AS228">
        <f t="shared" si="113"/>
        <v>18.29827398536516</v>
      </c>
      <c r="AT228">
        <f t="shared" si="113"/>
        <v>18.305381886292704</v>
      </c>
      <c r="AU228">
        <f t="shared" si="125"/>
        <v>18.366926045404547</v>
      </c>
    </row>
    <row r="229" spans="1:70" s="34" customFormat="1">
      <c r="A229" s="69" t="s">
        <v>101</v>
      </c>
      <c r="B229" s="70" t="s">
        <v>62</v>
      </c>
      <c r="C229" s="71">
        <v>54327.45809</v>
      </c>
      <c r="D229" s="71">
        <v>1E-4</v>
      </c>
      <c r="E229" s="48">
        <f t="shared" si="109"/>
        <v>5038.0029179585317</v>
      </c>
      <c r="F229" s="48">
        <f t="shared" si="110"/>
        <v>5038</v>
      </c>
      <c r="G229" s="48">
        <f t="shared" si="127"/>
        <v>8.1824600056279451E-4</v>
      </c>
      <c r="K229" s="34">
        <f t="shared" si="128"/>
        <v>8.1824600056279451E-4</v>
      </c>
      <c r="M229" s="1"/>
      <c r="N229" s="1"/>
      <c r="O229" s="34">
        <f t="shared" ca="1" si="131"/>
        <v>2.1082902322039636E-4</v>
      </c>
      <c r="P229" s="34">
        <f t="shared" si="111"/>
        <v>1.3191034153672565E-3</v>
      </c>
      <c r="Q229" s="214">
        <f t="shared" si="112"/>
        <v>39308.95809</v>
      </c>
      <c r="R229" s="59"/>
      <c r="S229" s="34">
        <f t="shared" si="129"/>
        <v>2.5085814996460892E-7</v>
      </c>
      <c r="T229" s="34">
        <v>0.1</v>
      </c>
      <c r="U229" s="34">
        <f t="shared" si="130"/>
        <v>2.5085814996460892E-8</v>
      </c>
      <c r="W229" s="1"/>
      <c r="X229" s="1"/>
      <c r="Y229" s="1"/>
      <c r="Z229">
        <f t="shared" si="114"/>
        <v>5038</v>
      </c>
      <c r="AA229">
        <f t="shared" si="115"/>
        <v>-2.6467290180672877E-4</v>
      </c>
      <c r="AB229">
        <f t="shared" si="116"/>
        <v>1.0829189023695233E-3</v>
      </c>
      <c r="AC229">
        <f t="shared" si="117"/>
        <v>-5.00857414804462E-4</v>
      </c>
      <c r="AD229"/>
      <c r="AE229">
        <f t="shared" si="126"/>
        <v>1.1727133491092132E-7</v>
      </c>
      <c r="AF229" s="145">
        <f t="shared" si="118"/>
        <v>39308.95809</v>
      </c>
      <c r="AG229" s="146"/>
      <c r="AH229">
        <f t="shared" si="119"/>
        <v>-7.6128201800793639E-3</v>
      </c>
      <c r="AI229">
        <f t="shared" si="120"/>
        <v>1.1088127837424657</v>
      </c>
      <c r="AJ229">
        <f t="shared" si="121"/>
        <v>-0.87236765571754638</v>
      </c>
      <c r="AK229">
        <f t="shared" si="122"/>
        <v>-7.5791367573693813E-2</v>
      </c>
      <c r="AL229">
        <f t="shared" si="123"/>
        <v>-0.60839330260364821</v>
      </c>
      <c r="AM229">
        <f t="shared" si="124"/>
        <v>-0.31394047805283554</v>
      </c>
      <c r="AN229">
        <f t="shared" ref="AN229:AT244" si="132">$AU229+$AB$7*SIN(AO229)</f>
        <v>18.313314192116067</v>
      </c>
      <c r="AO229">
        <f t="shared" si="132"/>
        <v>18.313314326731025</v>
      </c>
      <c r="AP229">
        <f t="shared" si="132"/>
        <v>18.313315507631863</v>
      </c>
      <c r="AQ229">
        <f t="shared" si="132"/>
        <v>18.313325866971105</v>
      </c>
      <c r="AR229">
        <f t="shared" si="132"/>
        <v>18.313416740546412</v>
      </c>
      <c r="AS229">
        <f t="shared" si="132"/>
        <v>18.314213686150183</v>
      </c>
      <c r="AT229">
        <f t="shared" si="132"/>
        <v>18.321186746155409</v>
      </c>
      <c r="AU229">
        <f t="shared" si="125"/>
        <v>18.381064147250306</v>
      </c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</row>
    <row r="230" spans="1:70">
      <c r="A230" s="69" t="s">
        <v>101</v>
      </c>
      <c r="B230" s="70" t="s">
        <v>65</v>
      </c>
      <c r="C230" s="71">
        <v>54328.438629999997</v>
      </c>
      <c r="D230" s="71">
        <v>1E-4</v>
      </c>
      <c r="E230" s="48">
        <f t="shared" si="109"/>
        <v>5041.4996353844581</v>
      </c>
      <c r="F230" s="48">
        <f t="shared" si="110"/>
        <v>5041.5</v>
      </c>
      <c r="G230" s="48">
        <f t="shared" si="127"/>
        <v>-1.0224449943052605E-4</v>
      </c>
      <c r="H230" s="34"/>
      <c r="I230" s="34"/>
      <c r="J230" s="34"/>
      <c r="K230" s="34">
        <f t="shared" si="128"/>
        <v>-1.0224449943052605E-4</v>
      </c>
      <c r="L230" s="34"/>
      <c r="O230" s="34">
        <f t="shared" ca="1" si="131"/>
        <v>2.1088764012136178E-4</v>
      </c>
      <c r="P230" s="34">
        <f t="shared" si="111"/>
        <v>1.3188865922725856E-3</v>
      </c>
      <c r="Q230" s="214">
        <f t="shared" si="112"/>
        <v>39309.938629999997</v>
      </c>
      <c r="R230" s="59"/>
      <c r="S230" s="34">
        <f t="shared" si="129"/>
        <v>2.019613579805278E-6</v>
      </c>
      <c r="T230" s="34">
        <v>0.1</v>
      </c>
      <c r="U230" s="34">
        <f t="shared" si="130"/>
        <v>2.0196135798052782E-7</v>
      </c>
      <c r="V230" s="34"/>
      <c r="Z230">
        <f t="shared" si="114"/>
        <v>5041.5</v>
      </c>
      <c r="AA230">
        <f t="shared" si="115"/>
        <v>-2.6414482167499455E-4</v>
      </c>
      <c r="AB230">
        <f t="shared" si="116"/>
        <v>1.619003222444685E-4</v>
      </c>
      <c r="AC230">
        <f t="shared" si="117"/>
        <v>-1.4211310917031116E-3</v>
      </c>
      <c r="AE230">
        <f t="shared" si="126"/>
        <v>2.6211714342862745E-9</v>
      </c>
      <c r="AF230" s="145">
        <f t="shared" si="118"/>
        <v>39309.938629999997</v>
      </c>
      <c r="AG230" s="146"/>
      <c r="AH230">
        <f t="shared" si="119"/>
        <v>-7.6102189494904561E-3</v>
      </c>
      <c r="AI230">
        <f t="shared" si="120"/>
        <v>1.1088570226128802</v>
      </c>
      <c r="AJ230">
        <f t="shared" si="121"/>
        <v>-0.87208204892751418</v>
      </c>
      <c r="AK230">
        <f t="shared" si="122"/>
        <v>-7.572781478647253E-2</v>
      </c>
      <c r="AL230">
        <f t="shared" si="123"/>
        <v>-0.60780936506559879</v>
      </c>
      <c r="AM230">
        <f t="shared" si="124"/>
        <v>-0.31361976263167846</v>
      </c>
      <c r="AN230">
        <f t="shared" si="132"/>
        <v>18.313836163983499</v>
      </c>
      <c r="AO230">
        <f t="shared" si="132"/>
        <v>18.31383629871933</v>
      </c>
      <c r="AP230">
        <f t="shared" si="132"/>
        <v>18.31383748031412</v>
      </c>
      <c r="AQ230">
        <f t="shared" si="132"/>
        <v>18.313847842527789</v>
      </c>
      <c r="AR230">
        <f t="shared" si="132"/>
        <v>18.3139387131436</v>
      </c>
      <c r="AS230">
        <f t="shared" si="132"/>
        <v>18.31473538609983</v>
      </c>
      <c r="AT230">
        <f t="shared" si="132"/>
        <v>18.321703931522389</v>
      </c>
      <c r="AU230">
        <f t="shared" si="125"/>
        <v>18.381526608525636</v>
      </c>
    </row>
    <row r="231" spans="1:70" s="34" customFormat="1">
      <c r="A231" s="69" t="s">
        <v>101</v>
      </c>
      <c r="B231" s="70" t="s">
        <v>65</v>
      </c>
      <c r="C231" s="71">
        <v>54328.439290000002</v>
      </c>
      <c r="D231" s="71">
        <v>2.0000000000000001E-4</v>
      </c>
      <c r="E231" s="48">
        <f t="shared" si="109"/>
        <v>5041.5019890197191</v>
      </c>
      <c r="F231" s="48">
        <f t="shared" si="110"/>
        <v>5041.5</v>
      </c>
      <c r="G231" s="48">
        <f t="shared" si="127"/>
        <v>5.577555057243444E-4</v>
      </c>
      <c r="K231" s="34">
        <f t="shared" si="128"/>
        <v>5.577555057243444E-4</v>
      </c>
      <c r="M231" s="1"/>
      <c r="N231" s="1"/>
      <c r="O231" s="34">
        <f t="shared" ca="1" si="131"/>
        <v>2.1088764012136178E-4</v>
      </c>
      <c r="P231" s="34">
        <f t="shared" si="111"/>
        <v>1.3188865922725856E-3</v>
      </c>
      <c r="Q231" s="214">
        <f t="shared" si="112"/>
        <v>39309.939290000002</v>
      </c>
      <c r="R231" s="59"/>
      <c r="S231" s="34">
        <f t="shared" si="129"/>
        <v>5.7932053091010624E-7</v>
      </c>
      <c r="T231" s="34">
        <v>0.1</v>
      </c>
      <c r="U231" s="34">
        <f t="shared" si="130"/>
        <v>5.7932053091010626E-8</v>
      </c>
      <c r="W231" s="1"/>
      <c r="X231" s="1"/>
      <c r="Y231" s="1"/>
      <c r="Z231">
        <f t="shared" si="114"/>
        <v>5041.5</v>
      </c>
      <c r="AA231">
        <f t="shared" si="115"/>
        <v>-2.6414482167499455E-4</v>
      </c>
      <c r="AB231">
        <f t="shared" si="116"/>
        <v>8.2190032739933895E-4</v>
      </c>
      <c r="AC231">
        <f t="shared" si="117"/>
        <v>-7.6113108654824119E-4</v>
      </c>
      <c r="AD231"/>
      <c r="AE231">
        <f t="shared" si="126"/>
        <v>6.7552014817914052E-8</v>
      </c>
      <c r="AF231" s="145">
        <f t="shared" si="118"/>
        <v>39309.939290000002</v>
      </c>
      <c r="AG231" s="146"/>
      <c r="AH231">
        <f t="shared" si="119"/>
        <v>-7.6102189494904561E-3</v>
      </c>
      <c r="AI231">
        <f t="shared" si="120"/>
        <v>1.1088570226128802</v>
      </c>
      <c r="AJ231">
        <f t="shared" si="121"/>
        <v>-0.87208204892751418</v>
      </c>
      <c r="AK231">
        <f t="shared" si="122"/>
        <v>-7.572781478647253E-2</v>
      </c>
      <c r="AL231">
        <f t="shared" si="123"/>
        <v>-0.60780936506559879</v>
      </c>
      <c r="AM231">
        <f t="shared" si="124"/>
        <v>-0.31361976263167846</v>
      </c>
      <c r="AN231">
        <f t="shared" si="132"/>
        <v>18.313836163983499</v>
      </c>
      <c r="AO231">
        <f t="shared" si="132"/>
        <v>18.31383629871933</v>
      </c>
      <c r="AP231">
        <f t="shared" si="132"/>
        <v>18.31383748031412</v>
      </c>
      <c r="AQ231">
        <f t="shared" si="132"/>
        <v>18.313847842527789</v>
      </c>
      <c r="AR231">
        <f t="shared" si="132"/>
        <v>18.3139387131436</v>
      </c>
      <c r="AS231">
        <f t="shared" si="132"/>
        <v>18.31473538609983</v>
      </c>
      <c r="AT231">
        <f t="shared" si="132"/>
        <v>18.321703931522389</v>
      </c>
      <c r="AU231">
        <f t="shared" si="125"/>
        <v>18.381526608525636</v>
      </c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</row>
    <row r="232" spans="1:70">
      <c r="A232" s="69" t="s">
        <v>101</v>
      </c>
      <c r="B232" s="70" t="s">
        <v>62</v>
      </c>
      <c r="C232" s="71">
        <v>54330.542829999999</v>
      </c>
      <c r="D232" s="71">
        <v>1E-4</v>
      </c>
      <c r="E232" s="48">
        <f t="shared" si="109"/>
        <v>5049.0034524726561</v>
      </c>
      <c r="F232" s="48">
        <f t="shared" si="110"/>
        <v>5049</v>
      </c>
      <c r="G232" s="48">
        <f t="shared" si="127"/>
        <v>9.6813300478970632E-4</v>
      </c>
      <c r="H232" s="34"/>
      <c r="I232" s="34"/>
      <c r="J232" s="34"/>
      <c r="K232" s="34">
        <f t="shared" si="128"/>
        <v>9.6813300478970632E-4</v>
      </c>
      <c r="L232" s="34"/>
      <c r="O232" s="34">
        <f t="shared" ca="1" si="131"/>
        <v>2.1101324776628765E-4</v>
      </c>
      <c r="P232" s="34">
        <f t="shared" si="111"/>
        <v>1.318420231250588E-3</v>
      </c>
      <c r="Q232" s="214">
        <f t="shared" si="112"/>
        <v>39312.042829999999</v>
      </c>
      <c r="R232" s="59"/>
      <c r="S232" s="34">
        <f t="shared" si="129"/>
        <v>1.2270114102165698E-7</v>
      </c>
      <c r="T232" s="34">
        <v>0.1</v>
      </c>
      <c r="U232" s="34">
        <f t="shared" si="130"/>
        <v>1.2270114102165699E-8</v>
      </c>
      <c r="V232" s="34"/>
      <c r="Z232">
        <f t="shared" si="114"/>
        <v>5049</v>
      </c>
      <c r="AA232">
        <f t="shared" si="115"/>
        <v>-2.6301065328729941E-4</v>
      </c>
      <c r="AB232">
        <f t="shared" si="116"/>
        <v>1.2311436580770057E-3</v>
      </c>
      <c r="AC232">
        <f t="shared" si="117"/>
        <v>-3.5028722646088164E-4</v>
      </c>
      <c r="AE232">
        <f t="shared" si="126"/>
        <v>1.5157147068232314E-7</v>
      </c>
      <c r="AF232" s="145">
        <f t="shared" si="118"/>
        <v>39312.042829999999</v>
      </c>
      <c r="AG232" s="146"/>
      <c r="AH232">
        <f t="shared" si="119"/>
        <v>-7.6046375528968204E-3</v>
      </c>
      <c r="AI232">
        <f t="shared" si="120"/>
        <v>1.1089517070352213</v>
      </c>
      <c r="AJ232">
        <f t="shared" si="121"/>
        <v>-0.87146895626818066</v>
      </c>
      <c r="AK232">
        <f t="shared" si="122"/>
        <v>-7.5591526235330844E-2</v>
      </c>
      <c r="AL232">
        <f t="shared" si="123"/>
        <v>-0.60655791354136701</v>
      </c>
      <c r="AM232">
        <f t="shared" si="124"/>
        <v>-0.31293262689213919</v>
      </c>
      <c r="AN232">
        <f t="shared" si="132"/>
        <v>18.314954745205835</v>
      </c>
      <c r="AO232">
        <f t="shared" si="132"/>
        <v>18.314954880199618</v>
      </c>
      <c r="AP232">
        <f t="shared" si="132"/>
        <v>18.314956063271733</v>
      </c>
      <c r="AQ232">
        <f t="shared" si="132"/>
        <v>18.314966431562919</v>
      </c>
      <c r="AR232">
        <f t="shared" si="132"/>
        <v>18.315057295204287</v>
      </c>
      <c r="AS232">
        <f t="shared" si="132"/>
        <v>18.315853379638838</v>
      </c>
      <c r="AT232">
        <f t="shared" si="132"/>
        <v>18.322812228948031</v>
      </c>
      <c r="AU232">
        <f t="shared" si="125"/>
        <v>18.382517596972768</v>
      </c>
    </row>
    <row r="233" spans="1:70">
      <c r="A233" s="69" t="s">
        <v>101</v>
      </c>
      <c r="B233" s="70" t="s">
        <v>62</v>
      </c>
      <c r="C233" s="71">
        <v>54330.543120000002</v>
      </c>
      <c r="D233" s="71">
        <v>1E-4</v>
      </c>
      <c r="E233" s="48">
        <f t="shared" si="109"/>
        <v>5049.0044866457301</v>
      </c>
      <c r="F233" s="48">
        <f t="shared" si="110"/>
        <v>5049</v>
      </c>
      <c r="G233" s="48">
        <f t="shared" si="127"/>
        <v>1.2581330083776265E-3</v>
      </c>
      <c r="H233" s="34"/>
      <c r="I233" s="34"/>
      <c r="J233" s="34"/>
      <c r="K233" s="34">
        <f t="shared" si="128"/>
        <v>1.2581330083776265E-3</v>
      </c>
      <c r="L233" s="34"/>
      <c r="O233" s="34">
        <f t="shared" ca="1" si="131"/>
        <v>2.1101324776628765E-4</v>
      </c>
      <c r="P233" s="34">
        <f t="shared" si="111"/>
        <v>1.318420231250588E-3</v>
      </c>
      <c r="Q233" s="214">
        <f t="shared" si="112"/>
        <v>39312.043120000002</v>
      </c>
      <c r="R233" s="59"/>
      <c r="S233" s="34">
        <f t="shared" si="129"/>
        <v>3.6345492417341225E-9</v>
      </c>
      <c r="T233" s="34">
        <v>0.1</v>
      </c>
      <c r="U233" s="34">
        <f t="shared" si="130"/>
        <v>3.6345492417341226E-10</v>
      </c>
      <c r="V233" s="34"/>
      <c r="Z233">
        <f t="shared" si="114"/>
        <v>5049</v>
      </c>
      <c r="AA233">
        <f t="shared" si="115"/>
        <v>-2.6301065328729941E-4</v>
      </c>
      <c r="AB233">
        <f t="shared" si="116"/>
        <v>1.5211436616649259E-3</v>
      </c>
      <c r="AC233">
        <f t="shared" si="117"/>
        <v>-6.028722287296142E-5</v>
      </c>
      <c r="AE233">
        <f t="shared" si="126"/>
        <v>2.313878039423379E-7</v>
      </c>
      <c r="AF233" s="145">
        <f t="shared" si="118"/>
        <v>39312.043120000002</v>
      </c>
      <c r="AG233" s="146"/>
      <c r="AH233">
        <f t="shared" si="119"/>
        <v>-7.6046375528968204E-3</v>
      </c>
      <c r="AI233">
        <f t="shared" si="120"/>
        <v>1.1089517070352213</v>
      </c>
      <c r="AJ233">
        <f t="shared" si="121"/>
        <v>-0.87146895626818066</v>
      </c>
      <c r="AK233">
        <f t="shared" si="122"/>
        <v>-7.5591526235330844E-2</v>
      </c>
      <c r="AL233">
        <f t="shared" si="123"/>
        <v>-0.60655791354136701</v>
      </c>
      <c r="AM233">
        <f t="shared" si="124"/>
        <v>-0.31293262689213919</v>
      </c>
      <c r="AN233">
        <f t="shared" si="132"/>
        <v>18.314954745205835</v>
      </c>
      <c r="AO233">
        <f t="shared" si="132"/>
        <v>18.314954880199618</v>
      </c>
      <c r="AP233">
        <f t="shared" si="132"/>
        <v>18.314956063271733</v>
      </c>
      <c r="AQ233">
        <f t="shared" si="132"/>
        <v>18.314966431562919</v>
      </c>
      <c r="AR233">
        <f t="shared" si="132"/>
        <v>18.315057295204287</v>
      </c>
      <c r="AS233">
        <f t="shared" si="132"/>
        <v>18.315853379638838</v>
      </c>
      <c r="AT233">
        <f t="shared" si="132"/>
        <v>18.322812228948031</v>
      </c>
      <c r="AU233">
        <f t="shared" si="125"/>
        <v>18.382517596972768</v>
      </c>
    </row>
    <row r="234" spans="1:70">
      <c r="A234" s="155" t="s">
        <v>132</v>
      </c>
      <c r="B234" s="156" t="s">
        <v>65</v>
      </c>
      <c r="C234" s="157">
        <v>54386.628100000002</v>
      </c>
      <c r="D234" s="157">
        <v>4.0000000000000002E-4</v>
      </c>
      <c r="E234" s="48">
        <f t="shared" si="109"/>
        <v>5249.0099192638036</v>
      </c>
      <c r="F234" s="48">
        <f t="shared" si="110"/>
        <v>5249</v>
      </c>
      <c r="G234" s="48">
        <f t="shared" si="127"/>
        <v>2.7815330031444319E-3</v>
      </c>
      <c r="H234" s="34"/>
      <c r="I234" s="34"/>
      <c r="J234" s="34"/>
      <c r="K234" s="34">
        <f t="shared" si="128"/>
        <v>2.7815330031444319E-3</v>
      </c>
      <c r="L234" s="34"/>
      <c r="M234" s="34"/>
      <c r="N234" s="34"/>
      <c r="O234" s="34">
        <f t="shared" ca="1" si="131"/>
        <v>2.14362784964311E-4</v>
      </c>
      <c r="P234" s="34">
        <f t="shared" si="111"/>
        <v>1.305108611862536E-3</v>
      </c>
      <c r="Q234" s="214">
        <f t="shared" si="112"/>
        <v>39368.128100000002</v>
      </c>
      <c r="R234" s="59"/>
      <c r="S234" s="34">
        <f t="shared" si="129"/>
        <v>2.1798289831721167E-6</v>
      </c>
      <c r="T234" s="1">
        <v>1</v>
      </c>
      <c r="U234" s="34">
        <f t="shared" si="130"/>
        <v>2.1798289831721167E-6</v>
      </c>
      <c r="V234" s="34"/>
      <c r="W234" s="59"/>
      <c r="Z234">
        <f t="shared" si="114"/>
        <v>5249</v>
      </c>
      <c r="AA234">
        <f t="shared" si="115"/>
        <v>-2.3149323670396387E-4</v>
      </c>
      <c r="AB234">
        <f t="shared" si="116"/>
        <v>3.0130262398483957E-3</v>
      </c>
      <c r="AC234">
        <f t="shared" si="117"/>
        <v>1.4764243912818958E-3</v>
      </c>
      <c r="AE234">
        <f t="shared" si="126"/>
        <v>9.0783271220149619E-6</v>
      </c>
      <c r="AF234" s="145">
        <f t="shared" si="118"/>
        <v>39368.128100000002</v>
      </c>
      <c r="AG234" s="146"/>
      <c r="AH234">
        <f t="shared" si="119"/>
        <v>-7.4521314807175056E-3</v>
      </c>
      <c r="AI234">
        <f t="shared" si="120"/>
        <v>1.1114188072005082</v>
      </c>
      <c r="AJ234">
        <f t="shared" si="121"/>
        <v>-0.85457906731596389</v>
      </c>
      <c r="AK234">
        <f t="shared" si="122"/>
        <v>-7.1905512351219433E-2</v>
      </c>
      <c r="AL234">
        <f t="shared" si="123"/>
        <v>-0.57310815548629801</v>
      </c>
      <c r="AM234">
        <f t="shared" si="124"/>
        <v>-0.29466384450234512</v>
      </c>
      <c r="AN234">
        <f t="shared" si="132"/>
        <v>18.344818284394606</v>
      </c>
      <c r="AO234">
        <f t="shared" si="132"/>
        <v>18.344818425694605</v>
      </c>
      <c r="AP234">
        <f t="shared" si="132"/>
        <v>18.344819643053675</v>
      </c>
      <c r="AQ234">
        <f t="shared" si="132"/>
        <v>18.344830131081469</v>
      </c>
      <c r="AR234">
        <f t="shared" si="132"/>
        <v>18.344920487054345</v>
      </c>
      <c r="AS234">
        <f t="shared" si="132"/>
        <v>18.345698731048348</v>
      </c>
      <c r="AT234">
        <f t="shared" si="132"/>
        <v>18.352388091566329</v>
      </c>
      <c r="AU234">
        <f t="shared" si="125"/>
        <v>18.408943955562975</v>
      </c>
    </row>
    <row r="235" spans="1:70">
      <c r="A235" s="155" t="s">
        <v>132</v>
      </c>
      <c r="B235" s="156" t="s">
        <v>65</v>
      </c>
      <c r="C235" s="157">
        <v>54420.556700000001</v>
      </c>
      <c r="D235" s="157">
        <v>2.0000000000000001E-4</v>
      </c>
      <c r="E235" s="48">
        <f t="shared" si="109"/>
        <v>5370.0031748756528</v>
      </c>
      <c r="F235" s="48">
        <f t="shared" si="110"/>
        <v>5370</v>
      </c>
      <c r="G235" s="48">
        <f t="shared" si="127"/>
        <v>8.9029000082518905E-4</v>
      </c>
      <c r="H235" s="34"/>
      <c r="I235" s="34"/>
      <c r="J235" s="34"/>
      <c r="K235" s="34">
        <f t="shared" si="128"/>
        <v>8.9029000082518905E-4</v>
      </c>
      <c r="L235" s="34"/>
      <c r="M235" s="34"/>
      <c r="N235" s="34"/>
      <c r="O235" s="34">
        <f t="shared" ca="1" si="131"/>
        <v>2.1638925496911509E-4</v>
      </c>
      <c r="P235" s="34">
        <f t="shared" si="111"/>
        <v>1.296235840771153E-3</v>
      </c>
      <c r="Q235" s="214">
        <f t="shared" si="112"/>
        <v>39402.056700000001</v>
      </c>
      <c r="R235" s="59"/>
      <c r="S235" s="34">
        <f t="shared" si="129"/>
        <v>1.6479202496943415E-7</v>
      </c>
      <c r="T235" s="1">
        <v>1</v>
      </c>
      <c r="U235" s="34">
        <f t="shared" si="130"/>
        <v>1.6479202496943415E-7</v>
      </c>
      <c r="V235" s="34"/>
      <c r="W235" s="59"/>
      <c r="Z235">
        <f t="shared" si="114"/>
        <v>5370</v>
      </c>
      <c r="AA235">
        <f t="shared" si="115"/>
        <v>-2.1126260815321728E-4</v>
      </c>
      <c r="AB235">
        <f t="shared" si="116"/>
        <v>1.1015526089784063E-3</v>
      </c>
      <c r="AC235">
        <f t="shared" si="117"/>
        <v>-4.0594583994596391E-4</v>
      </c>
      <c r="AE235">
        <f t="shared" si="126"/>
        <v>1.2134181503471337E-6</v>
      </c>
      <c r="AF235" s="145">
        <f t="shared" si="118"/>
        <v>39402.056700000001</v>
      </c>
      <c r="AG235" s="146"/>
      <c r="AH235">
        <f t="shared" si="119"/>
        <v>-7.3564603231114738E-3</v>
      </c>
      <c r="AI235">
        <f t="shared" si="120"/>
        <v>1.1128559975421533</v>
      </c>
      <c r="AJ235">
        <f t="shared" si="121"/>
        <v>-0.8438571377492976</v>
      </c>
      <c r="AK235">
        <f t="shared" si="122"/>
        <v>-6.9628134566717154E-2</v>
      </c>
      <c r="AL235">
        <f t="shared" si="123"/>
        <v>-0.55280003824620494</v>
      </c>
      <c r="AM235">
        <f t="shared" si="124"/>
        <v>-0.28366068531896427</v>
      </c>
      <c r="AN235">
        <f t="shared" si="132"/>
        <v>18.362917400320477</v>
      </c>
      <c r="AO235">
        <f t="shared" si="132"/>
        <v>18.362917544843988</v>
      </c>
      <c r="AP235">
        <f t="shared" si="132"/>
        <v>18.362918777848535</v>
      </c>
      <c r="AQ235">
        <f t="shared" si="132"/>
        <v>18.362929297212943</v>
      </c>
      <c r="AR235">
        <f t="shared" si="132"/>
        <v>18.363019040671716</v>
      </c>
      <c r="AS235">
        <f t="shared" si="132"/>
        <v>18.363784492615579</v>
      </c>
      <c r="AT235">
        <f t="shared" si="132"/>
        <v>18.370300804860197</v>
      </c>
      <c r="AU235">
        <f t="shared" si="125"/>
        <v>18.42493190251005</v>
      </c>
    </row>
    <row r="236" spans="1:70">
      <c r="A236" s="41" t="s">
        <v>133</v>
      </c>
      <c r="B236" s="73" t="s">
        <v>65</v>
      </c>
      <c r="C236" s="86">
        <v>54650.779900000001</v>
      </c>
      <c r="D236" s="86">
        <v>1E-4</v>
      </c>
      <c r="E236" s="48">
        <f t="shared" si="109"/>
        <v>6191.0053525481335</v>
      </c>
      <c r="F236" s="48">
        <f t="shared" si="110"/>
        <v>6191</v>
      </c>
      <c r="G236" s="48">
        <f t="shared" si="127"/>
        <v>1.5009470080258325E-3</v>
      </c>
      <c r="H236" s="34"/>
      <c r="I236" s="34"/>
      <c r="J236" s="34"/>
      <c r="K236" s="34">
        <f t="shared" si="128"/>
        <v>1.5009470080258325E-3</v>
      </c>
      <c r="L236" s="34"/>
      <c r="M236" s="34"/>
      <c r="N236" s="34"/>
      <c r="O236" s="34">
        <f t="shared" ca="1" si="131"/>
        <v>2.3013910516700092E-4</v>
      </c>
      <c r="P236" s="34">
        <f t="shared" si="111"/>
        <v>1.2197206766682723E-3</v>
      </c>
      <c r="Q236" s="214">
        <f t="shared" si="112"/>
        <v>39632.279900000001</v>
      </c>
      <c r="R236" s="59"/>
      <c r="S236" s="34">
        <f t="shared" si="129"/>
        <v>7.908824944883224E-8</v>
      </c>
      <c r="T236" s="1">
        <v>1</v>
      </c>
      <c r="U236" s="34">
        <f t="shared" si="130"/>
        <v>7.908824944883224E-8</v>
      </c>
      <c r="V236" s="34"/>
      <c r="W236" s="59"/>
      <c r="Z236">
        <f t="shared" si="114"/>
        <v>6191</v>
      </c>
      <c r="AA236">
        <f t="shared" si="115"/>
        <v>-5.3131251515499932E-5</v>
      </c>
      <c r="AB236">
        <f t="shared" si="116"/>
        <v>1.5540782595413324E-3</v>
      </c>
      <c r="AC236">
        <f t="shared" si="117"/>
        <v>2.8122633135756019E-4</v>
      </c>
      <c r="AE236">
        <f t="shared" si="126"/>
        <v>2.4151592367790167E-6</v>
      </c>
      <c r="AF236" s="145">
        <f t="shared" si="118"/>
        <v>39632.279900000001</v>
      </c>
      <c r="AG236" s="146"/>
      <c r="AH236">
        <f t="shared" si="119"/>
        <v>-6.6418062610309357E-3</v>
      </c>
      <c r="AI236">
        <f t="shared" si="120"/>
        <v>1.1214188945065542</v>
      </c>
      <c r="AJ236">
        <f t="shared" si="121"/>
        <v>-0.7613239370027497</v>
      </c>
      <c r="AK236">
        <f t="shared" si="122"/>
        <v>-5.3310462024650222E-2</v>
      </c>
      <c r="AL236">
        <f t="shared" si="123"/>
        <v>-0.41372101682051721</v>
      </c>
      <c r="AM236">
        <f t="shared" si="124"/>
        <v>-0.20986251064757444</v>
      </c>
      <c r="AN236">
        <f t="shared" si="132"/>
        <v>18.4862935460086</v>
      </c>
      <c r="AO236">
        <f t="shared" si="132"/>
        <v>18.486293697201031</v>
      </c>
      <c r="AP236">
        <f t="shared" si="132"/>
        <v>18.486294916954954</v>
      </c>
      <c r="AQ236">
        <f t="shared" si="132"/>
        <v>18.486304757371471</v>
      </c>
      <c r="AR236">
        <f t="shared" si="132"/>
        <v>18.486384144003022</v>
      </c>
      <c r="AS236">
        <f t="shared" si="132"/>
        <v>18.487024500626593</v>
      </c>
      <c r="AT236">
        <f t="shared" si="132"/>
        <v>18.492184157623232</v>
      </c>
      <c r="AU236">
        <f t="shared" si="125"/>
        <v>18.533412104522846</v>
      </c>
    </row>
    <row r="237" spans="1:70">
      <c r="A237" s="98" t="s">
        <v>125</v>
      </c>
      <c r="B237" s="87" t="s">
        <v>62</v>
      </c>
      <c r="C237" s="98">
        <v>54678.400800000003</v>
      </c>
      <c r="D237" s="98">
        <v>2.0000000000000001E-4</v>
      </c>
      <c r="E237" s="48">
        <f t="shared" si="109"/>
        <v>6289.504630854035</v>
      </c>
      <c r="F237" s="48">
        <f t="shared" si="110"/>
        <v>6289.5</v>
      </c>
      <c r="G237" s="48">
        <f t="shared" si="127"/>
        <v>1.2985715075046755E-3</v>
      </c>
      <c r="H237" s="34"/>
      <c r="I237" s="34"/>
      <c r="J237" s="34"/>
      <c r="K237" s="34">
        <f t="shared" si="128"/>
        <v>1.2985715075046755E-3</v>
      </c>
      <c r="L237" s="34"/>
      <c r="M237" s="34"/>
      <c r="N237" s="34"/>
      <c r="O237" s="34">
        <f t="shared" ca="1" si="131"/>
        <v>2.3178875223702741E-4</v>
      </c>
      <c r="P237" s="34">
        <f t="shared" si="111"/>
        <v>1.2086303863687203E-3</v>
      </c>
      <c r="Q237" s="214">
        <f t="shared" si="112"/>
        <v>39659.900800000003</v>
      </c>
      <c r="R237" s="59"/>
      <c r="S237" s="34">
        <f t="shared" si="129"/>
        <v>8.0894052711925822E-9</v>
      </c>
      <c r="T237" s="34">
        <v>1</v>
      </c>
      <c r="U237" s="34">
        <f t="shared" si="130"/>
        <v>8.0894052711925822E-9</v>
      </c>
      <c r="V237" s="34"/>
      <c r="W237" s="34"/>
      <c r="X237" s="34"/>
      <c r="Y237" s="34"/>
      <c r="Z237">
        <f t="shared" si="114"/>
        <v>6289.5</v>
      </c>
      <c r="AA237">
        <f t="shared" si="115"/>
        <v>-3.1993318886387907E-5</v>
      </c>
      <c r="AB237">
        <f t="shared" si="116"/>
        <v>1.3305648263910634E-3</v>
      </c>
      <c r="AC237">
        <f t="shared" si="117"/>
        <v>8.9941121135955282E-5</v>
      </c>
      <c r="AE237">
        <f t="shared" si="126"/>
        <v>1.7704027572290809E-6</v>
      </c>
      <c r="AF237" s="145">
        <f t="shared" si="118"/>
        <v>39659.900800000003</v>
      </c>
      <c r="AG237" s="146"/>
      <c r="AH237">
        <f t="shared" si="119"/>
        <v>-6.5486702748854117E-3</v>
      </c>
      <c r="AI237">
        <f t="shared" si="120"/>
        <v>1.1222984648806587</v>
      </c>
      <c r="AJ237">
        <f t="shared" si="121"/>
        <v>-0.75030978415710747</v>
      </c>
      <c r="AK237">
        <f t="shared" si="122"/>
        <v>-5.1260499337303346E-2</v>
      </c>
      <c r="AL237">
        <f t="shared" si="123"/>
        <v>-0.39689895416211535</v>
      </c>
      <c r="AM237">
        <f t="shared" si="124"/>
        <v>-0.20109630540936033</v>
      </c>
      <c r="AN237">
        <f t="shared" si="132"/>
        <v>18.501155899785701</v>
      </c>
      <c r="AO237">
        <f t="shared" si="132"/>
        <v>18.501156049708172</v>
      </c>
      <c r="AP237">
        <f t="shared" si="132"/>
        <v>18.501157252554062</v>
      </c>
      <c r="AQ237">
        <f t="shared" si="132"/>
        <v>18.50116690311124</v>
      </c>
      <c r="AR237">
        <f t="shared" si="132"/>
        <v>18.501244329306981</v>
      </c>
      <c r="AS237">
        <f t="shared" si="132"/>
        <v>18.501865439140161</v>
      </c>
      <c r="AT237">
        <f t="shared" si="132"/>
        <v>18.506842927277763</v>
      </c>
      <c r="AU237">
        <f t="shared" si="125"/>
        <v>18.546427086128524</v>
      </c>
    </row>
    <row r="238" spans="1:70">
      <c r="A238" s="98" t="s">
        <v>125</v>
      </c>
      <c r="B238" s="87" t="s">
        <v>62</v>
      </c>
      <c r="C238" s="98">
        <v>54690.460400000004</v>
      </c>
      <c r="D238" s="98">
        <v>2.0000000000000001E-4</v>
      </c>
      <c r="E238" s="48">
        <f t="shared" si="109"/>
        <v>6332.5105393022686</v>
      </c>
      <c r="F238" s="48">
        <f t="shared" si="110"/>
        <v>6332.5</v>
      </c>
      <c r="G238" s="48">
        <f t="shared" si="127"/>
        <v>2.9554025095421821E-3</v>
      </c>
      <c r="H238" s="34"/>
      <c r="I238" s="34"/>
      <c r="J238" s="34"/>
      <c r="K238" s="34">
        <f t="shared" si="128"/>
        <v>2.9554025095421821E-3</v>
      </c>
      <c r="L238" s="34"/>
      <c r="M238" s="34"/>
      <c r="N238" s="34"/>
      <c r="O238" s="34">
        <f t="shared" ca="1" si="131"/>
        <v>2.3250890273460243E-4</v>
      </c>
      <c r="P238" s="34">
        <f t="shared" si="111"/>
        <v>1.2036606044730789E-3</v>
      </c>
      <c r="Q238" s="214">
        <f t="shared" si="112"/>
        <v>39671.960400000004</v>
      </c>
      <c r="R238" s="59"/>
      <c r="S238" s="34">
        <f t="shared" si="129"/>
        <v>3.0685997019751312E-6</v>
      </c>
      <c r="T238" s="34">
        <v>1</v>
      </c>
      <c r="U238" s="34">
        <f t="shared" si="130"/>
        <v>3.0685997019751312E-6</v>
      </c>
      <c r="V238" s="34"/>
      <c r="W238" s="34"/>
      <c r="X238" s="34"/>
      <c r="Y238" s="34"/>
      <c r="Z238">
        <f t="shared" si="114"/>
        <v>6332.5</v>
      </c>
      <c r="AA238">
        <f t="shared" si="115"/>
        <v>-2.2639118267358226E-5</v>
      </c>
      <c r="AB238">
        <f t="shared" si="116"/>
        <v>2.9780416278095403E-3</v>
      </c>
      <c r="AC238">
        <f t="shared" si="117"/>
        <v>1.7517419050691032E-3</v>
      </c>
      <c r="AE238">
        <f t="shared" si="126"/>
        <v>8.8687319369664961E-6</v>
      </c>
      <c r="AF238" s="145">
        <f t="shared" si="118"/>
        <v>39671.960400000004</v>
      </c>
      <c r="AG238" s="146"/>
      <c r="AH238">
        <f t="shared" si="119"/>
        <v>-6.5075341778356027E-3</v>
      </c>
      <c r="AI238">
        <f t="shared" si="120"/>
        <v>1.1226720142528668</v>
      </c>
      <c r="AJ238">
        <f t="shared" si="121"/>
        <v>-0.74542936484506328</v>
      </c>
      <c r="AK238">
        <f t="shared" si="122"/>
        <v>-5.0360006191618158E-2</v>
      </c>
      <c r="AL238">
        <f t="shared" si="123"/>
        <v>-0.38954713697210752</v>
      </c>
      <c r="AM238">
        <f t="shared" si="124"/>
        <v>-0.19727455195619184</v>
      </c>
      <c r="AN238">
        <f t="shared" si="132"/>
        <v>18.507647644638279</v>
      </c>
      <c r="AO238">
        <f t="shared" si="132"/>
        <v>18.507647793854584</v>
      </c>
      <c r="AP238">
        <f t="shared" si="132"/>
        <v>18.507648988243758</v>
      </c>
      <c r="AQ238">
        <f t="shared" si="132"/>
        <v>18.507658548611587</v>
      </c>
      <c r="AR238">
        <f t="shared" si="132"/>
        <v>18.507735072440827</v>
      </c>
      <c r="AS238">
        <f t="shared" si="132"/>
        <v>18.508347515316423</v>
      </c>
      <c r="AT238">
        <f t="shared" si="132"/>
        <v>18.51324430601197</v>
      </c>
      <c r="AU238">
        <f t="shared" si="125"/>
        <v>18.552108753225419</v>
      </c>
    </row>
    <row r="239" spans="1:70" s="34" customFormat="1">
      <c r="A239" s="41" t="s">
        <v>133</v>
      </c>
      <c r="B239" s="73" t="s">
        <v>65</v>
      </c>
      <c r="C239" s="86">
        <v>54702.657899999998</v>
      </c>
      <c r="D239" s="86">
        <v>1E-4</v>
      </c>
      <c r="E239" s="48">
        <f t="shared" si="109"/>
        <v>6376.0082148716983</v>
      </c>
      <c r="F239" s="48">
        <f t="shared" si="110"/>
        <v>6376</v>
      </c>
      <c r="G239" s="48">
        <f t="shared" si="127"/>
        <v>2.3035920021357015E-3</v>
      </c>
      <c r="K239" s="34">
        <f t="shared" si="128"/>
        <v>2.3035920021357015E-3</v>
      </c>
      <c r="O239" s="34">
        <f t="shared" ca="1" si="131"/>
        <v>2.332374270751725E-4</v>
      </c>
      <c r="P239" s="34">
        <f t="shared" si="111"/>
        <v>1.1985536698157369E-3</v>
      </c>
      <c r="Q239" s="214">
        <f t="shared" si="112"/>
        <v>39684.157899999998</v>
      </c>
      <c r="R239" s="59"/>
      <c r="S239" s="34">
        <f t="shared" si="129"/>
        <v>1.2211097158964885E-6</v>
      </c>
      <c r="T239" s="1">
        <v>1</v>
      </c>
      <c r="U239" s="34">
        <f t="shared" si="130"/>
        <v>1.2211097158964885E-6</v>
      </c>
      <c r="W239" s="59"/>
      <c r="X239" s="1"/>
      <c r="Y239" s="1"/>
      <c r="Z239">
        <f t="shared" si="114"/>
        <v>6376</v>
      </c>
      <c r="AA239">
        <f t="shared" si="115"/>
        <v>-1.3100393618870401E-5</v>
      </c>
      <c r="AB239">
        <f t="shared" si="116"/>
        <v>2.3166923957545719E-3</v>
      </c>
      <c r="AC239">
        <f t="shared" si="117"/>
        <v>1.1050383323199645E-3</v>
      </c>
      <c r="AD239"/>
      <c r="AE239">
        <f t="shared" si="126"/>
        <v>5.367063656547058E-6</v>
      </c>
      <c r="AF239" s="145">
        <f t="shared" si="118"/>
        <v>39684.157899999998</v>
      </c>
      <c r="AG239" s="146"/>
      <c r="AH239">
        <f t="shared" si="119"/>
        <v>-6.4656267664317032E-3</v>
      </c>
      <c r="AI239">
        <f t="shared" si="120"/>
        <v>1.1230434048589526</v>
      </c>
      <c r="AJ239">
        <f t="shared" si="121"/>
        <v>-0.74044788430037456</v>
      </c>
      <c r="AK239">
        <f t="shared" si="122"/>
        <v>-4.9445665383239384E-2</v>
      </c>
      <c r="AL239">
        <f t="shared" si="123"/>
        <v>-0.38210489674584647</v>
      </c>
      <c r="AM239">
        <f t="shared" si="124"/>
        <v>-0.19341143410153214</v>
      </c>
      <c r="AN239">
        <f t="shared" si="132"/>
        <v>18.514217054150478</v>
      </c>
      <c r="AO239">
        <f t="shared" si="132"/>
        <v>18.514217202557727</v>
      </c>
      <c r="AP239">
        <f t="shared" si="132"/>
        <v>18.514218387725627</v>
      </c>
      <c r="AQ239">
        <f t="shared" si="132"/>
        <v>18.514227852359795</v>
      </c>
      <c r="AR239">
        <f t="shared" si="132"/>
        <v>18.514303434876599</v>
      </c>
      <c r="AS239">
        <f t="shared" si="132"/>
        <v>18.514906949110983</v>
      </c>
      <c r="AT239">
        <f t="shared" si="132"/>
        <v>18.519721395851224</v>
      </c>
      <c r="AU239">
        <f t="shared" si="125"/>
        <v>18.557856486218789</v>
      </c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</row>
    <row r="240" spans="1:70">
      <c r="A240" s="41" t="s">
        <v>134</v>
      </c>
      <c r="B240" s="73" t="s">
        <v>65</v>
      </c>
      <c r="C240" s="86">
        <v>54721.7261</v>
      </c>
      <c r="D240" s="86">
        <v>2.9999999999999997E-4</v>
      </c>
      <c r="E240" s="48">
        <f t="shared" si="109"/>
        <v>6444.0075899316207</v>
      </c>
      <c r="F240" s="48">
        <f t="shared" si="110"/>
        <v>6444</v>
      </c>
      <c r="G240" s="48">
        <f t="shared" si="127"/>
        <v>2.1283480018610135E-3</v>
      </c>
      <c r="H240" s="34"/>
      <c r="I240" s="34"/>
      <c r="J240" s="34"/>
      <c r="K240" s="34">
        <f t="shared" si="128"/>
        <v>2.1283480018610135E-3</v>
      </c>
      <c r="L240" s="34"/>
      <c r="M240" s="34"/>
      <c r="N240" s="34"/>
      <c r="O240" s="34">
        <f t="shared" ca="1" si="131"/>
        <v>2.3437626972250045E-4</v>
      </c>
      <c r="P240" s="34">
        <f t="shared" si="111"/>
        <v>1.1904104947303277E-3</v>
      </c>
      <c r="Q240" s="214">
        <f t="shared" si="112"/>
        <v>39703.2261</v>
      </c>
      <c r="R240" s="59"/>
      <c r="S240" s="34">
        <f t="shared" si="129"/>
        <v>8.7972676728252522E-7</v>
      </c>
      <c r="T240" s="1">
        <v>1</v>
      </c>
      <c r="U240" s="34">
        <f t="shared" si="130"/>
        <v>8.7972676728252522E-7</v>
      </c>
      <c r="V240" s="34"/>
      <c r="W240" s="59"/>
      <c r="Z240">
        <f t="shared" si="114"/>
        <v>6444</v>
      </c>
      <c r="AA240">
        <f t="shared" si="115"/>
        <v>1.9591426162835282E-6</v>
      </c>
      <c r="AB240">
        <f t="shared" si="116"/>
        <v>2.1263888592447299E-3</v>
      </c>
      <c r="AC240">
        <f t="shared" si="117"/>
        <v>9.3793750713068577E-4</v>
      </c>
      <c r="AE240">
        <f t="shared" si="126"/>
        <v>4.5215295807201042E-6</v>
      </c>
      <c r="AF240" s="145">
        <f t="shared" si="118"/>
        <v>39703.2261</v>
      </c>
      <c r="AG240" s="146"/>
      <c r="AH240">
        <f t="shared" si="119"/>
        <v>-6.3995301751028849E-3</v>
      </c>
      <c r="AI240">
        <f t="shared" si="120"/>
        <v>1.1236107763990264</v>
      </c>
      <c r="AJ240">
        <f t="shared" si="121"/>
        <v>-0.73257205067250208</v>
      </c>
      <c r="AK240">
        <f t="shared" si="122"/>
        <v>-4.8009678841929984E-2</v>
      </c>
      <c r="AL240">
        <f t="shared" si="123"/>
        <v>-0.37046130481073958</v>
      </c>
      <c r="AM240">
        <f t="shared" si="124"/>
        <v>-0.18737858133610519</v>
      </c>
      <c r="AN240">
        <f t="shared" si="132"/>
        <v>18.524490776052652</v>
      </c>
      <c r="AO240">
        <f t="shared" si="132"/>
        <v>18.524490923003338</v>
      </c>
      <c r="AP240">
        <f t="shared" si="132"/>
        <v>18.524492092414071</v>
      </c>
      <c r="AQ240">
        <f t="shared" si="132"/>
        <v>18.524501398386608</v>
      </c>
      <c r="AR240">
        <f t="shared" si="132"/>
        <v>18.524575452699526</v>
      </c>
      <c r="AS240">
        <f t="shared" si="132"/>
        <v>18.525164690291344</v>
      </c>
      <c r="AT240">
        <f t="shared" si="132"/>
        <v>18.529849016745604</v>
      </c>
      <c r="AU240">
        <f t="shared" si="125"/>
        <v>18.566841448139456</v>
      </c>
    </row>
    <row r="241" spans="1:70">
      <c r="A241" s="41" t="s">
        <v>136</v>
      </c>
      <c r="B241" s="73" t="s">
        <v>62</v>
      </c>
      <c r="C241" s="86">
        <v>55000.458700000003</v>
      </c>
      <c r="D241" s="86">
        <v>1E-4</v>
      </c>
      <c r="E241" s="48">
        <f t="shared" si="109"/>
        <v>7437.9998182922491</v>
      </c>
      <c r="F241" s="48">
        <f t="shared" si="110"/>
        <v>7438</v>
      </c>
      <c r="G241" s="48">
        <f t="shared" si="127"/>
        <v>-5.0953996833413839E-5</v>
      </c>
      <c r="H241" s="34"/>
      <c r="I241" s="34"/>
      <c r="J241" s="34"/>
      <c r="K241" s="34">
        <f t="shared" si="128"/>
        <v>-5.0953996833413839E-5</v>
      </c>
      <c r="L241" s="34"/>
      <c r="O241" s="34">
        <f t="shared" ca="1" si="131"/>
        <v>2.5102346959667644E-4</v>
      </c>
      <c r="P241" s="34">
        <f t="shared" si="111"/>
        <v>1.0491109396526367E-3</v>
      </c>
      <c r="Q241" s="214">
        <f t="shared" si="112"/>
        <v>39981.958700000003</v>
      </c>
      <c r="R241" s="59"/>
      <c r="S241" s="34">
        <f t="shared" si="129"/>
        <v>1.2101428644860585E-6</v>
      </c>
      <c r="T241" s="34">
        <v>1</v>
      </c>
      <c r="U241" s="34">
        <f t="shared" si="130"/>
        <v>1.2101428644860585E-6</v>
      </c>
      <c r="V241" s="34"/>
      <c r="Z241">
        <f t="shared" si="114"/>
        <v>7438</v>
      </c>
      <c r="AA241">
        <f t="shared" si="115"/>
        <v>2.3819850932788478E-4</v>
      </c>
      <c r="AB241">
        <f t="shared" si="116"/>
        <v>-2.8915250616129862E-4</v>
      </c>
      <c r="AC241">
        <f t="shared" si="117"/>
        <v>-1.1000649364860506E-3</v>
      </c>
      <c r="AE241">
        <f t="shared" si="126"/>
        <v>8.3609171819359841E-8</v>
      </c>
      <c r="AF241" s="145">
        <f t="shared" si="118"/>
        <v>39981.958700000003</v>
      </c>
      <c r="AG241" s="146"/>
      <c r="AH241">
        <f t="shared" si="119"/>
        <v>-5.3563049873637568E-3</v>
      </c>
      <c r="AI241">
        <f t="shared" si="120"/>
        <v>1.1299867737760496</v>
      </c>
      <c r="AJ241">
        <f t="shared" si="121"/>
        <v>-0.60577895137389137</v>
      </c>
      <c r="AK241">
        <f t="shared" si="122"/>
        <v>-2.6229600602553173E-2</v>
      </c>
      <c r="AL241">
        <f t="shared" si="123"/>
        <v>-0.19911293759577742</v>
      </c>
      <c r="AM241">
        <f t="shared" si="124"/>
        <v>-9.9886695740407663E-2</v>
      </c>
      <c r="AN241">
        <f t="shared" si="132"/>
        <v>18.675173149908773</v>
      </c>
      <c r="AO241">
        <f t="shared" si="132"/>
        <v>18.675173249365063</v>
      </c>
      <c r="AP241">
        <f t="shared" si="132"/>
        <v>18.675174010924149</v>
      </c>
      <c r="AQ241">
        <f t="shared" si="132"/>
        <v>18.675179842349127</v>
      </c>
      <c r="AR241">
        <f t="shared" si="132"/>
        <v>18.675224494650784</v>
      </c>
      <c r="AS241">
        <f t="shared" si="132"/>
        <v>18.675566393967376</v>
      </c>
      <c r="AT241">
        <f t="shared" si="132"/>
        <v>18.678183613618486</v>
      </c>
      <c r="AU241">
        <f t="shared" si="125"/>
        <v>18.698180450332782</v>
      </c>
    </row>
    <row r="242" spans="1:70">
      <c r="A242" s="41" t="s">
        <v>136</v>
      </c>
      <c r="B242" s="73" t="s">
        <v>62</v>
      </c>
      <c r="C242" s="86">
        <v>55000.458700000003</v>
      </c>
      <c r="D242" s="86">
        <v>2.0000000000000001E-4</v>
      </c>
      <c r="E242" s="48">
        <f t="shared" si="109"/>
        <v>7437.9998182922491</v>
      </c>
      <c r="F242" s="48">
        <f t="shared" si="110"/>
        <v>7438</v>
      </c>
      <c r="G242" s="48">
        <f t="shared" si="127"/>
        <v>-5.0953996833413839E-5</v>
      </c>
      <c r="H242" s="34"/>
      <c r="I242" s="34"/>
      <c r="J242" s="34"/>
      <c r="K242" s="34">
        <f t="shared" si="128"/>
        <v>-5.0953996833413839E-5</v>
      </c>
      <c r="L242" s="34"/>
      <c r="O242" s="34">
        <f t="shared" ca="1" si="131"/>
        <v>2.5102346959667644E-4</v>
      </c>
      <c r="P242" s="34">
        <f t="shared" si="111"/>
        <v>1.0491109396526367E-3</v>
      </c>
      <c r="Q242" s="214">
        <f t="shared" si="112"/>
        <v>39981.958700000003</v>
      </c>
      <c r="R242" s="59"/>
      <c r="S242" s="34">
        <f t="shared" si="129"/>
        <v>1.2101428644860585E-6</v>
      </c>
      <c r="T242" s="34">
        <v>1</v>
      </c>
      <c r="U242" s="34">
        <f t="shared" si="130"/>
        <v>1.2101428644860585E-6</v>
      </c>
      <c r="V242" s="34"/>
      <c r="Z242">
        <f t="shared" si="114"/>
        <v>7438</v>
      </c>
      <c r="AA242">
        <f t="shared" si="115"/>
        <v>2.3819850932788478E-4</v>
      </c>
      <c r="AB242">
        <f t="shared" si="116"/>
        <v>-2.8915250616129862E-4</v>
      </c>
      <c r="AC242">
        <f t="shared" si="117"/>
        <v>-1.1000649364860506E-3</v>
      </c>
      <c r="AE242">
        <f t="shared" si="126"/>
        <v>8.3609171819359841E-8</v>
      </c>
      <c r="AF242" s="145">
        <f t="shared" si="118"/>
        <v>39981.958700000003</v>
      </c>
      <c r="AG242" s="146"/>
      <c r="AH242">
        <f t="shared" si="119"/>
        <v>-5.3563049873637568E-3</v>
      </c>
      <c r="AI242">
        <f t="shared" si="120"/>
        <v>1.1299867737760496</v>
      </c>
      <c r="AJ242">
        <f t="shared" si="121"/>
        <v>-0.60577895137389137</v>
      </c>
      <c r="AK242">
        <f t="shared" si="122"/>
        <v>-2.6229600602553173E-2</v>
      </c>
      <c r="AL242">
        <f t="shared" si="123"/>
        <v>-0.19911293759577742</v>
      </c>
      <c r="AM242">
        <f t="shared" si="124"/>
        <v>-9.9886695740407663E-2</v>
      </c>
      <c r="AN242">
        <f t="shared" si="132"/>
        <v>18.675173149908773</v>
      </c>
      <c r="AO242">
        <f t="shared" si="132"/>
        <v>18.675173249365063</v>
      </c>
      <c r="AP242">
        <f t="shared" si="132"/>
        <v>18.675174010924149</v>
      </c>
      <c r="AQ242">
        <f t="shared" si="132"/>
        <v>18.675179842349127</v>
      </c>
      <c r="AR242">
        <f t="shared" si="132"/>
        <v>18.675224494650784</v>
      </c>
      <c r="AS242">
        <f t="shared" si="132"/>
        <v>18.675566393967376</v>
      </c>
      <c r="AT242">
        <f t="shared" si="132"/>
        <v>18.678183613618486</v>
      </c>
      <c r="AU242">
        <f t="shared" si="125"/>
        <v>18.698180450332782</v>
      </c>
    </row>
    <row r="243" spans="1:70">
      <c r="A243" s="41" t="s">
        <v>136</v>
      </c>
      <c r="B243" s="73" t="s">
        <v>62</v>
      </c>
      <c r="C243" s="86">
        <v>55000.459000000003</v>
      </c>
      <c r="D243" s="86">
        <v>2.0000000000000001E-4</v>
      </c>
      <c r="E243" s="48">
        <f t="shared" si="109"/>
        <v>7438.0008881264494</v>
      </c>
      <c r="F243" s="48">
        <f t="shared" si="110"/>
        <v>7438</v>
      </c>
      <c r="G243" s="48">
        <f t="shared" si="127"/>
        <v>2.4904600286390632E-4</v>
      </c>
      <c r="H243" s="34"/>
      <c r="I243" s="34"/>
      <c r="J243" s="34"/>
      <c r="K243" s="34">
        <f t="shared" si="128"/>
        <v>2.4904600286390632E-4</v>
      </c>
      <c r="L243" s="34"/>
      <c r="O243" s="34">
        <f t="shared" ca="1" si="131"/>
        <v>2.5102346959667644E-4</v>
      </c>
      <c r="P243" s="34">
        <f t="shared" si="111"/>
        <v>1.0491109396526367E-3</v>
      </c>
      <c r="Q243" s="214">
        <f t="shared" si="112"/>
        <v>39981.959000000003</v>
      </c>
      <c r="R243" s="59"/>
      <c r="S243" s="34">
        <f t="shared" si="129"/>
        <v>6.4010390307875521E-7</v>
      </c>
      <c r="T243" s="34">
        <v>1</v>
      </c>
      <c r="U243" s="34">
        <f t="shared" si="130"/>
        <v>6.4010390307875521E-7</v>
      </c>
      <c r="V243" s="34"/>
      <c r="Z243">
        <f t="shared" si="114"/>
        <v>7438</v>
      </c>
      <c r="AA243">
        <f t="shared" si="115"/>
        <v>2.3819850932788478E-4</v>
      </c>
      <c r="AB243">
        <f t="shared" si="116"/>
        <v>1.0847493536021539E-5</v>
      </c>
      <c r="AC243">
        <f t="shared" si="117"/>
        <v>-8.0006493678873043E-4</v>
      </c>
      <c r="AE243">
        <f t="shared" si="126"/>
        <v>1.1766811601402908E-10</v>
      </c>
      <c r="AF243" s="145">
        <f t="shared" si="118"/>
        <v>39981.959000000003</v>
      </c>
      <c r="AG243" s="146"/>
      <c r="AH243">
        <f t="shared" si="119"/>
        <v>-5.3563049873637568E-3</v>
      </c>
      <c r="AI243">
        <f t="shared" si="120"/>
        <v>1.1299867737760496</v>
      </c>
      <c r="AJ243">
        <f t="shared" si="121"/>
        <v>-0.60577895137389137</v>
      </c>
      <c r="AK243">
        <f t="shared" si="122"/>
        <v>-2.6229600602553173E-2</v>
      </c>
      <c r="AL243">
        <f t="shared" si="123"/>
        <v>-0.19911293759577742</v>
      </c>
      <c r="AM243">
        <f t="shared" si="124"/>
        <v>-9.9886695740407663E-2</v>
      </c>
      <c r="AN243">
        <f t="shared" si="132"/>
        <v>18.675173149908773</v>
      </c>
      <c r="AO243">
        <f t="shared" si="132"/>
        <v>18.675173249365063</v>
      </c>
      <c r="AP243">
        <f t="shared" si="132"/>
        <v>18.675174010924149</v>
      </c>
      <c r="AQ243">
        <f t="shared" si="132"/>
        <v>18.675179842349127</v>
      </c>
      <c r="AR243">
        <f t="shared" si="132"/>
        <v>18.675224494650784</v>
      </c>
      <c r="AS243">
        <f t="shared" si="132"/>
        <v>18.675566393967376</v>
      </c>
      <c r="AT243">
        <f t="shared" si="132"/>
        <v>18.678183613618486</v>
      </c>
      <c r="AU243">
        <f t="shared" si="125"/>
        <v>18.698180450332782</v>
      </c>
    </row>
    <row r="244" spans="1:70" s="34" customFormat="1">
      <c r="A244" s="41" t="s">
        <v>137</v>
      </c>
      <c r="B244" s="73" t="s">
        <v>65</v>
      </c>
      <c r="C244" s="86">
        <v>55087.668400000002</v>
      </c>
      <c r="D244" s="86">
        <v>1E-4</v>
      </c>
      <c r="E244" s="48">
        <f t="shared" si="109"/>
        <v>7748.9995507873373</v>
      </c>
      <c r="F244" s="48">
        <f t="shared" si="110"/>
        <v>7749</v>
      </c>
      <c r="G244" s="48">
        <f t="shared" si="127"/>
        <v>-1.2596699525602162E-4</v>
      </c>
      <c r="K244" s="34">
        <f t="shared" si="128"/>
        <v>-1.2596699525602162E-4</v>
      </c>
      <c r="O244" s="34">
        <f t="shared" ca="1" si="131"/>
        <v>2.5623199993960274E-4</v>
      </c>
      <c r="P244" s="34">
        <f t="shared" si="111"/>
        <v>9.9634115481922578E-4</v>
      </c>
      <c r="Q244" s="214">
        <f t="shared" si="112"/>
        <v>40069.168400000002</v>
      </c>
      <c r="R244" s="59"/>
      <c r="S244" s="34">
        <f t="shared" si="129"/>
        <v>1.2595755837253241E-6</v>
      </c>
      <c r="T244" s="1">
        <v>1</v>
      </c>
      <c r="U244" s="34">
        <f t="shared" si="130"/>
        <v>1.2595755837253241E-6</v>
      </c>
      <c r="V244" s="1"/>
      <c r="W244" s="1"/>
      <c r="X244" s="1"/>
      <c r="Y244" s="1"/>
      <c r="Z244">
        <f t="shared" si="114"/>
        <v>7749</v>
      </c>
      <c r="AA244">
        <f t="shared" si="115"/>
        <v>3.1592539861015432E-4</v>
      </c>
      <c r="AB244">
        <f t="shared" si="116"/>
        <v>-4.4189239386617594E-4</v>
      </c>
      <c r="AC244">
        <f t="shared" si="117"/>
        <v>-1.1223081500752474E-3</v>
      </c>
      <c r="AD244"/>
      <c r="AE244">
        <f t="shared" si="126"/>
        <v>1.9526888775677956E-7</v>
      </c>
      <c r="AF244" s="145">
        <f t="shared" si="118"/>
        <v>40069.168400000002</v>
      </c>
      <c r="AG244" s="146"/>
      <c r="AH244">
        <f t="shared" si="119"/>
        <v>-5.0026595130191918E-3</v>
      </c>
      <c r="AI244">
        <f t="shared" si="120"/>
        <v>1.1312119911501282</v>
      </c>
      <c r="AJ244">
        <f t="shared" si="121"/>
        <v>-0.56199654586943304</v>
      </c>
      <c r="AK244">
        <f t="shared" si="122"/>
        <v>-1.9182457686492113E-2</v>
      </c>
      <c r="AL244">
        <f t="shared" si="123"/>
        <v>-0.1451660229182663</v>
      </c>
      <c r="AM244">
        <f t="shared" si="124"/>
        <v>-7.271074350828971E-2</v>
      </c>
      <c r="AN244">
        <f t="shared" si="132"/>
        <v>18.722465765228346</v>
      </c>
      <c r="AO244">
        <f t="shared" si="132"/>
        <v>18.722465840923512</v>
      </c>
      <c r="AP244">
        <f t="shared" si="132"/>
        <v>18.722466416388993</v>
      </c>
      <c r="AQ244">
        <f t="shared" si="132"/>
        <v>18.722470791310592</v>
      </c>
      <c r="AR244">
        <f t="shared" si="132"/>
        <v>18.722504051156086</v>
      </c>
      <c r="AS244">
        <f t="shared" si="132"/>
        <v>18.72275690074315</v>
      </c>
      <c r="AT244">
        <f t="shared" si="132"/>
        <v>18.72467886068447</v>
      </c>
      <c r="AU244">
        <f t="shared" si="125"/>
        <v>18.739273437940554</v>
      </c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</row>
    <row r="245" spans="1:70" s="34" customFormat="1">
      <c r="A245" s="41" t="s">
        <v>137</v>
      </c>
      <c r="B245" s="73" t="s">
        <v>65</v>
      </c>
      <c r="C245" s="86">
        <v>55107.295899999997</v>
      </c>
      <c r="D245" s="86">
        <v>1E-4</v>
      </c>
      <c r="E245" s="48">
        <f t="shared" si="109"/>
        <v>7818.9934534099339</v>
      </c>
      <c r="F245" s="48">
        <f t="shared" si="110"/>
        <v>7819</v>
      </c>
      <c r="G245" s="48">
        <f t="shared" si="127"/>
        <v>-1.8357770022703335E-3</v>
      </c>
      <c r="K245" s="34">
        <f t="shared" si="128"/>
        <v>-1.8357770022703335E-3</v>
      </c>
      <c r="O245" s="34">
        <f t="shared" ca="1" si="131"/>
        <v>2.5740433795891089E-4</v>
      </c>
      <c r="P245" s="34">
        <f t="shared" si="111"/>
        <v>9.8390118284820438E-4</v>
      </c>
      <c r="Q245" s="214">
        <f t="shared" si="112"/>
        <v>40088.795899999997</v>
      </c>
      <c r="R245" s="59"/>
      <c r="S245" s="34">
        <f t="shared" si="129"/>
        <v>7.9505850676333705E-6</v>
      </c>
      <c r="T245" s="1">
        <v>1</v>
      </c>
      <c r="U245" s="34">
        <f t="shared" si="130"/>
        <v>7.9505850676333705E-6</v>
      </c>
      <c r="V245" s="1"/>
      <c r="W245" s="1"/>
      <c r="X245" s="1"/>
      <c r="Y245" s="1"/>
      <c r="Z245">
        <f t="shared" si="114"/>
        <v>7819</v>
      </c>
      <c r="AA245">
        <f t="shared" si="115"/>
        <v>3.3350150677490149E-4</v>
      </c>
      <c r="AB245">
        <f t="shared" si="116"/>
        <v>-2.169278509045235E-3</v>
      </c>
      <c r="AC245">
        <f t="shared" si="117"/>
        <v>-2.8196781851185376E-3</v>
      </c>
      <c r="AD245"/>
      <c r="AE245">
        <f t="shared" si="126"/>
        <v>4.7057692498055178E-6</v>
      </c>
      <c r="AF245" s="145">
        <f t="shared" si="118"/>
        <v>40088.795899999997</v>
      </c>
      <c r="AG245" s="146"/>
      <c r="AH245">
        <f t="shared" si="119"/>
        <v>-4.9214398144773967E-3</v>
      </c>
      <c r="AI245">
        <f t="shared" si="120"/>
        <v>1.131435496085363</v>
      </c>
      <c r="AJ245">
        <f t="shared" si="121"/>
        <v>-0.55189946765191611</v>
      </c>
      <c r="AK245">
        <f t="shared" si="122"/>
        <v>-1.7585894156110771E-2</v>
      </c>
      <c r="AL245">
        <f t="shared" si="123"/>
        <v>-0.13300870983858057</v>
      </c>
      <c r="AM245">
        <f t="shared" si="124"/>
        <v>-6.6602574487771474E-2</v>
      </c>
      <c r="AN245">
        <f t="shared" ref="AN245:AT260" si="133">$AU245+$AB$7*SIN(AO245)</f>
        <v>18.733116943916944</v>
      </c>
      <c r="AO245">
        <f t="shared" si="133"/>
        <v>18.733117013815811</v>
      </c>
      <c r="AP245">
        <f t="shared" si="133"/>
        <v>18.733117544523292</v>
      </c>
      <c r="AQ245">
        <f t="shared" si="133"/>
        <v>18.733121573921359</v>
      </c>
      <c r="AR245">
        <f t="shared" si="133"/>
        <v>18.733152167075716</v>
      </c>
      <c r="AS245">
        <f t="shared" si="133"/>
        <v>18.733384441649399</v>
      </c>
      <c r="AT245">
        <f t="shared" si="133"/>
        <v>18.735147751930842</v>
      </c>
      <c r="AU245">
        <f t="shared" si="125"/>
        <v>18.748522663447126</v>
      </c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</row>
    <row r="246" spans="1:70" s="34" customFormat="1">
      <c r="A246" s="78" t="s">
        <v>138</v>
      </c>
      <c r="B246" s="80" t="s">
        <v>65</v>
      </c>
      <c r="C246" s="78">
        <v>55121.602500000001</v>
      </c>
      <c r="D246" s="78">
        <v>6.9999999999999999E-4</v>
      </c>
      <c r="E246" s="48">
        <f t="shared" si="109"/>
        <v>7870.0124200262089</v>
      </c>
      <c r="F246" s="48">
        <f t="shared" si="110"/>
        <v>7870</v>
      </c>
      <c r="G246" s="48">
        <f t="shared" si="127"/>
        <v>3.4827900017262436E-3</v>
      </c>
      <c r="K246" s="34">
        <f t="shared" si="128"/>
        <v>3.4827900017262436E-3</v>
      </c>
      <c r="O246" s="34">
        <f t="shared" ca="1" si="131"/>
        <v>2.5825846994440688E-4</v>
      </c>
      <c r="P246" s="34">
        <f t="shared" si="111"/>
        <v>9.7470761485538991E-4</v>
      </c>
      <c r="Q246" s="214">
        <f t="shared" si="112"/>
        <v>40103.102500000001</v>
      </c>
      <c r="R246" s="59"/>
      <c r="S246" s="34">
        <f t="shared" si="129"/>
        <v>6.2904772593317997E-6</v>
      </c>
      <c r="T246" s="34">
        <v>1</v>
      </c>
      <c r="U246" s="34">
        <f t="shared" si="130"/>
        <v>6.2904772593317997E-6</v>
      </c>
      <c r="W246" s="1"/>
      <c r="X246" s="1"/>
      <c r="Y246" s="1"/>
      <c r="Z246">
        <f t="shared" si="114"/>
        <v>7870</v>
      </c>
      <c r="AA246">
        <f t="shared" si="115"/>
        <v>3.4631261535756925E-4</v>
      </c>
      <c r="AB246">
        <f t="shared" si="116"/>
        <v>3.1364773863686744E-3</v>
      </c>
      <c r="AC246">
        <f t="shared" si="117"/>
        <v>2.5080823868708539E-3</v>
      </c>
      <c r="AD246"/>
      <c r="AE246">
        <f t="shared" si="126"/>
        <v>9.837490395202071E-6</v>
      </c>
      <c r="AF246" s="145">
        <f t="shared" si="118"/>
        <v>40103.102500000001</v>
      </c>
      <c r="AG246" s="146"/>
      <c r="AH246">
        <f t="shared" si="119"/>
        <v>-4.8619035363797729E-3</v>
      </c>
      <c r="AI246">
        <f t="shared" si="120"/>
        <v>1.1315861526700834</v>
      </c>
      <c r="AJ246">
        <f t="shared" si="121"/>
        <v>-0.54448912802224403</v>
      </c>
      <c r="AK246">
        <f t="shared" si="122"/>
        <v>-1.6420649498751928E-2</v>
      </c>
      <c r="AL246">
        <f t="shared" si="123"/>
        <v>-0.12414832104860686</v>
      </c>
      <c r="AM246">
        <f t="shared" si="124"/>
        <v>-6.2154011680441448E-2</v>
      </c>
      <c r="AN246">
        <f t="shared" si="133"/>
        <v>18.74087836645888</v>
      </c>
      <c r="AO246">
        <f t="shared" si="133"/>
        <v>18.740878432044795</v>
      </c>
      <c r="AP246">
        <f t="shared" si="133"/>
        <v>18.740878929569512</v>
      </c>
      <c r="AQ246">
        <f t="shared" si="133"/>
        <v>18.740882703714881</v>
      </c>
      <c r="AR246">
        <f t="shared" si="133"/>
        <v>18.740911333745938</v>
      </c>
      <c r="AS246">
        <f t="shared" si="133"/>
        <v>18.741128513429469</v>
      </c>
      <c r="AT246">
        <f t="shared" si="133"/>
        <v>18.742775813420234</v>
      </c>
      <c r="AU246">
        <f t="shared" si="125"/>
        <v>18.755261384887625</v>
      </c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</row>
    <row r="247" spans="1:70" s="34" customFormat="1">
      <c r="A247" s="78" t="s">
        <v>138</v>
      </c>
      <c r="B247" s="80" t="s">
        <v>62</v>
      </c>
      <c r="C247" s="78">
        <v>55121.739000000001</v>
      </c>
      <c r="D247" s="78">
        <v>4.0000000000000002E-4</v>
      </c>
      <c r="E247" s="48">
        <f t="shared" si="109"/>
        <v>7870.4991945878201</v>
      </c>
      <c r="F247" s="48">
        <f t="shared" si="110"/>
        <v>7870.5</v>
      </c>
      <c r="G247" s="48">
        <f t="shared" si="127"/>
        <v>-2.2585149417864159E-4</v>
      </c>
      <c r="K247" s="34">
        <f t="shared" si="128"/>
        <v>-2.2585149417864159E-4</v>
      </c>
      <c r="O247" s="34">
        <f t="shared" ca="1" si="131"/>
        <v>2.5826684378740193E-4</v>
      </c>
      <c r="P247" s="34">
        <f t="shared" si="111"/>
        <v>9.7461693871221861E-4</v>
      </c>
      <c r="Q247" s="214">
        <f t="shared" si="112"/>
        <v>40103.239000000001</v>
      </c>
      <c r="R247" s="59"/>
      <c r="S247" s="34">
        <f t="shared" si="129"/>
        <v>1.4411244583674377E-6</v>
      </c>
      <c r="T247" s="34">
        <v>1</v>
      </c>
      <c r="U247" s="34">
        <f t="shared" si="130"/>
        <v>1.4411244583674377E-6</v>
      </c>
      <c r="W247" s="1"/>
      <c r="X247" s="1"/>
      <c r="Y247" s="1"/>
      <c r="Z247">
        <f t="shared" si="114"/>
        <v>7870.5</v>
      </c>
      <c r="AA247">
        <f t="shared" si="115"/>
        <v>3.46438222353594E-4</v>
      </c>
      <c r="AB247">
        <f t="shared" si="116"/>
        <v>-5.7228971653223559E-4</v>
      </c>
      <c r="AC247">
        <f t="shared" si="117"/>
        <v>-1.2004684328908602E-3</v>
      </c>
      <c r="AD247"/>
      <c r="AE247">
        <f t="shared" si="126"/>
        <v>3.2751551964854656E-7</v>
      </c>
      <c r="AF247" s="145">
        <f t="shared" si="118"/>
        <v>40103.239000000001</v>
      </c>
      <c r="AG247" s="146"/>
      <c r="AH247">
        <f t="shared" si="119"/>
        <v>-4.8613183528717603E-3</v>
      </c>
      <c r="AI247">
        <f t="shared" si="120"/>
        <v>1.1315875787683309</v>
      </c>
      <c r="AJ247">
        <f t="shared" si="121"/>
        <v>-0.54441625540534422</v>
      </c>
      <c r="AK247">
        <f t="shared" si="122"/>
        <v>-1.640921748175931E-2</v>
      </c>
      <c r="AL247">
        <f t="shared" si="123"/>
        <v>-0.12406144294779531</v>
      </c>
      <c r="AM247">
        <f t="shared" si="124"/>
        <v>-6.2110404937427442E-2</v>
      </c>
      <c r="AN247">
        <f t="shared" si="133"/>
        <v>18.740954463892709</v>
      </c>
      <c r="AO247">
        <f t="shared" si="133"/>
        <v>18.740954529435985</v>
      </c>
      <c r="AP247">
        <f t="shared" si="133"/>
        <v>18.740955026633102</v>
      </c>
      <c r="AQ247">
        <f t="shared" si="133"/>
        <v>18.740958798262035</v>
      </c>
      <c r="AR247">
        <f t="shared" si="133"/>
        <v>18.740987408966479</v>
      </c>
      <c r="AS247">
        <f t="shared" si="133"/>
        <v>18.741204440246836</v>
      </c>
      <c r="AT247">
        <f t="shared" si="133"/>
        <v>18.742850601209327</v>
      </c>
      <c r="AU247">
        <f t="shared" si="125"/>
        <v>18.755327450784101</v>
      </c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</row>
    <row r="248" spans="1:70" s="34" customFormat="1">
      <c r="A248" s="41" t="s">
        <v>137</v>
      </c>
      <c r="B248" s="73" t="s">
        <v>65</v>
      </c>
      <c r="C248" s="86">
        <v>55146.557200000003</v>
      </c>
      <c r="D248" s="86">
        <v>2.0000000000000001E-4</v>
      </c>
      <c r="E248" s="48">
        <f t="shared" si="109"/>
        <v>7959.0037251734102</v>
      </c>
      <c r="F248" s="48">
        <f t="shared" si="110"/>
        <v>7959</v>
      </c>
      <c r="G248" s="48">
        <f t="shared" si="127"/>
        <v>1.0446030064485967E-3</v>
      </c>
      <c r="K248" s="34">
        <f t="shared" si="128"/>
        <v>1.0446030064485967E-3</v>
      </c>
      <c r="O248" s="34">
        <f t="shared" ca="1" si="131"/>
        <v>2.5974901399752724E-4</v>
      </c>
      <c r="P248" s="34">
        <f t="shared" si="111"/>
        <v>9.5840112881550015E-4</v>
      </c>
      <c r="Q248" s="214">
        <f t="shared" si="112"/>
        <v>40128.057200000003</v>
      </c>
      <c r="R248" s="59"/>
      <c r="S248" s="34">
        <f t="shared" si="129"/>
        <v>7.4307637074713538E-9</v>
      </c>
      <c r="T248" s="1">
        <v>1</v>
      </c>
      <c r="U248" s="34">
        <f t="shared" si="130"/>
        <v>7.4307637074713538E-9</v>
      </c>
      <c r="V248" s="1"/>
      <c r="W248" s="1"/>
      <c r="X248" s="1"/>
      <c r="Y248" s="1"/>
      <c r="Z248">
        <f t="shared" si="114"/>
        <v>7959</v>
      </c>
      <c r="AA248">
        <f t="shared" si="115"/>
        <v>3.6866748840229651E-4</v>
      </c>
      <c r="AB248">
        <f t="shared" si="116"/>
        <v>6.7593551804630021E-4</v>
      </c>
      <c r="AC248">
        <f t="shared" si="117"/>
        <v>8.6201877633096564E-5</v>
      </c>
      <c r="AD248"/>
      <c r="AE248">
        <f t="shared" si="126"/>
        <v>4.5688882455652021E-7</v>
      </c>
      <c r="AF248" s="145">
        <f t="shared" si="118"/>
        <v>40128.057200000003</v>
      </c>
      <c r="AG248" s="146"/>
      <c r="AH248">
        <f t="shared" si="119"/>
        <v>-4.7572893132750817E-3</v>
      </c>
      <c r="AI248">
        <f t="shared" si="120"/>
        <v>1.1318243902649248</v>
      </c>
      <c r="AJ248">
        <f t="shared" si="121"/>
        <v>-0.53145077822331788</v>
      </c>
      <c r="AK248">
        <f t="shared" si="122"/>
        <v>-1.438344311200172E-2</v>
      </c>
      <c r="AL248">
        <f t="shared" si="123"/>
        <v>-0.10868071107670881</v>
      </c>
      <c r="AM248">
        <f t="shared" si="124"/>
        <v>-5.4393905535160866E-2</v>
      </c>
      <c r="AN248">
        <f t="shared" si="133"/>
        <v>18.754425158336954</v>
      </c>
      <c r="AO248">
        <f t="shared" si="133"/>
        <v>18.754425216229386</v>
      </c>
      <c r="AP248">
        <f t="shared" si="133"/>
        <v>18.754425654784551</v>
      </c>
      <c r="AQ248">
        <f t="shared" si="133"/>
        <v>18.754428976990837</v>
      </c>
      <c r="AR248">
        <f t="shared" si="133"/>
        <v>18.754454143812378</v>
      </c>
      <c r="AS248">
        <f t="shared" si="133"/>
        <v>18.754644788924857</v>
      </c>
      <c r="AT248">
        <f t="shared" si="133"/>
        <v>18.756088862559512</v>
      </c>
      <c r="AU248">
        <f t="shared" si="125"/>
        <v>18.76702111446027</v>
      </c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</row>
    <row r="249" spans="1:70" s="34" customFormat="1">
      <c r="A249" s="41" t="s">
        <v>139</v>
      </c>
      <c r="B249" s="73" t="s">
        <v>65</v>
      </c>
      <c r="C249" s="86">
        <v>55383.790399999998</v>
      </c>
      <c r="D249" s="86">
        <v>6.9999999999999999E-4</v>
      </c>
      <c r="E249" s="48">
        <f t="shared" si="109"/>
        <v>8805.0043620171637</v>
      </c>
      <c r="F249" s="48">
        <f t="shared" si="110"/>
        <v>8805</v>
      </c>
      <c r="G249" s="48">
        <f t="shared" si="127"/>
        <v>1.2231849977979437E-3</v>
      </c>
      <c r="K249" s="34">
        <f t="shared" si="128"/>
        <v>1.2231849977979437E-3</v>
      </c>
      <c r="O249" s="34">
        <f t="shared" ca="1" si="131"/>
        <v>2.7391755634516594E-4</v>
      </c>
      <c r="P249" s="34">
        <f t="shared" si="111"/>
        <v>7.8671377669863041E-4</v>
      </c>
      <c r="Q249" s="214">
        <f t="shared" si="112"/>
        <v>40365.290399999998</v>
      </c>
      <c r="R249" s="59"/>
      <c r="S249" s="34">
        <f t="shared" si="129"/>
        <v>1.9050712684792559E-7</v>
      </c>
      <c r="T249" s="34">
        <v>1</v>
      </c>
      <c r="U249" s="34">
        <f t="shared" si="130"/>
        <v>1.9050712684792559E-7</v>
      </c>
      <c r="W249" s="1"/>
      <c r="X249" s="1"/>
      <c r="Y249" s="1"/>
      <c r="Z249">
        <f t="shared" si="114"/>
        <v>8805</v>
      </c>
      <c r="AA249">
        <f t="shared" si="115"/>
        <v>5.7696651073403356E-4</v>
      </c>
      <c r="AB249">
        <f t="shared" si="116"/>
        <v>6.4621848706391009E-4</v>
      </c>
      <c r="AC249">
        <f t="shared" si="117"/>
        <v>4.3647122109931324E-4</v>
      </c>
      <c r="AD249"/>
      <c r="AE249">
        <f t="shared" si="126"/>
        <v>4.1759833302316891E-7</v>
      </c>
      <c r="AF249" s="145">
        <f t="shared" si="118"/>
        <v>40365.290399999998</v>
      </c>
      <c r="AG249" s="146"/>
      <c r="AH249">
        <f t="shared" si="119"/>
        <v>-3.7213972600214028E-3</v>
      </c>
      <c r="AI249">
        <f t="shared" si="120"/>
        <v>1.1325083437088397</v>
      </c>
      <c r="AJ249">
        <f t="shared" si="121"/>
        <v>-0.4014521314164754</v>
      </c>
      <c r="AK249">
        <f t="shared" si="122"/>
        <v>5.1080477694874756E-3</v>
      </c>
      <c r="AL249">
        <f t="shared" si="123"/>
        <v>3.852979870397865E-2</v>
      </c>
      <c r="AM249">
        <f t="shared" si="124"/>
        <v>1.9267283007311613E-2</v>
      </c>
      <c r="AN249">
        <f t="shared" si="133"/>
        <v>18.883275160306209</v>
      </c>
      <c r="AO249">
        <f t="shared" si="133"/>
        <v>18.883275139289555</v>
      </c>
      <c r="AP249">
        <f t="shared" si="133"/>
        <v>18.883274980710848</v>
      </c>
      <c r="AQ249">
        <f t="shared" si="133"/>
        <v>18.883273784173866</v>
      </c>
      <c r="AR249">
        <f t="shared" si="133"/>
        <v>18.883264755846263</v>
      </c>
      <c r="AS249">
        <f t="shared" si="133"/>
        <v>18.883196633761717</v>
      </c>
      <c r="AT249">
        <f t="shared" si="133"/>
        <v>18.882682632348576</v>
      </c>
      <c r="AU249">
        <f t="shared" si="125"/>
        <v>18.87880461129684</v>
      </c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</row>
    <row r="250" spans="1:70">
      <c r="A250" s="155" t="s">
        <v>140</v>
      </c>
      <c r="B250" s="156" t="s">
        <v>62</v>
      </c>
      <c r="C250" s="157">
        <v>55834.416790000003</v>
      </c>
      <c r="D250" s="157">
        <v>2.0000000000000001E-4</v>
      </c>
      <c r="E250" s="48">
        <f t="shared" si="109"/>
        <v>10411.989442177166</v>
      </c>
      <c r="F250" s="48">
        <f t="shared" si="110"/>
        <v>10412</v>
      </c>
      <c r="G250" s="48">
        <f t="shared" si="127"/>
        <v>-2.9605959934997372E-3</v>
      </c>
      <c r="H250" s="34"/>
      <c r="I250" s="34"/>
      <c r="J250" s="48"/>
      <c r="K250" s="34">
        <f t="shared" si="128"/>
        <v>-2.9605959934997372E-3</v>
      </c>
      <c r="L250" s="34"/>
      <c r="O250" s="34">
        <f t="shared" ca="1" si="131"/>
        <v>3.0083108773128349E-4</v>
      </c>
      <c r="P250" s="34">
        <f t="shared" si="111"/>
        <v>3.77444222022294E-4</v>
      </c>
      <c r="Q250" s="214">
        <f t="shared" si="112"/>
        <v>40815.916790000003</v>
      </c>
      <c r="R250" s="59"/>
      <c r="S250" s="34">
        <f>(P250-J250)^2</f>
        <v>1.4246414073801475E-7</v>
      </c>
      <c r="T250" s="1">
        <v>1</v>
      </c>
      <c r="U250" s="34">
        <f t="shared" si="130"/>
        <v>1.4246414073801475E-7</v>
      </c>
      <c r="Z250">
        <f t="shared" si="114"/>
        <v>10412</v>
      </c>
      <c r="AA250">
        <f t="shared" si="115"/>
        <v>8.9547137700844953E-4</v>
      </c>
      <c r="AB250">
        <f t="shared" si="116"/>
        <v>-3.856067370508187E-3</v>
      </c>
      <c r="AC250">
        <f t="shared" si="117"/>
        <v>-3.3380402155220312E-3</v>
      </c>
      <c r="AE250">
        <f t="shared" si="126"/>
        <v>1.4869255565897923E-5</v>
      </c>
      <c r="AF250" s="145">
        <f t="shared" si="118"/>
        <v>40815.916790000003</v>
      </c>
      <c r="AG250" s="146"/>
      <c r="AH250">
        <f t="shared" si="119"/>
        <v>-1.6032766459206902E-3</v>
      </c>
      <c r="AI250">
        <f t="shared" si="120"/>
        <v>1.1259988619509391</v>
      </c>
      <c r="AJ250">
        <f t="shared" si="121"/>
        <v>-0.13420733407254068</v>
      </c>
      <c r="AK250">
        <f t="shared" si="122"/>
        <v>4.1338119109891214E-2</v>
      </c>
      <c r="AL250">
        <f t="shared" si="123"/>
        <v>0.31701808226262712</v>
      </c>
      <c r="AM250">
        <f t="shared" si="124"/>
        <v>0.15985003919322155</v>
      </c>
      <c r="AN250">
        <f t="shared" si="133"/>
        <v>19.127528566532632</v>
      </c>
      <c r="AO250">
        <f t="shared" si="133"/>
        <v>19.12752842925542</v>
      </c>
      <c r="AP250">
        <f t="shared" si="133"/>
        <v>19.127527352710814</v>
      </c>
      <c r="AQ250">
        <f t="shared" si="133"/>
        <v>19.127518910328249</v>
      </c>
      <c r="AR250">
        <f t="shared" si="133"/>
        <v>19.127452704930043</v>
      </c>
      <c r="AS250">
        <f t="shared" si="133"/>
        <v>19.126933563683686</v>
      </c>
      <c r="AT250">
        <f t="shared" si="133"/>
        <v>19.122865429141552</v>
      </c>
      <c r="AU250">
        <f t="shared" si="125"/>
        <v>19.091140402569145</v>
      </c>
    </row>
    <row r="251" spans="1:70">
      <c r="A251" s="155" t="s">
        <v>140</v>
      </c>
      <c r="B251" s="156" t="s">
        <v>62</v>
      </c>
      <c r="C251" s="157">
        <v>55834.417390000002</v>
      </c>
      <c r="D251" s="157">
        <v>2.0000000000000001E-4</v>
      </c>
      <c r="E251" s="48">
        <f t="shared" si="109"/>
        <v>10411.991581845567</v>
      </c>
      <c r="F251" s="48">
        <f t="shared" si="110"/>
        <v>10412</v>
      </c>
      <c r="G251" s="48">
        <f t="shared" si="127"/>
        <v>-2.3605959941050969E-3</v>
      </c>
      <c r="H251" s="34"/>
      <c r="I251" s="34"/>
      <c r="J251" s="48"/>
      <c r="K251" s="34">
        <f t="shared" si="128"/>
        <v>-2.3605959941050969E-3</v>
      </c>
      <c r="L251" s="34"/>
      <c r="O251" s="34">
        <f t="shared" ca="1" si="131"/>
        <v>3.0083108773128349E-4</v>
      </c>
      <c r="P251" s="34">
        <f t="shared" si="111"/>
        <v>3.77444222022294E-4</v>
      </c>
      <c r="Q251" s="214">
        <f t="shared" si="112"/>
        <v>40815.917390000002</v>
      </c>
      <c r="R251" s="59"/>
      <c r="S251" s="34">
        <f>(P251-J251)^2</f>
        <v>1.4246414073801475E-7</v>
      </c>
      <c r="T251" s="1">
        <v>1</v>
      </c>
      <c r="U251" s="34">
        <f t="shared" si="130"/>
        <v>1.4246414073801475E-7</v>
      </c>
      <c r="Z251">
        <f t="shared" si="114"/>
        <v>10412</v>
      </c>
      <c r="AA251">
        <f t="shared" si="115"/>
        <v>8.9547137700844953E-4</v>
      </c>
      <c r="AB251">
        <f t="shared" si="116"/>
        <v>-3.2560673711135467E-3</v>
      </c>
      <c r="AC251">
        <f t="shared" si="117"/>
        <v>-2.7380402161273909E-3</v>
      </c>
      <c r="AE251">
        <f t="shared" si="126"/>
        <v>1.0601974725230282E-5</v>
      </c>
      <c r="AF251" s="145">
        <f t="shared" si="118"/>
        <v>40815.917390000002</v>
      </c>
      <c r="AG251" s="146"/>
      <c r="AH251">
        <f t="shared" si="119"/>
        <v>-1.6032766459206902E-3</v>
      </c>
      <c r="AI251">
        <f t="shared" si="120"/>
        <v>1.1259988619509391</v>
      </c>
      <c r="AJ251">
        <f t="shared" si="121"/>
        <v>-0.13420733407254068</v>
      </c>
      <c r="AK251">
        <f t="shared" si="122"/>
        <v>4.1338119109891214E-2</v>
      </c>
      <c r="AL251">
        <f t="shared" si="123"/>
        <v>0.31701808226262712</v>
      </c>
      <c r="AM251">
        <f t="shared" si="124"/>
        <v>0.15985003919322155</v>
      </c>
      <c r="AN251">
        <f t="shared" si="133"/>
        <v>19.127528566532632</v>
      </c>
      <c r="AO251">
        <f t="shared" si="133"/>
        <v>19.12752842925542</v>
      </c>
      <c r="AP251">
        <f t="shared" si="133"/>
        <v>19.127527352710814</v>
      </c>
      <c r="AQ251">
        <f t="shared" si="133"/>
        <v>19.127518910328249</v>
      </c>
      <c r="AR251">
        <f t="shared" si="133"/>
        <v>19.127452704930043</v>
      </c>
      <c r="AS251">
        <f t="shared" si="133"/>
        <v>19.126933563683686</v>
      </c>
      <c r="AT251">
        <f t="shared" si="133"/>
        <v>19.122865429141552</v>
      </c>
      <c r="AU251">
        <f t="shared" si="125"/>
        <v>19.091140402569145</v>
      </c>
    </row>
    <row r="252" spans="1:70">
      <c r="A252" s="155" t="s">
        <v>140</v>
      </c>
      <c r="B252" s="156" t="s">
        <v>62</v>
      </c>
      <c r="C252" s="157">
        <v>55834.41749</v>
      </c>
      <c r="D252" s="157">
        <v>2.0000000000000001E-4</v>
      </c>
      <c r="E252" s="48">
        <f t="shared" si="109"/>
        <v>10411.991938456957</v>
      </c>
      <c r="F252" s="48">
        <f t="shared" si="110"/>
        <v>10412</v>
      </c>
      <c r="G252" s="48">
        <f t="shared" si="127"/>
        <v>-2.2605959966313094E-3</v>
      </c>
      <c r="H252" s="34"/>
      <c r="I252" s="34"/>
      <c r="J252" s="48"/>
      <c r="K252" s="34">
        <f t="shared" si="128"/>
        <v>-2.2605959966313094E-3</v>
      </c>
      <c r="L252" s="34"/>
      <c r="O252" s="34">
        <f t="shared" ca="1" si="131"/>
        <v>3.0083108773128349E-4</v>
      </c>
      <c r="P252" s="34">
        <f t="shared" si="111"/>
        <v>3.77444222022294E-4</v>
      </c>
      <c r="Q252" s="214">
        <f t="shared" si="112"/>
        <v>40815.91749</v>
      </c>
      <c r="R252" s="59"/>
      <c r="S252" s="34">
        <f>(P252-J252)^2</f>
        <v>1.4246414073801475E-7</v>
      </c>
      <c r="T252" s="1">
        <v>1</v>
      </c>
      <c r="U252" s="34">
        <f t="shared" si="130"/>
        <v>1.4246414073801475E-7</v>
      </c>
      <c r="Z252">
        <f t="shared" si="114"/>
        <v>10412</v>
      </c>
      <c r="AA252">
        <f t="shared" si="115"/>
        <v>8.9547137700844953E-4</v>
      </c>
      <c r="AB252">
        <f t="shared" si="116"/>
        <v>-3.1560673736397591E-3</v>
      </c>
      <c r="AC252">
        <f t="shared" si="117"/>
        <v>-2.6380402186536034E-3</v>
      </c>
      <c r="AE252">
        <f t="shared" si="126"/>
        <v>9.9607612669533664E-6</v>
      </c>
      <c r="AF252" s="145">
        <f t="shared" si="118"/>
        <v>40815.91749</v>
      </c>
      <c r="AG252" s="146"/>
      <c r="AH252">
        <f t="shared" si="119"/>
        <v>-1.6032766459206902E-3</v>
      </c>
      <c r="AI252">
        <f t="shared" si="120"/>
        <v>1.1259988619509391</v>
      </c>
      <c r="AJ252">
        <f t="shared" si="121"/>
        <v>-0.13420733407254068</v>
      </c>
      <c r="AK252">
        <f t="shared" si="122"/>
        <v>4.1338119109891214E-2</v>
      </c>
      <c r="AL252">
        <f t="shared" si="123"/>
        <v>0.31701808226262712</v>
      </c>
      <c r="AM252">
        <f t="shared" si="124"/>
        <v>0.15985003919322155</v>
      </c>
      <c r="AN252">
        <f t="shared" si="133"/>
        <v>19.127528566532632</v>
      </c>
      <c r="AO252">
        <f t="shared" si="133"/>
        <v>19.12752842925542</v>
      </c>
      <c r="AP252">
        <f t="shared" si="133"/>
        <v>19.127527352710814</v>
      </c>
      <c r="AQ252">
        <f t="shared" si="133"/>
        <v>19.127518910328249</v>
      </c>
      <c r="AR252">
        <f t="shared" si="133"/>
        <v>19.127452704930043</v>
      </c>
      <c r="AS252">
        <f t="shared" si="133"/>
        <v>19.126933563683686</v>
      </c>
      <c r="AT252">
        <f t="shared" si="133"/>
        <v>19.122865429141552</v>
      </c>
      <c r="AU252">
        <f t="shared" si="125"/>
        <v>19.091140402569145</v>
      </c>
    </row>
    <row r="253" spans="1:70">
      <c r="A253" s="155" t="s">
        <v>141</v>
      </c>
      <c r="B253" s="156" t="s">
        <v>65</v>
      </c>
      <c r="C253" s="157">
        <v>55838.623299999999</v>
      </c>
      <c r="D253" s="157">
        <v>1E-4</v>
      </c>
      <c r="E253" s="48">
        <f t="shared" si="109"/>
        <v>10426.99033639807</v>
      </c>
      <c r="F253" s="48">
        <f t="shared" si="110"/>
        <v>10427</v>
      </c>
      <c r="G253" s="48">
        <f t="shared" si="127"/>
        <v>-2.7098409991594963E-3</v>
      </c>
      <c r="H253" s="34"/>
      <c r="J253" s="34"/>
      <c r="K253" s="34">
        <f t="shared" si="128"/>
        <v>-2.7098409991594963E-3</v>
      </c>
      <c r="L253" s="48"/>
      <c r="N253" s="34"/>
      <c r="O253" s="34">
        <f t="shared" ca="1" si="131"/>
        <v>3.0108230302113524E-4</v>
      </c>
      <c r="P253" s="34">
        <f t="shared" si="111"/>
        <v>3.7311086053468936E-4</v>
      </c>
      <c r="Q253" s="214">
        <f t="shared" si="112"/>
        <v>40820.123299999999</v>
      </c>
      <c r="R253" s="59"/>
      <c r="S253" s="34">
        <f>(P253-L253)^2</f>
        <v>1.392117142489364E-7</v>
      </c>
      <c r="T253" s="1">
        <v>1</v>
      </c>
      <c r="U253" s="34">
        <f t="shared" si="130"/>
        <v>1.392117142489364E-7</v>
      </c>
      <c r="Z253">
        <f t="shared" si="114"/>
        <v>10427</v>
      </c>
      <c r="AA253">
        <f t="shared" si="115"/>
        <v>8.9761558423908771E-4</v>
      </c>
      <c r="AB253">
        <f t="shared" si="116"/>
        <v>-3.607456583398584E-3</v>
      </c>
      <c r="AC253">
        <f t="shared" si="117"/>
        <v>-3.0829518596941856E-3</v>
      </c>
      <c r="AE253">
        <f t="shared" si="126"/>
        <v>1.3013743001105784E-5</v>
      </c>
      <c r="AF253" s="145">
        <f t="shared" si="118"/>
        <v>40820.123299999999</v>
      </c>
      <c r="AG253" s="146"/>
      <c r="AH253">
        <f t="shared" si="119"/>
        <v>-1.5829298974232497E-3</v>
      </c>
      <c r="AI253">
        <f t="shared" si="120"/>
        <v>1.1258917728614444</v>
      </c>
      <c r="AJ253">
        <f t="shared" si="121"/>
        <v>-0.13164981414323956</v>
      </c>
      <c r="AK253">
        <f t="shared" si="122"/>
        <v>4.166311114496684E-2</v>
      </c>
      <c r="AL253">
        <f t="shared" si="123"/>
        <v>0.31959850257071715</v>
      </c>
      <c r="AM253">
        <f t="shared" si="124"/>
        <v>0.16117349052546956</v>
      </c>
      <c r="AN253">
        <f t="shared" si="133"/>
        <v>19.129800108247178</v>
      </c>
      <c r="AO253">
        <f t="shared" si="133"/>
        <v>19.129799970390838</v>
      </c>
      <c r="AP253">
        <f t="shared" si="133"/>
        <v>19.129798888600593</v>
      </c>
      <c r="AQ253">
        <f t="shared" si="133"/>
        <v>19.129790399556782</v>
      </c>
      <c r="AR253">
        <f t="shared" si="133"/>
        <v>19.129723784899696</v>
      </c>
      <c r="AS253">
        <f t="shared" si="133"/>
        <v>19.129201095107767</v>
      </c>
      <c r="AT253">
        <f t="shared" si="133"/>
        <v>19.125102534731351</v>
      </c>
      <c r="AU253">
        <f t="shared" si="125"/>
        <v>19.093122379463413</v>
      </c>
    </row>
    <row r="254" spans="1:70" s="34" customFormat="1">
      <c r="A254" s="41" t="s">
        <v>142</v>
      </c>
      <c r="B254" s="73" t="s">
        <v>65</v>
      </c>
      <c r="C254" s="86">
        <v>55838.623299999999</v>
      </c>
      <c r="D254" s="86">
        <v>1E-4</v>
      </c>
      <c r="E254" s="48">
        <f t="shared" si="109"/>
        <v>10426.99033639807</v>
      </c>
      <c r="F254" s="48">
        <f t="shared" si="110"/>
        <v>10427</v>
      </c>
      <c r="G254" s="48">
        <f t="shared" ref="G254:G272" si="134">+C254-(C$7+F254*C$8)</f>
        <v>-2.7098409991594963E-3</v>
      </c>
      <c r="K254" s="34">
        <f t="shared" ref="K254:K272" si="135">G254</f>
        <v>-2.7098409991594963E-3</v>
      </c>
      <c r="O254" s="34">
        <f t="shared" ca="1" si="131"/>
        <v>3.0108230302113524E-4</v>
      </c>
      <c r="P254" s="34">
        <f t="shared" si="111"/>
        <v>3.7311086053468936E-4</v>
      </c>
      <c r="Q254" s="214">
        <f t="shared" si="112"/>
        <v>40820.123299999999</v>
      </c>
      <c r="R254" s="59"/>
      <c r="S254" s="34">
        <f>(P254-G254)^2</f>
        <v>9.504592169191838E-6</v>
      </c>
      <c r="T254" s="1">
        <v>1</v>
      </c>
      <c r="U254" s="34">
        <f t="shared" ref="U254:U273" si="136">S254*T254</f>
        <v>9.504592169191838E-6</v>
      </c>
      <c r="V254" s="1"/>
      <c r="W254" s="1"/>
      <c r="X254" s="1"/>
      <c r="Y254" s="1"/>
      <c r="Z254">
        <f t="shared" si="114"/>
        <v>10427</v>
      </c>
      <c r="AA254">
        <f t="shared" si="115"/>
        <v>8.9761558423908771E-4</v>
      </c>
      <c r="AB254">
        <f t="shared" si="116"/>
        <v>-3.607456583398584E-3</v>
      </c>
      <c r="AC254">
        <f t="shared" si="117"/>
        <v>-3.0829518596941856E-3</v>
      </c>
      <c r="AD254"/>
      <c r="AE254">
        <f t="shared" si="126"/>
        <v>1.3013743001105784E-5</v>
      </c>
      <c r="AF254" s="145">
        <f t="shared" si="118"/>
        <v>40820.123299999999</v>
      </c>
      <c r="AG254" s="146"/>
      <c r="AH254">
        <f t="shared" si="119"/>
        <v>-1.5829298974232497E-3</v>
      </c>
      <c r="AI254">
        <f t="shared" si="120"/>
        <v>1.1258917728614444</v>
      </c>
      <c r="AJ254">
        <f t="shared" si="121"/>
        <v>-0.13164981414323956</v>
      </c>
      <c r="AK254">
        <f t="shared" si="122"/>
        <v>4.166311114496684E-2</v>
      </c>
      <c r="AL254">
        <f t="shared" si="123"/>
        <v>0.31959850257071715</v>
      </c>
      <c r="AM254">
        <f t="shared" si="124"/>
        <v>0.16117349052546956</v>
      </c>
      <c r="AN254">
        <f t="shared" si="133"/>
        <v>19.129800108247178</v>
      </c>
      <c r="AO254">
        <f t="shared" si="133"/>
        <v>19.129799970390838</v>
      </c>
      <c r="AP254">
        <f t="shared" si="133"/>
        <v>19.129798888600593</v>
      </c>
      <c r="AQ254">
        <f t="shared" si="133"/>
        <v>19.129790399556782</v>
      </c>
      <c r="AR254">
        <f t="shared" si="133"/>
        <v>19.129723784899696</v>
      </c>
      <c r="AS254">
        <f t="shared" si="133"/>
        <v>19.129201095107767</v>
      </c>
      <c r="AT254">
        <f t="shared" si="133"/>
        <v>19.125102534731351</v>
      </c>
      <c r="AU254">
        <f t="shared" si="125"/>
        <v>19.093122379463413</v>
      </c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</row>
    <row r="255" spans="1:70" s="34" customFormat="1">
      <c r="A255" s="155" t="s">
        <v>141</v>
      </c>
      <c r="B255" s="156" t="s">
        <v>65</v>
      </c>
      <c r="C255" s="157">
        <v>55845.6342</v>
      </c>
      <c r="D255" s="157">
        <v>1E-4</v>
      </c>
      <c r="E255" s="48">
        <f t="shared" si="109"/>
        <v>10451.992005071968</v>
      </c>
      <c r="F255" s="48">
        <f t="shared" si="110"/>
        <v>10452</v>
      </c>
      <c r="G255" s="48">
        <f t="shared" si="134"/>
        <v>-2.2419159940909594E-3</v>
      </c>
      <c r="K255" s="34">
        <f t="shared" si="135"/>
        <v>-2.2419159940909594E-3</v>
      </c>
      <c r="L255" s="48"/>
      <c r="O255" s="34">
        <f t="shared" ca="1" si="131"/>
        <v>3.015009951708882E-4</v>
      </c>
      <c r="P255" s="34">
        <f t="shared" si="111"/>
        <v>3.6586749920872706E-4</v>
      </c>
      <c r="Q255" s="214">
        <f t="shared" si="112"/>
        <v>40827.1342</v>
      </c>
      <c r="R255" s="59"/>
      <c r="S255" s="34">
        <f>(P255-L255)^2</f>
        <v>1.338590269772479E-7</v>
      </c>
      <c r="T255" s="1">
        <v>1</v>
      </c>
      <c r="U255" s="34">
        <f t="shared" si="136"/>
        <v>1.338590269772479E-7</v>
      </c>
      <c r="V255" s="1"/>
      <c r="W255" s="1"/>
      <c r="X255" s="1"/>
      <c r="Y255" s="1"/>
      <c r="Z255">
        <f t="shared" si="114"/>
        <v>10452</v>
      </c>
      <c r="AA255">
        <f t="shared" si="115"/>
        <v>9.0114530123268344E-4</v>
      </c>
      <c r="AB255">
        <f t="shared" si="116"/>
        <v>-3.1430612953236431E-3</v>
      </c>
      <c r="AC255">
        <f t="shared" si="117"/>
        <v>-2.6077834932996865E-3</v>
      </c>
      <c r="AD255"/>
      <c r="AE255">
        <f t="shared" si="126"/>
        <v>9.8788343061615367E-6</v>
      </c>
      <c r="AF255" s="145">
        <f t="shared" si="118"/>
        <v>40827.1342</v>
      </c>
      <c r="AG255" s="146"/>
      <c r="AH255">
        <f t="shared" si="119"/>
        <v>-1.5490048790386976E-3</v>
      </c>
      <c r="AI255">
        <f t="shared" si="120"/>
        <v>1.1257114748890604</v>
      </c>
      <c r="AJ255">
        <f t="shared" si="121"/>
        <v>-0.12738642911806508</v>
      </c>
      <c r="AK255">
        <f t="shared" si="122"/>
        <v>4.2204009118714282E-2</v>
      </c>
      <c r="AL255">
        <f t="shared" si="123"/>
        <v>0.32389810637395183</v>
      </c>
      <c r="AM255">
        <f t="shared" si="124"/>
        <v>0.16337990550550355</v>
      </c>
      <c r="AN255">
        <f t="shared" si="133"/>
        <v>19.133585528356907</v>
      </c>
      <c r="AO255">
        <f t="shared" si="133"/>
        <v>19.133585389560633</v>
      </c>
      <c r="AP255">
        <f t="shared" si="133"/>
        <v>19.133584299198752</v>
      </c>
      <c r="AQ255">
        <f t="shared" si="133"/>
        <v>19.133575733497924</v>
      </c>
      <c r="AR255">
        <f t="shared" si="133"/>
        <v>19.133508443527845</v>
      </c>
      <c r="AS255">
        <f t="shared" si="133"/>
        <v>19.132979876547733</v>
      </c>
      <c r="AT255">
        <f t="shared" si="133"/>
        <v>19.128830764385345</v>
      </c>
      <c r="AU255">
        <f t="shared" si="125"/>
        <v>19.09642567428719</v>
      </c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</row>
    <row r="256" spans="1:70" s="34" customFormat="1">
      <c r="A256" s="41" t="s">
        <v>142</v>
      </c>
      <c r="B256" s="73" t="s">
        <v>65</v>
      </c>
      <c r="C256" s="86">
        <v>55845.6342</v>
      </c>
      <c r="D256" s="86">
        <v>1E-4</v>
      </c>
      <c r="E256" s="48">
        <f t="shared" si="109"/>
        <v>10451.992005071968</v>
      </c>
      <c r="F256" s="48">
        <f t="shared" si="110"/>
        <v>10452</v>
      </c>
      <c r="G256" s="48">
        <f t="shared" si="134"/>
        <v>-2.2419159940909594E-3</v>
      </c>
      <c r="K256" s="34">
        <f t="shared" si="135"/>
        <v>-2.2419159940909594E-3</v>
      </c>
      <c r="O256" s="34">
        <f t="shared" ca="1" si="131"/>
        <v>3.015009951708882E-4</v>
      </c>
      <c r="P256" s="34">
        <f t="shared" si="111"/>
        <v>3.6586749920872706E-4</v>
      </c>
      <c r="Q256" s="214">
        <f t="shared" si="112"/>
        <v>40827.1342</v>
      </c>
      <c r="R256" s="59"/>
      <c r="S256" s="34">
        <f t="shared" ref="S256:S266" si="137">(P256-G256)^2</f>
        <v>6.8005347479263164E-6</v>
      </c>
      <c r="T256" s="1">
        <v>1</v>
      </c>
      <c r="U256" s="34">
        <f t="shared" si="136"/>
        <v>6.8005347479263164E-6</v>
      </c>
      <c r="V256" s="1"/>
      <c r="W256" s="1"/>
      <c r="X256" s="1"/>
      <c r="Y256" s="1"/>
      <c r="Z256">
        <f t="shared" si="114"/>
        <v>10452</v>
      </c>
      <c r="AA256">
        <f t="shared" si="115"/>
        <v>9.0114530123268344E-4</v>
      </c>
      <c r="AB256">
        <f t="shared" si="116"/>
        <v>-3.1430612953236431E-3</v>
      </c>
      <c r="AC256">
        <f t="shared" si="117"/>
        <v>-2.6077834932996865E-3</v>
      </c>
      <c r="AD256"/>
      <c r="AE256">
        <f t="shared" si="126"/>
        <v>9.8788343061615367E-6</v>
      </c>
      <c r="AF256" s="145">
        <f t="shared" si="118"/>
        <v>40827.1342</v>
      </c>
      <c r="AG256" s="146"/>
      <c r="AH256">
        <f t="shared" si="119"/>
        <v>-1.5490048790386976E-3</v>
      </c>
      <c r="AI256">
        <f t="shared" si="120"/>
        <v>1.1257114748890604</v>
      </c>
      <c r="AJ256">
        <f t="shared" si="121"/>
        <v>-0.12738642911806508</v>
      </c>
      <c r="AK256">
        <f t="shared" si="122"/>
        <v>4.2204009118714282E-2</v>
      </c>
      <c r="AL256">
        <f t="shared" si="123"/>
        <v>0.32389810637395183</v>
      </c>
      <c r="AM256">
        <f t="shared" si="124"/>
        <v>0.16337990550550355</v>
      </c>
      <c r="AN256">
        <f t="shared" si="133"/>
        <v>19.133585528356907</v>
      </c>
      <c r="AO256">
        <f t="shared" si="133"/>
        <v>19.133585389560633</v>
      </c>
      <c r="AP256">
        <f t="shared" si="133"/>
        <v>19.133584299198752</v>
      </c>
      <c r="AQ256">
        <f t="shared" si="133"/>
        <v>19.133575733497924</v>
      </c>
      <c r="AR256">
        <f t="shared" si="133"/>
        <v>19.133508443527845</v>
      </c>
      <c r="AS256">
        <f t="shared" si="133"/>
        <v>19.132979876547733</v>
      </c>
      <c r="AT256">
        <f t="shared" si="133"/>
        <v>19.128830764385345</v>
      </c>
      <c r="AU256">
        <f t="shared" si="125"/>
        <v>19.09642567428719</v>
      </c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</row>
    <row r="257" spans="1:70" s="34" customFormat="1">
      <c r="A257" s="78" t="s">
        <v>143</v>
      </c>
      <c r="B257" s="80" t="s">
        <v>62</v>
      </c>
      <c r="C257" s="78">
        <v>55849.702100000002</v>
      </c>
      <c r="D257" s="78">
        <v>4.0000000000000002E-4</v>
      </c>
      <c r="E257" s="48">
        <f t="shared" si="109"/>
        <v>10466.498600230734</v>
      </c>
      <c r="F257" s="48">
        <f t="shared" si="110"/>
        <v>10466.5</v>
      </c>
      <c r="G257" s="48">
        <f t="shared" si="134"/>
        <v>-3.9251949783647433E-4</v>
      </c>
      <c r="K257" s="34">
        <f t="shared" si="135"/>
        <v>-3.9251949783647433E-4</v>
      </c>
      <c r="O257" s="34">
        <f t="shared" ca="1" si="131"/>
        <v>3.0174383661774485E-4</v>
      </c>
      <c r="P257" s="34">
        <f t="shared" si="111"/>
        <v>3.6165426909360015E-4</v>
      </c>
      <c r="Q257" s="214">
        <f t="shared" si="112"/>
        <v>40831.202100000002</v>
      </c>
      <c r="R257" s="59"/>
      <c r="S257" s="34">
        <f t="shared" si="137"/>
        <v>5.6877807072549825E-7</v>
      </c>
      <c r="T257" s="1">
        <v>1</v>
      </c>
      <c r="U257" s="34">
        <f t="shared" si="136"/>
        <v>5.6877807072549825E-7</v>
      </c>
      <c r="W257" s="1"/>
      <c r="X257" s="1"/>
      <c r="Y257" s="1"/>
      <c r="Z257">
        <f t="shared" si="114"/>
        <v>10466.5</v>
      </c>
      <c r="AA257">
        <f t="shared" si="115"/>
        <v>9.03167169807516E-4</v>
      </c>
      <c r="AB257">
        <f t="shared" si="116"/>
        <v>-1.2956866676439903E-3</v>
      </c>
      <c r="AC257">
        <f t="shared" si="117"/>
        <v>-7.5417376693007448E-4</v>
      </c>
      <c r="AD257"/>
      <c r="AE257">
        <f t="shared" si="126"/>
        <v>1.6788039407103883E-6</v>
      </c>
      <c r="AF257" s="145">
        <f t="shared" si="118"/>
        <v>40831.202100000002</v>
      </c>
      <c r="AG257" s="146"/>
      <c r="AH257">
        <f t="shared" si="119"/>
        <v>-1.5293206693030425E-3</v>
      </c>
      <c r="AI257">
        <f t="shared" si="120"/>
        <v>1.1256058639539184</v>
      </c>
      <c r="AJ257">
        <f t="shared" si="121"/>
        <v>-0.12491321058433566</v>
      </c>
      <c r="AK257">
        <f t="shared" si="122"/>
        <v>4.2517293480008427E-2</v>
      </c>
      <c r="AL257">
        <f t="shared" si="123"/>
        <v>0.32639124274458353</v>
      </c>
      <c r="AM257">
        <f t="shared" si="124"/>
        <v>0.16466000970176833</v>
      </c>
      <c r="AN257">
        <f t="shared" si="133"/>
        <v>19.135780792987671</v>
      </c>
      <c r="AO257">
        <f t="shared" si="133"/>
        <v>19.135780653660742</v>
      </c>
      <c r="AP257">
        <f t="shared" si="133"/>
        <v>19.135779558425622</v>
      </c>
      <c r="AQ257">
        <f t="shared" si="133"/>
        <v>19.135770948903495</v>
      </c>
      <c r="AR257">
        <f t="shared" si="133"/>
        <v>19.135703271162203</v>
      </c>
      <c r="AS257">
        <f t="shared" si="133"/>
        <v>19.13517131679744</v>
      </c>
      <c r="AT257">
        <f t="shared" si="133"/>
        <v>19.130992975864189</v>
      </c>
      <c r="AU257">
        <f t="shared" si="125"/>
        <v>19.098341585284977</v>
      </c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</row>
    <row r="258" spans="1:70" s="34" customFormat="1">
      <c r="A258" s="78" t="s">
        <v>143</v>
      </c>
      <c r="B258" s="80" t="s">
        <v>65</v>
      </c>
      <c r="C258" s="78">
        <v>55850.680899999999</v>
      </c>
      <c r="D258" s="78">
        <v>2.9999999999999997E-4</v>
      </c>
      <c r="E258" s="48">
        <f t="shared" si="109"/>
        <v>10469.989112618292</v>
      </c>
      <c r="F258" s="48">
        <f t="shared" si="110"/>
        <v>10470</v>
      </c>
      <c r="G258" s="48">
        <f t="shared" si="134"/>
        <v>-3.0530099975294434E-3</v>
      </c>
      <c r="K258" s="34">
        <f t="shared" si="135"/>
        <v>-3.0530099975294434E-3</v>
      </c>
      <c r="O258" s="34">
        <f t="shared" ref="O258:O273" ca="1" si="138">+C$11+C$12*F258</f>
        <v>3.0180245351871032E-4</v>
      </c>
      <c r="P258" s="34">
        <f t="shared" si="111"/>
        <v>3.6063595370674963E-4</v>
      </c>
      <c r="Q258" s="214">
        <f t="shared" si="112"/>
        <v>40832.180899999999</v>
      </c>
      <c r="R258" s="59"/>
      <c r="S258" s="34">
        <f t="shared" si="137"/>
        <v>1.1652978680391253E-5</v>
      </c>
      <c r="T258" s="1">
        <v>1</v>
      </c>
      <c r="U258" s="34">
        <f t="shared" si="136"/>
        <v>1.1652978680391253E-5</v>
      </c>
      <c r="W258" s="1"/>
      <c r="X258" s="1"/>
      <c r="Y258" s="1"/>
      <c r="Z258">
        <f t="shared" si="114"/>
        <v>10470</v>
      </c>
      <c r="AA258">
        <f t="shared" si="115"/>
        <v>9.0365240042878823E-4</v>
      </c>
      <c r="AB258">
        <f t="shared" si="116"/>
        <v>-3.956662397958232E-3</v>
      </c>
      <c r="AC258">
        <f t="shared" si="117"/>
        <v>-3.413645951236193E-3</v>
      </c>
      <c r="AD258"/>
      <c r="AE258">
        <f t="shared" si="126"/>
        <v>1.5655177331416588E-5</v>
      </c>
      <c r="AF258" s="145">
        <f t="shared" si="118"/>
        <v>40832.180899999999</v>
      </c>
      <c r="AG258" s="146"/>
      <c r="AH258">
        <f t="shared" si="119"/>
        <v>-1.5245684777986791E-3</v>
      </c>
      <c r="AI258">
        <f t="shared" si="120"/>
        <v>1.1255802576543117</v>
      </c>
      <c r="AJ258">
        <f t="shared" si="121"/>
        <v>-0.12431617956005692</v>
      </c>
      <c r="AK258">
        <f t="shared" si="122"/>
        <v>4.2592865505294092E-2</v>
      </c>
      <c r="AL258">
        <f t="shared" si="123"/>
        <v>0.3269929640699627</v>
      </c>
      <c r="AM258">
        <f t="shared" si="124"/>
        <v>0.16496904289391601</v>
      </c>
      <c r="AN258">
        <f t="shared" si="133"/>
        <v>19.136310653537873</v>
      </c>
      <c r="AO258">
        <f t="shared" si="133"/>
        <v>19.136310514084457</v>
      </c>
      <c r="AP258">
        <f t="shared" si="133"/>
        <v>19.136309417683876</v>
      </c>
      <c r="AQ258">
        <f t="shared" si="133"/>
        <v>19.136300797654826</v>
      </c>
      <c r="AR258">
        <f t="shared" si="133"/>
        <v>19.136233026745771</v>
      </c>
      <c r="AS258">
        <f t="shared" si="133"/>
        <v>19.135700257102567</v>
      </c>
      <c r="AT258">
        <f t="shared" si="133"/>
        <v>19.131514871057306</v>
      </c>
      <c r="AU258">
        <f t="shared" si="125"/>
        <v>19.098804046560307</v>
      </c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</row>
    <row r="259" spans="1:70" s="34" customFormat="1">
      <c r="A259" s="157" t="s">
        <v>144</v>
      </c>
      <c r="B259" s="156" t="s">
        <v>65</v>
      </c>
      <c r="C259" s="157">
        <v>56141.4758</v>
      </c>
      <c r="D259" s="157">
        <v>2.0000000000000001E-4</v>
      </c>
      <c r="E259" s="48">
        <f t="shared" si="109"/>
        <v>11506.996877934958</v>
      </c>
      <c r="F259" s="48">
        <f t="shared" si="110"/>
        <v>11507</v>
      </c>
      <c r="G259" s="48">
        <f t="shared" si="134"/>
        <v>-8.7548099691048265E-4</v>
      </c>
      <c r="K259" s="34">
        <f t="shared" si="135"/>
        <v>-8.7548099691048265E-4</v>
      </c>
      <c r="O259" s="34">
        <f t="shared" ca="1" si="138"/>
        <v>3.1916980389046131E-4</v>
      </c>
      <c r="P259" s="34">
        <f t="shared" si="111"/>
        <v>3.6165221413002411E-5</v>
      </c>
      <c r="Q259" s="214">
        <f t="shared" si="112"/>
        <v>41122.9758</v>
      </c>
      <c r="R259" s="59"/>
      <c r="S259" s="34">
        <f t="shared" si="137"/>
        <v>8.3109882738351138E-7</v>
      </c>
      <c r="T259" s="1">
        <v>1</v>
      </c>
      <c r="U259" s="34">
        <f t="shared" si="136"/>
        <v>8.3109882738351138E-7</v>
      </c>
      <c r="V259" s="1"/>
      <c r="W259" s="1"/>
      <c r="X259" s="1"/>
      <c r="Y259" s="1"/>
      <c r="Z259">
        <f t="shared" si="114"/>
        <v>11507</v>
      </c>
      <c r="AA259">
        <f t="shared" si="115"/>
        <v>9.9253150976651053E-4</v>
      </c>
      <c r="AB259">
        <f t="shared" si="116"/>
        <v>-1.8680125066769932E-3</v>
      </c>
      <c r="AC259">
        <f t="shared" si="117"/>
        <v>-9.1164621832348506E-4</v>
      </c>
      <c r="AD259"/>
      <c r="AE259">
        <f t="shared" si="126"/>
        <v>3.4894707251016637E-6</v>
      </c>
      <c r="AF259" s="145">
        <f t="shared" si="118"/>
        <v>41122.9758</v>
      </c>
      <c r="AG259" s="146"/>
      <c r="AH259">
        <f t="shared" si="119"/>
        <v>-1.0915641260757083E-4</v>
      </c>
      <c r="AI259">
        <f t="shared" si="120"/>
        <v>1.1161263047740884</v>
      </c>
      <c r="AJ259">
        <f t="shared" si="121"/>
        <v>5.2217308589090669E-2</v>
      </c>
      <c r="AK259">
        <f t="shared" si="122"/>
        <v>6.4025265669038267E-2</v>
      </c>
      <c r="AL259">
        <f t="shared" si="123"/>
        <v>0.50387266633583694</v>
      </c>
      <c r="AM259">
        <f t="shared" si="124"/>
        <v>0.25740552521769122</v>
      </c>
      <c r="AN259">
        <f t="shared" si="133"/>
        <v>19.292681919883272</v>
      </c>
      <c r="AO259">
        <f t="shared" si="133"/>
        <v>19.292681769749155</v>
      </c>
      <c r="AP259">
        <f t="shared" si="133"/>
        <v>19.292680516533256</v>
      </c>
      <c r="AQ259">
        <f t="shared" si="133"/>
        <v>19.292670055581574</v>
      </c>
      <c r="AR259">
        <f t="shared" si="133"/>
        <v>19.292582737050623</v>
      </c>
      <c r="AS259">
        <f t="shared" si="133"/>
        <v>19.291854022215475</v>
      </c>
      <c r="AT259">
        <f t="shared" si="133"/>
        <v>19.285782291242352</v>
      </c>
      <c r="AU259">
        <f t="shared" si="125"/>
        <v>19.235824715850526</v>
      </c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</row>
    <row r="260" spans="1:70" s="34" customFormat="1">
      <c r="A260" s="157" t="s">
        <v>144</v>
      </c>
      <c r="B260" s="156" t="s">
        <v>65</v>
      </c>
      <c r="C260" s="157">
        <v>56178.351000000002</v>
      </c>
      <c r="D260" s="157">
        <v>2.0000000000000001E-4</v>
      </c>
      <c r="E260" s="48">
        <f t="shared" si="109"/>
        <v>11638.498045072371</v>
      </c>
      <c r="F260" s="48">
        <f t="shared" si="110"/>
        <v>11638.5</v>
      </c>
      <c r="G260" s="48">
        <f t="shared" si="134"/>
        <v>-5.4819549404783174E-4</v>
      </c>
      <c r="K260" s="34">
        <f t="shared" si="135"/>
        <v>-5.4819549404783174E-4</v>
      </c>
      <c r="O260" s="34">
        <f t="shared" ca="1" si="138"/>
        <v>3.2137212459816165E-4</v>
      </c>
      <c r="P260" s="34">
        <f t="shared" si="111"/>
        <v>-8.2212726630432817E-6</v>
      </c>
      <c r="Q260" s="214">
        <f t="shared" si="112"/>
        <v>41159.851000000002</v>
      </c>
      <c r="R260" s="59"/>
      <c r="S260" s="34">
        <f t="shared" si="137"/>
        <v>2.9157215976010853E-7</v>
      </c>
      <c r="T260" s="1">
        <v>1</v>
      </c>
      <c r="U260" s="34">
        <f t="shared" si="136"/>
        <v>2.9157215976010853E-7</v>
      </c>
      <c r="V260" s="1"/>
      <c r="W260" s="1"/>
      <c r="X260" s="1"/>
      <c r="Y260" s="1"/>
      <c r="Z260">
        <f t="shared" si="114"/>
        <v>11638.5</v>
      </c>
      <c r="AA260">
        <f t="shared" si="115"/>
        <v>9.9491858963265435E-4</v>
      </c>
      <c r="AB260">
        <f t="shared" si="116"/>
        <v>-1.5431140836804861E-3</v>
      </c>
      <c r="AC260">
        <f t="shared" si="117"/>
        <v>-5.3997422138478846E-4</v>
      </c>
      <c r="AD260"/>
      <c r="AE260">
        <f t="shared" si="126"/>
        <v>2.3812010752530663E-6</v>
      </c>
      <c r="AF260" s="145">
        <f t="shared" si="118"/>
        <v>41159.851000000002</v>
      </c>
      <c r="AG260" s="146"/>
      <c r="AH260">
        <f t="shared" si="119"/>
        <v>7.0316854769504277E-5</v>
      </c>
      <c r="AI260">
        <f t="shared" si="120"/>
        <v>1.1146764350687186</v>
      </c>
      <c r="AJ260">
        <f t="shared" si="121"/>
        <v>7.4372497346954183E-2</v>
      </c>
      <c r="AK260">
        <f t="shared" si="122"/>
        <v>6.6587300173571784E-2</v>
      </c>
      <c r="AL260">
        <f t="shared" si="123"/>
        <v>0.52607282982702519</v>
      </c>
      <c r="AM260">
        <f t="shared" si="124"/>
        <v>0.26927547438283483</v>
      </c>
      <c r="AN260">
        <f t="shared" si="133"/>
        <v>19.312409363284662</v>
      </c>
      <c r="AO260">
        <f t="shared" si="133"/>
        <v>19.312409215297894</v>
      </c>
      <c r="AP260">
        <f t="shared" si="133"/>
        <v>19.312407968087332</v>
      </c>
      <c r="AQ260">
        <f t="shared" si="133"/>
        <v>19.312397456812427</v>
      </c>
      <c r="AR260">
        <f t="shared" si="133"/>
        <v>19.312308871795516</v>
      </c>
      <c r="AS260">
        <f t="shared" si="133"/>
        <v>19.311562466447853</v>
      </c>
      <c r="AT260">
        <f t="shared" si="133"/>
        <v>19.305284297651276</v>
      </c>
      <c r="AU260">
        <f t="shared" si="125"/>
        <v>19.253200046623586</v>
      </c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</row>
    <row r="261" spans="1:70" s="34" customFormat="1">
      <c r="A261" s="41" t="s">
        <v>145</v>
      </c>
      <c r="B261" s="87" t="s">
        <v>62</v>
      </c>
      <c r="C261" s="98">
        <v>56181.294999999998</v>
      </c>
      <c r="D261" s="98">
        <v>2.0000000000000001E-4</v>
      </c>
      <c r="E261" s="48">
        <f t="shared" si="109"/>
        <v>11648.996684701497</v>
      </c>
      <c r="F261" s="48">
        <f t="shared" si="110"/>
        <v>11649</v>
      </c>
      <c r="G261" s="48">
        <f t="shared" si="134"/>
        <v>-9.296669959439896E-4</v>
      </c>
      <c r="K261" s="34">
        <f t="shared" si="135"/>
        <v>-9.296669959439896E-4</v>
      </c>
      <c r="O261" s="34">
        <f t="shared" ca="1" si="138"/>
        <v>3.2154797530105784E-4</v>
      </c>
      <c r="P261" s="34">
        <f t="shared" si="111"/>
        <v>-1.1796889831860655E-5</v>
      </c>
      <c r="Q261" s="214">
        <f t="shared" si="112"/>
        <v>41162.794999999998</v>
      </c>
      <c r="R261" s="59"/>
      <c r="S261" s="34">
        <f t="shared" si="137"/>
        <v>8.4248553169429089E-7</v>
      </c>
      <c r="T261" s="1">
        <v>1</v>
      </c>
      <c r="U261" s="34">
        <f t="shared" si="136"/>
        <v>8.4248553169429089E-7</v>
      </c>
      <c r="V261" s="1"/>
      <c r="W261" s="1"/>
      <c r="X261" s="1"/>
      <c r="Y261" s="1"/>
      <c r="Z261">
        <f t="shared" si="114"/>
        <v>11649</v>
      </c>
      <c r="AA261">
        <f t="shared" si="115"/>
        <v>9.9501272906228101E-4</v>
      </c>
      <c r="AB261">
        <f t="shared" si="116"/>
        <v>-1.9246797250062706E-3</v>
      </c>
      <c r="AC261">
        <f t="shared" si="117"/>
        <v>-9.1787010611212895E-4</v>
      </c>
      <c r="AD261"/>
      <c r="AE261">
        <f t="shared" si="126"/>
        <v>3.7043920438502137E-6</v>
      </c>
      <c r="AF261" s="145">
        <f t="shared" si="118"/>
        <v>41162.794999999998</v>
      </c>
      <c r="AG261" s="146"/>
      <c r="AH261">
        <f t="shared" si="119"/>
        <v>8.4637035265459101E-5</v>
      </c>
      <c r="AI261">
        <f t="shared" si="120"/>
        <v>1.1145583871904894</v>
      </c>
      <c r="AJ261">
        <f t="shared" si="121"/>
        <v>7.6137609092858341E-2</v>
      </c>
      <c r="AK261">
        <f t="shared" si="122"/>
        <v>6.6790188117636928E-2</v>
      </c>
      <c r="AL261">
        <f t="shared" si="123"/>
        <v>0.52784296133748909</v>
      </c>
      <c r="AM261">
        <f t="shared" si="124"/>
        <v>0.27022494215095877</v>
      </c>
      <c r="AN261">
        <f t="shared" ref="AN261:AT273" si="139">$AU261+$AB$7*SIN(AO261)</f>
        <v>19.313983445058401</v>
      </c>
      <c r="AO261">
        <f t="shared" si="139"/>
        <v>19.313983297272095</v>
      </c>
      <c r="AP261">
        <f t="shared" si="139"/>
        <v>19.313982050770356</v>
      </c>
      <c r="AQ261">
        <f t="shared" si="139"/>
        <v>19.313971537198213</v>
      </c>
      <c r="AR261">
        <f t="shared" si="139"/>
        <v>19.313882863071424</v>
      </c>
      <c r="AS261">
        <f t="shared" si="139"/>
        <v>19.313135119613321</v>
      </c>
      <c r="AT261">
        <f t="shared" si="139"/>
        <v>19.306840822649136</v>
      </c>
      <c r="AU261">
        <f t="shared" si="125"/>
        <v>19.254587430449572</v>
      </c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</row>
    <row r="262" spans="1:70" s="34" customFormat="1">
      <c r="A262" s="157" t="s">
        <v>144</v>
      </c>
      <c r="B262" s="156" t="s">
        <v>65</v>
      </c>
      <c r="C262" s="157">
        <v>56187.3246</v>
      </c>
      <c r="D262" s="157">
        <v>5.9999999999999995E-4</v>
      </c>
      <c r="E262" s="48">
        <f t="shared" si="109"/>
        <v>11670.498925702819</v>
      </c>
      <c r="F262" s="48">
        <f t="shared" si="110"/>
        <v>11670.5</v>
      </c>
      <c r="G262" s="48">
        <f t="shared" si="134"/>
        <v>-3.0125149351079017E-4</v>
      </c>
      <c r="K262" s="34">
        <f t="shared" si="135"/>
        <v>-3.0125149351079017E-4</v>
      </c>
      <c r="O262" s="34">
        <f t="shared" ca="1" si="138"/>
        <v>3.2190805054984538E-4</v>
      </c>
      <c r="P262" s="34">
        <f t="shared" si="111"/>
        <v>-1.9132903073533752E-5</v>
      </c>
      <c r="Q262" s="214">
        <f t="shared" si="112"/>
        <v>41168.8246</v>
      </c>
      <c r="R262" s="59"/>
      <c r="S262" s="34">
        <f t="shared" si="137"/>
        <v>7.9590899070304428E-8</v>
      </c>
      <c r="T262" s="1">
        <v>1</v>
      </c>
      <c r="U262" s="34">
        <f t="shared" si="136"/>
        <v>7.9590899070304428E-8</v>
      </c>
      <c r="V262" s="1"/>
      <c r="W262" s="1"/>
      <c r="X262" s="1"/>
      <c r="Y262" s="1"/>
      <c r="Z262">
        <f t="shared" si="114"/>
        <v>11670.5</v>
      </c>
      <c r="AA262">
        <f t="shared" si="115"/>
        <v>9.9516033440826533E-4</v>
      </c>
      <c r="AB262">
        <f t="shared" si="116"/>
        <v>-1.2964118279190555E-3</v>
      </c>
      <c r="AC262">
        <f t="shared" si="117"/>
        <v>-2.8211859043725642E-4</v>
      </c>
      <c r="AD262"/>
      <c r="AE262">
        <f t="shared" si="126"/>
        <v>1.6806836275684267E-6</v>
      </c>
      <c r="AF262" s="145">
        <f t="shared" si="118"/>
        <v>41168.8246</v>
      </c>
      <c r="AG262" s="146"/>
      <c r="AH262">
        <f t="shared" si="119"/>
        <v>1.1395387330878306E-4</v>
      </c>
      <c r="AI262">
        <f t="shared" si="120"/>
        <v>1.1143156293159671</v>
      </c>
      <c r="AJ262">
        <f t="shared" si="121"/>
        <v>7.9749966264332561E-2</v>
      </c>
      <c r="AK262">
        <f t="shared" si="122"/>
        <v>6.72048376128518E-2</v>
      </c>
      <c r="AL262">
        <f t="shared" si="123"/>
        <v>0.53146634373699742</v>
      </c>
      <c r="AM262">
        <f t="shared" si="124"/>
        <v>0.27216988009452991</v>
      </c>
      <c r="AN262">
        <f t="shared" si="139"/>
        <v>19.317206043470765</v>
      </c>
      <c r="AO262">
        <f t="shared" si="139"/>
        <v>19.31720589610789</v>
      </c>
      <c r="AP262">
        <f t="shared" si="139"/>
        <v>19.317204651161227</v>
      </c>
      <c r="AQ262">
        <f t="shared" si="139"/>
        <v>19.317194133671123</v>
      </c>
      <c r="AR262">
        <f t="shared" si="139"/>
        <v>19.317105282617451</v>
      </c>
      <c r="AS262">
        <f t="shared" si="139"/>
        <v>19.316354833788512</v>
      </c>
      <c r="AT262">
        <f t="shared" si="139"/>
        <v>19.310027678703342</v>
      </c>
      <c r="AU262">
        <f t="shared" si="125"/>
        <v>19.257428263998019</v>
      </c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</row>
    <row r="263" spans="1:70" s="34" customFormat="1">
      <c r="A263" s="155" t="s">
        <v>146</v>
      </c>
      <c r="B263" s="156" t="s">
        <v>65</v>
      </c>
      <c r="C263" s="157">
        <v>56196.719100000002</v>
      </c>
      <c r="D263" s="157">
        <v>2.0000000000000001E-4</v>
      </c>
      <c r="E263" s="48">
        <f t="shared" si="109"/>
        <v>11704.000783717762</v>
      </c>
      <c r="F263" s="48">
        <f t="shared" si="110"/>
        <v>11704</v>
      </c>
      <c r="G263" s="48">
        <f t="shared" si="134"/>
        <v>2.1976800780976191E-4</v>
      </c>
      <c r="K263" s="34">
        <f t="shared" si="135"/>
        <v>2.1976800780976191E-4</v>
      </c>
      <c r="L263" s="48"/>
      <c r="O263" s="34">
        <f t="shared" ca="1" si="138"/>
        <v>3.2246909803051429E-4</v>
      </c>
      <c r="P263" s="34">
        <f t="shared" si="111"/>
        <v>-3.0602297675381973E-5</v>
      </c>
      <c r="Q263" s="214">
        <f t="shared" si="112"/>
        <v>41178.219100000002</v>
      </c>
      <c r="R263" s="59"/>
      <c r="S263" s="34">
        <f t="shared" si="137"/>
        <v>6.2685289868724268E-8</v>
      </c>
      <c r="T263" s="1">
        <v>1</v>
      </c>
      <c r="U263" s="34">
        <f t="shared" si="136"/>
        <v>6.2685289868724268E-8</v>
      </c>
      <c r="V263" s="1"/>
      <c r="W263" s="1"/>
      <c r="X263" s="1"/>
      <c r="Y263" s="1"/>
      <c r="Z263">
        <f t="shared" si="114"/>
        <v>11704</v>
      </c>
      <c r="AA263">
        <f t="shared" si="115"/>
        <v>9.9526870420841716E-4</v>
      </c>
      <c r="AB263">
        <f t="shared" si="116"/>
        <v>-7.7550069639865525E-4</v>
      </c>
      <c r="AC263">
        <f t="shared" si="117"/>
        <v>2.5037030548514388E-4</v>
      </c>
      <c r="AD263"/>
      <c r="AE263">
        <f t="shared" si="126"/>
        <v>6.0140133011479925E-7</v>
      </c>
      <c r="AF263" s="145">
        <f t="shared" si="118"/>
        <v>41178.219100000002</v>
      </c>
      <c r="AG263" s="146"/>
      <c r="AH263">
        <f t="shared" si="119"/>
        <v>1.5961835011624976E-4</v>
      </c>
      <c r="AI263">
        <f t="shared" si="120"/>
        <v>1.1139346030040396</v>
      </c>
      <c r="AJ263">
        <f t="shared" si="121"/>
        <v>8.5373272101276126E-2</v>
      </c>
      <c r="AK263">
        <f t="shared" si="122"/>
        <v>6.7848799125609371E-2</v>
      </c>
      <c r="AL263">
        <f t="shared" si="123"/>
        <v>0.53710892116298758</v>
      </c>
      <c r="AM263">
        <f t="shared" si="124"/>
        <v>0.27520249654267004</v>
      </c>
      <c r="AN263">
        <f t="shared" si="139"/>
        <v>19.322225896933748</v>
      </c>
      <c r="AO263">
        <f t="shared" si="139"/>
        <v>19.322225750264881</v>
      </c>
      <c r="AP263">
        <f t="shared" si="139"/>
        <v>19.32222450801649</v>
      </c>
      <c r="AQ263">
        <f t="shared" si="139"/>
        <v>19.322213986516783</v>
      </c>
      <c r="AR263">
        <f t="shared" si="139"/>
        <v>19.322124874599073</v>
      </c>
      <c r="AS263">
        <f t="shared" si="139"/>
        <v>19.321370303222494</v>
      </c>
      <c r="AT263">
        <f t="shared" si="139"/>
        <v>19.314992398074388</v>
      </c>
      <c r="AU263">
        <f t="shared" si="125"/>
        <v>19.261854679061877</v>
      </c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</row>
    <row r="264" spans="1:70" s="34" customFormat="1">
      <c r="A264" s="41" t="s">
        <v>147</v>
      </c>
      <c r="B264" s="73" t="s">
        <v>65</v>
      </c>
      <c r="C264" s="86">
        <v>56214.663800000002</v>
      </c>
      <c r="D264" s="86">
        <v>4.0000000000000002E-4</v>
      </c>
      <c r="E264" s="48">
        <f t="shared" si="109"/>
        <v>11767.993629693665</v>
      </c>
      <c r="F264" s="48">
        <f t="shared" si="110"/>
        <v>11768</v>
      </c>
      <c r="G264" s="48">
        <f t="shared" si="134"/>
        <v>-1.7863439934444614E-3</v>
      </c>
      <c r="K264" s="34">
        <f t="shared" si="135"/>
        <v>-1.7863439934444614E-3</v>
      </c>
      <c r="O264" s="34">
        <f t="shared" ca="1" si="138"/>
        <v>3.2354094993388175E-4</v>
      </c>
      <c r="P264" s="34">
        <f t="shared" si="111"/>
        <v>-5.2645592117649218E-5</v>
      </c>
      <c r="Q264" s="214">
        <f t="shared" si="112"/>
        <v>41196.163800000002</v>
      </c>
      <c r="R264" s="59"/>
      <c r="S264" s="34">
        <f t="shared" si="137"/>
        <v>3.0057101467631441E-6</v>
      </c>
      <c r="T264" s="1">
        <v>1</v>
      </c>
      <c r="U264" s="34">
        <f t="shared" si="136"/>
        <v>3.0057101467631441E-6</v>
      </c>
      <c r="V264" s="1"/>
      <c r="W264" s="1"/>
      <c r="X264" s="1"/>
      <c r="Y264" s="1"/>
      <c r="Z264">
        <f t="shared" si="114"/>
        <v>11768</v>
      </c>
      <c r="AA264">
        <f t="shared" si="115"/>
        <v>9.9505962064886083E-4</v>
      </c>
      <c r="AB264">
        <f t="shared" si="116"/>
        <v>-2.7814036140933222E-3</v>
      </c>
      <c r="AC264">
        <f t="shared" si="117"/>
        <v>-1.7336984013268122E-3</v>
      </c>
      <c r="AD264"/>
      <c r="AE264">
        <f t="shared" si="126"/>
        <v>7.7362060644913949E-6</v>
      </c>
      <c r="AF264" s="145">
        <f t="shared" si="118"/>
        <v>41196.163800000002</v>
      </c>
      <c r="AG264" s="146"/>
      <c r="AH264">
        <f t="shared" si="119"/>
        <v>2.4680208070235963E-4</v>
      </c>
      <c r="AI264">
        <f t="shared" si="120"/>
        <v>1.1131973436821003</v>
      </c>
      <c r="AJ264">
        <f t="shared" si="121"/>
        <v>9.6097843449878026E-2</v>
      </c>
      <c r="AK264">
        <f t="shared" si="122"/>
        <v>6.9071808198365961E-2</v>
      </c>
      <c r="AL264">
        <f t="shared" si="123"/>
        <v>0.54787796771036157</v>
      </c>
      <c r="AM264">
        <f t="shared" si="124"/>
        <v>0.28100347645435242</v>
      </c>
      <c r="AN264">
        <f t="shared" si="139"/>
        <v>19.331811258097297</v>
      </c>
      <c r="AO264">
        <f t="shared" si="139"/>
        <v>19.331811112867367</v>
      </c>
      <c r="AP264">
        <f t="shared" si="139"/>
        <v>19.331809876690865</v>
      </c>
      <c r="AQ264">
        <f t="shared" si="139"/>
        <v>19.331799354564762</v>
      </c>
      <c r="AR264">
        <f t="shared" si="139"/>
        <v>19.33170979434605</v>
      </c>
      <c r="AS264">
        <f t="shared" si="139"/>
        <v>19.330947662606313</v>
      </c>
      <c r="AT264">
        <f t="shared" si="139"/>
        <v>19.324474331713844</v>
      </c>
      <c r="AU264">
        <f t="shared" si="125"/>
        <v>19.270311113810745</v>
      </c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</row>
    <row r="265" spans="1:70" s="34" customFormat="1">
      <c r="A265" s="41" t="s">
        <v>147</v>
      </c>
      <c r="B265" s="73" t="s">
        <v>65</v>
      </c>
      <c r="C265" s="86">
        <v>56219.711600000002</v>
      </c>
      <c r="D265" s="86">
        <v>3.0000000000000003E-4</v>
      </c>
      <c r="E265" s="48">
        <f t="shared" si="109"/>
        <v>11785.994659965398</v>
      </c>
      <c r="F265" s="48">
        <f t="shared" si="110"/>
        <v>11786</v>
      </c>
      <c r="G265" s="48">
        <f t="shared" si="134"/>
        <v>-1.4974379955674522E-3</v>
      </c>
      <c r="K265" s="34">
        <f t="shared" si="135"/>
        <v>-1.4974379955674522E-3</v>
      </c>
      <c r="O265" s="34">
        <f t="shared" ca="1" si="138"/>
        <v>3.2384240828170388E-4</v>
      </c>
      <c r="P265" s="34">
        <f t="shared" si="111"/>
        <v>-5.8876400737149434E-5</v>
      </c>
      <c r="Q265" s="214">
        <f t="shared" si="112"/>
        <v>41201.211600000002</v>
      </c>
      <c r="R265" s="59"/>
      <c r="S265" s="34">
        <f t="shared" si="137"/>
        <v>2.0694594621207043E-6</v>
      </c>
      <c r="T265" s="1">
        <v>1</v>
      </c>
      <c r="U265" s="34">
        <f t="shared" si="136"/>
        <v>2.0694594621207043E-6</v>
      </c>
      <c r="V265" s="1"/>
      <c r="W265" s="1"/>
      <c r="X265" s="1"/>
      <c r="Y265" s="1"/>
      <c r="Z265">
        <f t="shared" si="114"/>
        <v>11786</v>
      </c>
      <c r="AA265">
        <f t="shared" si="115"/>
        <v>9.9490141991047517E-4</v>
      </c>
      <c r="AB265">
        <f t="shared" si="116"/>
        <v>-2.4923394154779273E-3</v>
      </c>
      <c r="AC265">
        <f t="shared" si="117"/>
        <v>-1.4385615948303027E-3</v>
      </c>
      <c r="AD265"/>
      <c r="AE265">
        <f t="shared" si="126"/>
        <v>6.2117557619448563E-6</v>
      </c>
      <c r="AF265" s="145">
        <f t="shared" si="118"/>
        <v>41201.211600000002</v>
      </c>
      <c r="AG265" s="146"/>
      <c r="AH265">
        <f t="shared" si="119"/>
        <v>2.7130832227916093E-4</v>
      </c>
      <c r="AI265">
        <f t="shared" si="120"/>
        <v>1.1129877995658635</v>
      </c>
      <c r="AJ265">
        <f t="shared" si="121"/>
        <v>9.9109607661426458E-2</v>
      </c>
      <c r="AK265">
        <f t="shared" si="122"/>
        <v>6.9414050837994221E-2</v>
      </c>
      <c r="AL265">
        <f t="shared" si="123"/>
        <v>0.55090418219577164</v>
      </c>
      <c r="AM265">
        <f t="shared" si="124"/>
        <v>0.28263675881349543</v>
      </c>
      <c r="AN265">
        <f t="shared" si="139"/>
        <v>19.334505992581995</v>
      </c>
      <c r="AO265">
        <f t="shared" si="139"/>
        <v>19.334505847782829</v>
      </c>
      <c r="AP265">
        <f t="shared" si="139"/>
        <v>19.334504613527361</v>
      </c>
      <c r="AQ265">
        <f t="shared" si="139"/>
        <v>19.334494092873928</v>
      </c>
      <c r="AR265">
        <f t="shared" si="139"/>
        <v>19.334404418385962</v>
      </c>
      <c r="AS265">
        <f t="shared" si="139"/>
        <v>19.333640235207461</v>
      </c>
      <c r="AT265">
        <f t="shared" si="139"/>
        <v>19.327140430841432</v>
      </c>
      <c r="AU265">
        <f t="shared" si="125"/>
        <v>19.272689486083863</v>
      </c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</row>
    <row r="266" spans="1:70" s="34" customFormat="1">
      <c r="A266" s="155" t="s">
        <v>148</v>
      </c>
      <c r="B266" s="156" t="s">
        <v>65</v>
      </c>
      <c r="C266" s="157">
        <v>56487.794099999999</v>
      </c>
      <c r="D266" s="157">
        <v>1E-4</v>
      </c>
      <c r="E266" s="48">
        <f t="shared" si="109"/>
        <v>12742.007417567063</v>
      </c>
      <c r="F266" s="48">
        <f t="shared" si="110"/>
        <v>12742</v>
      </c>
      <c r="G266" s="48">
        <f t="shared" si="134"/>
        <v>2.0800140046048909E-3</v>
      </c>
      <c r="K266" s="34">
        <f t="shared" si="135"/>
        <v>2.0800140046048909E-3</v>
      </c>
      <c r="L266" s="48"/>
      <c r="O266" s="34">
        <f t="shared" ca="1" si="138"/>
        <v>3.3985319608825543E-4</v>
      </c>
      <c r="P266" s="34">
        <f t="shared" si="111"/>
        <v>-4.0944142645102724E-4</v>
      </c>
      <c r="Q266" s="214">
        <f t="shared" si="112"/>
        <v>41469.294099999999</v>
      </c>
      <c r="R266" s="48"/>
      <c r="S266" s="34">
        <f t="shared" si="137"/>
        <v>6.1973883432138071E-6</v>
      </c>
      <c r="T266" s="1">
        <v>1</v>
      </c>
      <c r="U266" s="34">
        <f t="shared" si="136"/>
        <v>6.1973883432138071E-6</v>
      </c>
      <c r="V266" s="1"/>
      <c r="W266" s="1"/>
      <c r="X266" s="1"/>
      <c r="Y266" s="1"/>
      <c r="Z266">
        <f t="shared" si="114"/>
        <v>12742</v>
      </c>
      <c r="AA266">
        <f t="shared" si="115"/>
        <v>9.1843832517141469E-4</v>
      </c>
      <c r="AB266">
        <f t="shared" si="116"/>
        <v>1.1615756794334763E-3</v>
      </c>
      <c r="AC266">
        <f t="shared" si="117"/>
        <v>2.4894554310559182E-3</v>
      </c>
      <c r="AD266"/>
      <c r="AE266">
        <f t="shared" si="126"/>
        <v>1.349258059051342E-6</v>
      </c>
      <c r="AF266" s="145">
        <f t="shared" si="118"/>
        <v>41469.294099999999</v>
      </c>
      <c r="AG266" s="146"/>
      <c r="AH266">
        <f t="shared" si="119"/>
        <v>1.5585585399913726E-3</v>
      </c>
      <c r="AI266">
        <f t="shared" si="120"/>
        <v>1.1005749704899941</v>
      </c>
      <c r="AJ266">
        <f t="shared" si="121"/>
        <v>0.25537975676035496</v>
      </c>
      <c r="AK266">
        <f t="shared" si="122"/>
        <v>8.6424699105129579E-2</v>
      </c>
      <c r="AL266">
        <f t="shared" si="123"/>
        <v>0.709872062786292</v>
      </c>
      <c r="AM266">
        <f t="shared" si="124"/>
        <v>0.37063237422291462</v>
      </c>
      <c r="AN266">
        <f t="shared" si="139"/>
        <v>19.476840838515685</v>
      </c>
      <c r="AO266">
        <f t="shared" si="139"/>
        <v>19.476840728844298</v>
      </c>
      <c r="AP266">
        <f t="shared" si="139"/>
        <v>19.476839707330956</v>
      </c>
      <c r="AQ266">
        <f t="shared" si="139"/>
        <v>19.476830192675003</v>
      </c>
      <c r="AR266">
        <f t="shared" si="139"/>
        <v>19.476741573707187</v>
      </c>
      <c r="AS266">
        <f t="shared" si="139"/>
        <v>19.475916454799286</v>
      </c>
      <c r="AT266">
        <f t="shared" si="139"/>
        <v>19.468257329061977</v>
      </c>
      <c r="AU266">
        <f t="shared" si="125"/>
        <v>19.399007480145048</v>
      </c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</row>
    <row r="267" spans="1:70" s="34" customFormat="1">
      <c r="A267" s="155" t="s">
        <v>140</v>
      </c>
      <c r="B267" s="156" t="s">
        <v>62</v>
      </c>
      <c r="C267" s="157">
        <v>56541.351569999999</v>
      </c>
      <c r="D267" s="157">
        <v>2.0000000000000001E-4</v>
      </c>
      <c r="E267" s="48">
        <f t="shared" si="109"/>
        <v>12932.999461377714</v>
      </c>
      <c r="F267" s="48">
        <f t="shared" si="110"/>
        <v>12933</v>
      </c>
      <c r="G267" s="48">
        <f t="shared" si="134"/>
        <v>-1.5103899932000786E-4</v>
      </c>
      <c r="J267" s="48"/>
      <c r="K267" s="34">
        <f t="shared" si="135"/>
        <v>-1.5103899932000786E-4</v>
      </c>
      <c r="O267" s="34">
        <f t="shared" ca="1" si="138"/>
        <v>3.4305200411236772E-4</v>
      </c>
      <c r="P267" s="34">
        <f t="shared" si="111"/>
        <v>-4.8410190313814914E-4</v>
      </c>
      <c r="Q267" s="214">
        <f t="shared" si="112"/>
        <v>41522.851569999999</v>
      </c>
      <c r="R267" s="59"/>
      <c r="S267" s="34">
        <f t="shared" ref="S267:S272" si="140">(P267-J267)^2</f>
        <v>2.3435465262197793E-7</v>
      </c>
      <c r="T267" s="1">
        <v>1</v>
      </c>
      <c r="U267" s="34">
        <f t="shared" si="136"/>
        <v>2.3435465262197793E-7</v>
      </c>
      <c r="V267" s="1"/>
      <c r="W267" s="1"/>
      <c r="X267" s="1"/>
      <c r="Y267" s="1"/>
      <c r="Z267">
        <f t="shared" si="114"/>
        <v>12933</v>
      </c>
      <c r="AA267">
        <f t="shared" si="115"/>
        <v>8.857785118110582E-4</v>
      </c>
      <c r="AB267">
        <f t="shared" si="116"/>
        <v>-1.0368175111310661E-3</v>
      </c>
      <c r="AC267">
        <f t="shared" si="117"/>
        <v>3.3306290381814128E-4</v>
      </c>
      <c r="AD267"/>
      <c r="AE267">
        <f t="shared" si="126"/>
        <v>1.0749905513880184E-6</v>
      </c>
      <c r="AF267" s="145">
        <f t="shared" si="118"/>
        <v>41522.851569999999</v>
      </c>
      <c r="AG267" s="146"/>
      <c r="AH267">
        <f t="shared" si="119"/>
        <v>1.8110039810971682E-3</v>
      </c>
      <c r="AI267">
        <f t="shared" si="120"/>
        <v>1.097819697322153</v>
      </c>
      <c r="AJ267">
        <f t="shared" si="121"/>
        <v>0.28552640134455087</v>
      </c>
      <c r="AK267">
        <f t="shared" si="122"/>
        <v>8.953133596835107E-2</v>
      </c>
      <c r="AL267">
        <f t="shared" si="123"/>
        <v>0.74118724901316113</v>
      </c>
      <c r="AM267">
        <f t="shared" si="124"/>
        <v>0.38854624710362207</v>
      </c>
      <c r="AN267">
        <f t="shared" si="139"/>
        <v>19.505078189224236</v>
      </c>
      <c r="AO267">
        <f t="shared" si="139"/>
        <v>19.505078088310121</v>
      </c>
      <c r="AP267">
        <f t="shared" si="139"/>
        <v>19.505077128332882</v>
      </c>
      <c r="AQ267">
        <f t="shared" si="139"/>
        <v>19.505067996283092</v>
      </c>
      <c r="AR267">
        <f t="shared" si="139"/>
        <v>19.504981128332343</v>
      </c>
      <c r="AS267">
        <f t="shared" si="139"/>
        <v>19.504155093140763</v>
      </c>
      <c r="AT267">
        <f t="shared" si="139"/>
        <v>19.49632618090385</v>
      </c>
      <c r="AU267">
        <f t="shared" si="125"/>
        <v>19.424244652598695</v>
      </c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</row>
    <row r="268" spans="1:70">
      <c r="A268" s="155" t="s">
        <v>140</v>
      </c>
      <c r="B268" s="156" t="s">
        <v>62</v>
      </c>
      <c r="C268" s="157">
        <v>56541.354890000002</v>
      </c>
      <c r="D268" s="157">
        <v>2.9999999999999997E-4</v>
      </c>
      <c r="E268" s="48">
        <f t="shared" si="109"/>
        <v>12933.011300876222</v>
      </c>
      <c r="F268" s="48">
        <f t="shared" si="110"/>
        <v>12933</v>
      </c>
      <c r="G268" s="48">
        <f t="shared" si="134"/>
        <v>3.1689610041212291E-3</v>
      </c>
      <c r="H268" s="34"/>
      <c r="I268" s="34"/>
      <c r="J268" s="48"/>
      <c r="K268" s="34">
        <f t="shared" si="135"/>
        <v>3.1689610041212291E-3</v>
      </c>
      <c r="L268" s="34"/>
      <c r="O268" s="34">
        <f t="shared" ca="1" si="138"/>
        <v>3.4305200411236772E-4</v>
      </c>
      <c r="P268" s="34">
        <f t="shared" si="111"/>
        <v>-4.8410190313814914E-4</v>
      </c>
      <c r="Q268" s="214">
        <f t="shared" si="112"/>
        <v>41522.854890000002</v>
      </c>
      <c r="R268" s="59"/>
      <c r="S268" s="34">
        <f t="shared" si="140"/>
        <v>2.3435465262197793E-7</v>
      </c>
      <c r="T268" s="1">
        <v>1</v>
      </c>
      <c r="U268" s="34">
        <f t="shared" si="136"/>
        <v>2.3435465262197793E-7</v>
      </c>
      <c r="Z268">
        <f t="shared" si="114"/>
        <v>12933</v>
      </c>
      <c r="AA268">
        <f t="shared" si="115"/>
        <v>8.857785118110582E-4</v>
      </c>
      <c r="AB268">
        <f t="shared" si="116"/>
        <v>2.2831824923101708E-3</v>
      </c>
      <c r="AC268">
        <f t="shared" si="117"/>
        <v>3.6530629072593782E-3</v>
      </c>
      <c r="AE268">
        <f t="shared" si="126"/>
        <v>5.2129222931916835E-6</v>
      </c>
      <c r="AF268" s="145">
        <f t="shared" si="118"/>
        <v>41522.854890000002</v>
      </c>
      <c r="AG268" s="146"/>
      <c r="AH268">
        <f t="shared" si="119"/>
        <v>1.8110039810971682E-3</v>
      </c>
      <c r="AI268">
        <f t="shared" si="120"/>
        <v>1.097819697322153</v>
      </c>
      <c r="AJ268">
        <f t="shared" si="121"/>
        <v>0.28552640134455087</v>
      </c>
      <c r="AK268">
        <f t="shared" si="122"/>
        <v>8.953133596835107E-2</v>
      </c>
      <c r="AL268">
        <f t="shared" si="123"/>
        <v>0.74118724901316113</v>
      </c>
      <c r="AM268">
        <f t="shared" si="124"/>
        <v>0.38854624710362207</v>
      </c>
      <c r="AN268">
        <f t="shared" si="139"/>
        <v>19.505078189224236</v>
      </c>
      <c r="AO268">
        <f t="shared" si="139"/>
        <v>19.505078088310121</v>
      </c>
      <c r="AP268">
        <f t="shared" si="139"/>
        <v>19.505077128332882</v>
      </c>
      <c r="AQ268">
        <f t="shared" si="139"/>
        <v>19.505067996283092</v>
      </c>
      <c r="AR268">
        <f t="shared" si="139"/>
        <v>19.504981128332343</v>
      </c>
      <c r="AS268">
        <f t="shared" si="139"/>
        <v>19.504155093140763</v>
      </c>
      <c r="AT268">
        <f t="shared" si="139"/>
        <v>19.49632618090385</v>
      </c>
      <c r="AU268">
        <f t="shared" si="125"/>
        <v>19.424244652598695</v>
      </c>
    </row>
    <row r="269" spans="1:70">
      <c r="A269" s="155" t="s">
        <v>140</v>
      </c>
      <c r="B269" s="156" t="s">
        <v>62</v>
      </c>
      <c r="C269" s="157">
        <v>56541.355040000002</v>
      </c>
      <c r="D269" s="157">
        <v>1E-4</v>
      </c>
      <c r="E269" s="48">
        <f t="shared" si="109"/>
        <v>12933.011835793322</v>
      </c>
      <c r="F269" s="48">
        <f t="shared" si="110"/>
        <v>12933</v>
      </c>
      <c r="G269" s="48">
        <f t="shared" si="134"/>
        <v>3.3189610039698891E-3</v>
      </c>
      <c r="H269" s="34"/>
      <c r="I269" s="34"/>
      <c r="J269" s="48"/>
      <c r="K269" s="34">
        <f t="shared" si="135"/>
        <v>3.3189610039698891E-3</v>
      </c>
      <c r="L269" s="34"/>
      <c r="O269" s="34">
        <f t="shared" ca="1" si="138"/>
        <v>3.4305200411236772E-4</v>
      </c>
      <c r="P269" s="34">
        <f t="shared" si="111"/>
        <v>-4.8410190313814914E-4</v>
      </c>
      <c r="Q269" s="214">
        <f t="shared" si="112"/>
        <v>41522.855040000002</v>
      </c>
      <c r="R269" s="59"/>
      <c r="S269" s="34">
        <f t="shared" si="140"/>
        <v>2.3435465262197793E-7</v>
      </c>
      <c r="T269" s="1">
        <v>1</v>
      </c>
      <c r="U269" s="34">
        <f t="shared" si="136"/>
        <v>2.3435465262197793E-7</v>
      </c>
      <c r="Z269">
        <f t="shared" si="114"/>
        <v>12933</v>
      </c>
      <c r="AA269">
        <f t="shared" si="115"/>
        <v>8.857785118110582E-4</v>
      </c>
      <c r="AB269">
        <f t="shared" si="116"/>
        <v>2.4331824921588309E-3</v>
      </c>
      <c r="AC269">
        <f t="shared" si="117"/>
        <v>3.8030629071080383E-3</v>
      </c>
      <c r="AE269">
        <f t="shared" si="126"/>
        <v>5.9203770401482594E-6</v>
      </c>
      <c r="AF269" s="145">
        <f t="shared" si="118"/>
        <v>41522.855040000002</v>
      </c>
      <c r="AG269" s="146"/>
      <c r="AH269">
        <f t="shared" si="119"/>
        <v>1.8110039810971682E-3</v>
      </c>
      <c r="AI269">
        <f t="shared" si="120"/>
        <v>1.097819697322153</v>
      </c>
      <c r="AJ269">
        <f t="shared" si="121"/>
        <v>0.28552640134455087</v>
      </c>
      <c r="AK269">
        <f t="shared" si="122"/>
        <v>8.953133596835107E-2</v>
      </c>
      <c r="AL269">
        <f t="shared" si="123"/>
        <v>0.74118724901316113</v>
      </c>
      <c r="AM269">
        <f t="shared" si="124"/>
        <v>0.38854624710362207</v>
      </c>
      <c r="AN269">
        <f t="shared" si="139"/>
        <v>19.505078189224236</v>
      </c>
      <c r="AO269">
        <f t="shared" si="139"/>
        <v>19.505078088310121</v>
      </c>
      <c r="AP269">
        <f t="shared" si="139"/>
        <v>19.505077128332882</v>
      </c>
      <c r="AQ269">
        <f t="shared" si="139"/>
        <v>19.505067996283092</v>
      </c>
      <c r="AR269">
        <f t="shared" si="139"/>
        <v>19.504981128332343</v>
      </c>
      <c r="AS269">
        <f t="shared" si="139"/>
        <v>19.504155093140763</v>
      </c>
      <c r="AT269">
        <f t="shared" si="139"/>
        <v>19.49632618090385</v>
      </c>
      <c r="AU269">
        <f t="shared" si="125"/>
        <v>19.424244652598695</v>
      </c>
    </row>
    <row r="270" spans="1:70" s="34" customFormat="1">
      <c r="A270" s="155" t="s">
        <v>140</v>
      </c>
      <c r="B270" s="156" t="s">
        <v>65</v>
      </c>
      <c r="C270" s="157">
        <v>56541.496220000001</v>
      </c>
      <c r="D270" s="157">
        <v>1E-4</v>
      </c>
      <c r="E270" s="48">
        <f t="shared" si="109"/>
        <v>12933.515299768467</v>
      </c>
      <c r="F270" s="48">
        <f t="shared" si="110"/>
        <v>12933.5</v>
      </c>
      <c r="G270" s="48">
        <f t="shared" si="134"/>
        <v>4.2903195062535815E-3</v>
      </c>
      <c r="J270" s="48"/>
      <c r="K270" s="34">
        <f t="shared" si="135"/>
        <v>4.2903195062535815E-3</v>
      </c>
      <c r="O270" s="34">
        <f t="shared" ca="1" si="138"/>
        <v>3.4306037795536282E-4</v>
      </c>
      <c r="P270" s="34">
        <f t="shared" si="111"/>
        <v>-4.8429936898842976E-4</v>
      </c>
      <c r="Q270" s="214">
        <f t="shared" si="112"/>
        <v>41522.996220000001</v>
      </c>
      <c r="R270" s="59"/>
      <c r="S270" s="34">
        <f t="shared" si="140"/>
        <v>2.3454587880259124E-7</v>
      </c>
      <c r="T270" s="1">
        <v>1</v>
      </c>
      <c r="U270" s="34">
        <f t="shared" si="136"/>
        <v>2.3454587880259124E-7</v>
      </c>
      <c r="V270" s="1"/>
      <c r="W270" s="1"/>
      <c r="X270" s="1"/>
      <c r="Y270" s="1"/>
      <c r="Z270">
        <f t="shared" si="114"/>
        <v>12933.5</v>
      </c>
      <c r="AA270">
        <f t="shared" si="115"/>
        <v>8.8568484738038296E-4</v>
      </c>
      <c r="AB270">
        <f t="shared" si="116"/>
        <v>3.4046346588731983E-3</v>
      </c>
      <c r="AC270">
        <f t="shared" si="117"/>
        <v>4.7746188752420112E-3</v>
      </c>
      <c r="AD270"/>
      <c r="AE270">
        <f t="shared" si="126"/>
        <v>1.159153716040062E-5</v>
      </c>
      <c r="AF270" s="145">
        <f t="shared" si="118"/>
        <v>41522.996220000001</v>
      </c>
      <c r="AG270" s="146"/>
      <c r="AH270">
        <f t="shared" si="119"/>
        <v>1.8116621933978664E-3</v>
      </c>
      <c r="AI270">
        <f t="shared" si="120"/>
        <v>1.0978123760224714</v>
      </c>
      <c r="AJ270">
        <f t="shared" si="121"/>
        <v>0.28560476632370402</v>
      </c>
      <c r="AK270">
        <f t="shared" si="122"/>
        <v>8.9539334380561691E-2</v>
      </c>
      <c r="AL270">
        <f t="shared" si="123"/>
        <v>0.74126901896089425</v>
      </c>
      <c r="AM270">
        <f t="shared" si="124"/>
        <v>0.38859330515541002</v>
      </c>
      <c r="AN270">
        <f t="shared" si="139"/>
        <v>19.505152015632618</v>
      </c>
      <c r="AO270">
        <f t="shared" si="139"/>
        <v>19.505151914741706</v>
      </c>
      <c r="AP270">
        <f t="shared" si="139"/>
        <v>19.505150954930699</v>
      </c>
      <c r="AQ270">
        <f t="shared" si="139"/>
        <v>19.505141823943863</v>
      </c>
      <c r="AR270">
        <f t="shared" si="139"/>
        <v>19.505054961173308</v>
      </c>
      <c r="AS270">
        <f t="shared" si="139"/>
        <v>19.504228928389846</v>
      </c>
      <c r="AT270">
        <f t="shared" si="139"/>
        <v>19.496399600108674</v>
      </c>
      <c r="AU270">
        <f t="shared" si="125"/>
        <v>19.424310718495171</v>
      </c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</row>
    <row r="271" spans="1:70">
      <c r="A271" s="155" t="s">
        <v>140</v>
      </c>
      <c r="B271" s="156" t="s">
        <v>65</v>
      </c>
      <c r="C271" s="157">
        <v>56541.496290000003</v>
      </c>
      <c r="D271" s="157">
        <v>1E-4</v>
      </c>
      <c r="E271" s="48">
        <f t="shared" si="109"/>
        <v>12933.515549396454</v>
      </c>
      <c r="F271" s="48">
        <f t="shared" si="110"/>
        <v>12933.5</v>
      </c>
      <c r="G271" s="48">
        <f t="shared" si="134"/>
        <v>4.3603195081232116E-3</v>
      </c>
      <c r="H271" s="34"/>
      <c r="I271" s="34"/>
      <c r="J271" s="48"/>
      <c r="K271" s="34">
        <f t="shared" si="135"/>
        <v>4.3603195081232116E-3</v>
      </c>
      <c r="L271" s="34"/>
      <c r="O271" s="34">
        <f t="shared" ca="1" si="138"/>
        <v>3.4306037795536282E-4</v>
      </c>
      <c r="P271" s="34">
        <f t="shared" si="111"/>
        <v>-4.8429936898842976E-4</v>
      </c>
      <c r="Q271" s="214">
        <f t="shared" si="112"/>
        <v>41522.996290000003</v>
      </c>
      <c r="R271" s="59"/>
      <c r="S271" s="34">
        <f t="shared" si="140"/>
        <v>2.3454587880259124E-7</v>
      </c>
      <c r="T271" s="1">
        <v>1</v>
      </c>
      <c r="U271" s="34">
        <f t="shared" si="136"/>
        <v>2.3454587880259124E-7</v>
      </c>
      <c r="Z271">
        <f t="shared" si="114"/>
        <v>12933.5</v>
      </c>
      <c r="AA271">
        <f t="shared" si="115"/>
        <v>8.8568484738038296E-4</v>
      </c>
      <c r="AB271">
        <f t="shared" si="116"/>
        <v>3.4746346607428284E-3</v>
      </c>
      <c r="AC271">
        <f t="shared" si="117"/>
        <v>4.8446188771116413E-3</v>
      </c>
      <c r="AE271">
        <f t="shared" si="126"/>
        <v>1.207308602563543E-5</v>
      </c>
      <c r="AF271" s="145">
        <f t="shared" si="118"/>
        <v>41522.996290000003</v>
      </c>
      <c r="AG271" s="146"/>
      <c r="AH271">
        <f t="shared" si="119"/>
        <v>1.8116621933978664E-3</v>
      </c>
      <c r="AI271">
        <f t="shared" si="120"/>
        <v>1.0978123760224714</v>
      </c>
      <c r="AJ271">
        <f t="shared" si="121"/>
        <v>0.28560476632370402</v>
      </c>
      <c r="AK271">
        <f t="shared" si="122"/>
        <v>8.9539334380561691E-2</v>
      </c>
      <c r="AL271">
        <f t="shared" si="123"/>
        <v>0.74126901896089425</v>
      </c>
      <c r="AM271">
        <f t="shared" si="124"/>
        <v>0.38859330515541002</v>
      </c>
      <c r="AN271">
        <f t="shared" si="139"/>
        <v>19.505152015632618</v>
      </c>
      <c r="AO271">
        <f t="shared" si="139"/>
        <v>19.505151914741706</v>
      </c>
      <c r="AP271">
        <f t="shared" si="139"/>
        <v>19.505150954930699</v>
      </c>
      <c r="AQ271">
        <f t="shared" si="139"/>
        <v>19.505141823943863</v>
      </c>
      <c r="AR271">
        <f t="shared" si="139"/>
        <v>19.505054961173308</v>
      </c>
      <c r="AS271">
        <f t="shared" si="139"/>
        <v>19.504228928389846</v>
      </c>
      <c r="AT271">
        <f t="shared" si="139"/>
        <v>19.496399600108674</v>
      </c>
      <c r="AU271">
        <f t="shared" si="125"/>
        <v>19.424310718495171</v>
      </c>
    </row>
    <row r="272" spans="1:70">
      <c r="A272" s="155" t="s">
        <v>140</v>
      </c>
      <c r="B272" s="156" t="s">
        <v>65</v>
      </c>
      <c r="C272" s="157">
        <v>56541.496420000003</v>
      </c>
      <c r="D272" s="157">
        <v>2.0000000000000001E-4</v>
      </c>
      <c r="E272" s="48">
        <f t="shared" si="109"/>
        <v>12933.516012991277</v>
      </c>
      <c r="F272" s="48">
        <f t="shared" si="110"/>
        <v>12933.5</v>
      </c>
      <c r="G272" s="48">
        <f t="shared" si="134"/>
        <v>4.4903195084771141E-3</v>
      </c>
      <c r="H272" s="34"/>
      <c r="I272" s="34"/>
      <c r="J272" s="48"/>
      <c r="K272" s="34">
        <f t="shared" si="135"/>
        <v>4.4903195084771141E-3</v>
      </c>
      <c r="L272" s="34"/>
      <c r="O272" s="34">
        <f t="shared" ca="1" si="138"/>
        <v>3.4306037795536282E-4</v>
      </c>
      <c r="P272" s="34">
        <f t="shared" si="111"/>
        <v>-4.8429936898842976E-4</v>
      </c>
      <c r="Q272" s="214">
        <f t="shared" si="112"/>
        <v>41522.996420000003</v>
      </c>
      <c r="R272" s="59"/>
      <c r="S272" s="34">
        <f t="shared" si="140"/>
        <v>2.3454587880259124E-7</v>
      </c>
      <c r="T272" s="1">
        <v>1</v>
      </c>
      <c r="U272" s="34">
        <f t="shared" si="136"/>
        <v>2.3454587880259124E-7</v>
      </c>
      <c r="Z272">
        <f t="shared" si="114"/>
        <v>12933.5</v>
      </c>
      <c r="AA272">
        <f t="shared" si="115"/>
        <v>8.8568484738038296E-4</v>
      </c>
      <c r="AB272">
        <f t="shared" si="116"/>
        <v>3.604634661096731E-3</v>
      </c>
      <c r="AC272">
        <f t="shared" si="117"/>
        <v>4.9746188774655439E-3</v>
      </c>
      <c r="AE272">
        <f t="shared" si="126"/>
        <v>1.2993391039979945E-5</v>
      </c>
      <c r="AF272" s="145">
        <f t="shared" si="118"/>
        <v>41522.996420000003</v>
      </c>
      <c r="AG272" s="146"/>
      <c r="AH272">
        <f t="shared" si="119"/>
        <v>1.8116621933978664E-3</v>
      </c>
      <c r="AI272">
        <f t="shared" si="120"/>
        <v>1.0978123760224714</v>
      </c>
      <c r="AJ272">
        <f t="shared" si="121"/>
        <v>0.28560476632370402</v>
      </c>
      <c r="AK272">
        <f t="shared" si="122"/>
        <v>8.9539334380561691E-2</v>
      </c>
      <c r="AL272">
        <f t="shared" si="123"/>
        <v>0.74126901896089425</v>
      </c>
      <c r="AM272">
        <f t="shared" si="124"/>
        <v>0.38859330515541002</v>
      </c>
      <c r="AN272">
        <f t="shared" si="139"/>
        <v>19.505152015632618</v>
      </c>
      <c r="AO272">
        <f t="shared" si="139"/>
        <v>19.505151914741706</v>
      </c>
      <c r="AP272">
        <f t="shared" si="139"/>
        <v>19.505150954930699</v>
      </c>
      <c r="AQ272">
        <f t="shared" si="139"/>
        <v>19.505141823943863</v>
      </c>
      <c r="AR272">
        <f t="shared" si="139"/>
        <v>19.505054961173308</v>
      </c>
      <c r="AS272">
        <f t="shared" si="139"/>
        <v>19.504228928389846</v>
      </c>
      <c r="AT272">
        <f t="shared" si="139"/>
        <v>19.496399600108674</v>
      </c>
      <c r="AU272">
        <f t="shared" si="125"/>
        <v>19.424310718495171</v>
      </c>
    </row>
    <row r="273" spans="1:70" s="34" customFormat="1">
      <c r="A273" s="155" t="s">
        <v>148</v>
      </c>
      <c r="B273" s="156" t="s">
        <v>65</v>
      </c>
      <c r="C273" s="157">
        <v>56554.535000000003</v>
      </c>
      <c r="D273" s="157">
        <v>1E-4</v>
      </c>
      <c r="E273" s="48">
        <f t="shared" si="109"/>
        <v>12980.0130757276</v>
      </c>
      <c r="F273" s="48">
        <f t="shared" si="110"/>
        <v>12980</v>
      </c>
      <c r="G273" s="1"/>
      <c r="L273" s="48"/>
      <c r="O273" s="34">
        <f t="shared" ca="1" si="138"/>
        <v>3.438391453539032E-4</v>
      </c>
      <c r="P273" s="34">
        <f t="shared" si="111"/>
        <v>-5.0270979002382549E-4</v>
      </c>
      <c r="Q273" s="214">
        <f t="shared" si="112"/>
        <v>41536.035000000003</v>
      </c>
      <c r="R273" s="59"/>
      <c r="S273" s="34">
        <f>(P273-L273)^2</f>
        <v>2.5271713298579873E-7</v>
      </c>
      <c r="T273" s="1">
        <v>1</v>
      </c>
      <c r="U273" s="34">
        <f t="shared" si="136"/>
        <v>2.5271713298579873E-7</v>
      </c>
      <c r="V273" s="1"/>
      <c r="W273" s="1"/>
      <c r="X273" s="1"/>
      <c r="Y273" s="1"/>
      <c r="Z273">
        <f t="shared" si="114"/>
        <v>12980</v>
      </c>
      <c r="AA273">
        <f t="shared" si="115"/>
        <v>8.7678503519306172E-4</v>
      </c>
      <c r="AB273">
        <f t="shared" si="116"/>
        <v>-8.7678503519306172E-4</v>
      </c>
      <c r="AC273">
        <f t="shared" si="117"/>
        <v>5.0270979002382549E-4</v>
      </c>
      <c r="AD273"/>
      <c r="AE273">
        <f t="shared" si="126"/>
        <v>7.6875199793849852E-7</v>
      </c>
      <c r="AF273" s="145">
        <f t="shared" si="118"/>
        <v>41536.035000000003</v>
      </c>
      <c r="AG273" s="146"/>
      <c r="AH273">
        <f t="shared" si="119"/>
        <v>1.8728130918536853E-3</v>
      </c>
      <c r="AI273">
        <f t="shared" si="120"/>
        <v>1.0971290743808806</v>
      </c>
      <c r="AJ273">
        <f t="shared" si="121"/>
        <v>0.29287972417119551</v>
      </c>
      <c r="AK273">
        <f t="shared" si="122"/>
        <v>9.0280098661824432E-2</v>
      </c>
      <c r="AL273">
        <f t="shared" si="123"/>
        <v>0.74886884664600573</v>
      </c>
      <c r="AM273">
        <f t="shared" si="124"/>
        <v>0.39297351305344524</v>
      </c>
      <c r="AN273">
        <f t="shared" si="139"/>
        <v>19.512015714488019</v>
      </c>
      <c r="AO273">
        <f t="shared" si="139"/>
        <v>19.512015615759175</v>
      </c>
      <c r="AP273">
        <f t="shared" si="139"/>
        <v>19.512014671510098</v>
      </c>
      <c r="AQ273">
        <f t="shared" si="139"/>
        <v>19.51200564068575</v>
      </c>
      <c r="AR273">
        <f t="shared" si="139"/>
        <v>19.511919272844576</v>
      </c>
      <c r="AS273">
        <f t="shared" si="139"/>
        <v>19.511093572733579</v>
      </c>
      <c r="AT273">
        <f t="shared" si="139"/>
        <v>19.503226206539701</v>
      </c>
      <c r="AU273">
        <f t="shared" si="125"/>
        <v>19.430454846867395</v>
      </c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F39"/>
  <sheetViews>
    <sheetView workbookViewId="0">
      <selection activeCell="A22" sqref="A22"/>
    </sheetView>
  </sheetViews>
  <sheetFormatPr defaultRowHeight="12.75"/>
  <cols>
    <col min="1" max="1" width="10.140625" style="1" customWidth="1"/>
    <col min="2" max="2" width="8.140625" style="1" customWidth="1"/>
    <col min="3" max="3" width="7.42578125" style="1" customWidth="1"/>
    <col min="4" max="4" width="3.5703125" style="1" customWidth="1"/>
    <col min="5" max="5" width="4.140625" style="1" customWidth="1"/>
    <col min="6" max="6" width="11.5703125" style="1" customWidth="1"/>
    <col min="7" max="16384" width="9.140625" style="1"/>
  </cols>
  <sheetData>
    <row r="5" spans="1:6">
      <c r="A5" s="193">
        <v>43042.714999999997</v>
      </c>
      <c r="B5" s="194">
        <v>-4110.5</v>
      </c>
      <c r="C5" s="195">
        <v>8.0000000000000002E-3</v>
      </c>
      <c r="D5" s="1">
        <v>7</v>
      </c>
      <c r="E5" s="15" t="s">
        <v>227</v>
      </c>
      <c r="F5" s="68" t="s">
        <v>228</v>
      </c>
    </row>
    <row r="6" spans="1:6">
      <c r="A6" s="193">
        <v>43079.724999999999</v>
      </c>
      <c r="B6" s="194">
        <v>-3978.5</v>
      </c>
      <c r="C6" s="195">
        <v>2E-3</v>
      </c>
      <c r="D6" s="1">
        <v>9</v>
      </c>
      <c r="E6" s="15" t="s">
        <v>227</v>
      </c>
      <c r="F6" s="68" t="s">
        <v>229</v>
      </c>
    </row>
    <row r="7" spans="1:6">
      <c r="A7" s="193">
        <v>43096.557000000001</v>
      </c>
      <c r="B7" s="194">
        <v>-3918.5</v>
      </c>
      <c r="C7" s="195">
        <v>8.9999999999999993E-3</v>
      </c>
      <c r="D7" s="1">
        <v>9</v>
      </c>
      <c r="E7" s="15" t="s">
        <v>227</v>
      </c>
      <c r="F7" s="68" t="s">
        <v>228</v>
      </c>
    </row>
    <row r="8" spans="1:6">
      <c r="A8" s="193">
        <v>43380.754999999997</v>
      </c>
      <c r="B8" s="68">
        <v>-2905</v>
      </c>
      <c r="C8" s="195">
        <v>0</v>
      </c>
      <c r="D8" s="1">
        <v>10</v>
      </c>
      <c r="E8" s="15" t="s">
        <v>230</v>
      </c>
      <c r="F8" s="68" t="s">
        <v>229</v>
      </c>
    </row>
    <row r="9" spans="1:6">
      <c r="A9" s="193">
        <v>43452.688000000002</v>
      </c>
      <c r="B9" s="194">
        <v>-2648.5</v>
      </c>
      <c r="C9" s="195">
        <v>5.0000000000000001E-3</v>
      </c>
      <c r="D9" s="1">
        <v>8</v>
      </c>
      <c r="E9" s="15" t="s">
        <v>230</v>
      </c>
      <c r="F9" s="68" t="s">
        <v>228</v>
      </c>
    </row>
    <row r="10" spans="1:6">
      <c r="A10" s="193">
        <v>43452.690999999999</v>
      </c>
      <c r="B10" s="194">
        <v>-2648.5</v>
      </c>
      <c r="C10" s="195">
        <v>8.0000000000000002E-3</v>
      </c>
      <c r="D10" s="1" t="s">
        <v>231</v>
      </c>
      <c r="E10" s="15" t="s">
        <v>230</v>
      </c>
      <c r="F10" s="68" t="s">
        <v>229</v>
      </c>
    </row>
    <row r="11" spans="1:6">
      <c r="A11" s="193">
        <v>43714.739000000001</v>
      </c>
      <c r="B11" s="68">
        <v>-1714</v>
      </c>
      <c r="C11" s="195">
        <v>3.0000000000000001E-3</v>
      </c>
      <c r="D11" s="1">
        <v>10</v>
      </c>
      <c r="E11" s="15" t="s">
        <v>230</v>
      </c>
      <c r="F11" s="68" t="s">
        <v>229</v>
      </c>
    </row>
    <row r="12" spans="1:6">
      <c r="A12" s="193">
        <v>43757.644</v>
      </c>
      <c r="B12" s="68">
        <v>-1561</v>
      </c>
      <c r="C12" s="195">
        <v>4.0000000000000001E-3</v>
      </c>
      <c r="D12" s="1">
        <v>8</v>
      </c>
      <c r="E12" s="15" t="s">
        <v>232</v>
      </c>
      <c r="F12" s="68" t="s">
        <v>233</v>
      </c>
    </row>
    <row r="13" spans="1:6">
      <c r="A13" s="193">
        <v>43802.65</v>
      </c>
      <c r="B13" s="68" t="s">
        <v>234</v>
      </c>
      <c r="C13" s="195">
        <v>2E-3</v>
      </c>
      <c r="D13" s="1">
        <v>15</v>
      </c>
      <c r="E13" s="15" t="s">
        <v>230</v>
      </c>
      <c r="F13" s="68" t="s">
        <v>229</v>
      </c>
    </row>
    <row r="14" spans="1:6">
      <c r="A14" s="193">
        <v>44101.724000000002</v>
      </c>
      <c r="B14" s="68">
        <v>-334</v>
      </c>
      <c r="C14" s="195">
        <v>7.0000000000000001E-3</v>
      </c>
      <c r="D14" s="1">
        <v>13</v>
      </c>
      <c r="E14" s="15" t="s">
        <v>230</v>
      </c>
      <c r="F14" s="68" t="s">
        <v>229</v>
      </c>
    </row>
    <row r="15" spans="1:6">
      <c r="A15" s="193">
        <v>44128.648000000001</v>
      </c>
      <c r="B15" s="68">
        <v>-238</v>
      </c>
      <c r="C15" s="195">
        <v>1.0999999999999999E-2</v>
      </c>
      <c r="D15" s="1">
        <v>11</v>
      </c>
      <c r="E15" s="15" t="s">
        <v>232</v>
      </c>
      <c r="F15" s="68" t="s">
        <v>233</v>
      </c>
    </row>
    <row r="16" spans="1:6">
      <c r="A16" s="193">
        <v>44474.824999999997</v>
      </c>
      <c r="B16" s="194">
        <v>996.5</v>
      </c>
      <c r="C16" s="196" t="s">
        <v>235</v>
      </c>
      <c r="D16" s="1">
        <v>14</v>
      </c>
      <c r="E16" s="15" t="s">
        <v>230</v>
      </c>
      <c r="F16" s="68" t="s">
        <v>229</v>
      </c>
    </row>
    <row r="17" spans="1:6">
      <c r="A17" s="193">
        <v>44539.601000000002</v>
      </c>
      <c r="B17" s="194">
        <v>1227.5</v>
      </c>
      <c r="C17" s="195">
        <v>7.0000000000000001E-3</v>
      </c>
      <c r="D17" s="1">
        <v>14</v>
      </c>
      <c r="E17" s="15" t="s">
        <v>230</v>
      </c>
      <c r="F17" s="68" t="s">
        <v>236</v>
      </c>
    </row>
    <row r="18" spans="1:6">
      <c r="A18" s="193">
        <v>44544.652999999998</v>
      </c>
      <c r="B18" s="194">
        <v>1245.5</v>
      </c>
      <c r="C18" s="195">
        <v>1.2E-2</v>
      </c>
      <c r="D18" s="1">
        <v>16</v>
      </c>
      <c r="E18" s="15" t="s">
        <v>230</v>
      </c>
      <c r="F18" s="68" t="s">
        <v>236</v>
      </c>
    </row>
    <row r="19" spans="1:6">
      <c r="A19" s="193">
        <v>44880.73</v>
      </c>
      <c r="B19" s="68">
        <v>2444</v>
      </c>
      <c r="C19" s="195">
        <v>4.0000000000000001E-3</v>
      </c>
      <c r="D19" s="1">
        <v>12</v>
      </c>
      <c r="E19" s="15" t="s">
        <v>230</v>
      </c>
      <c r="F19" s="68" t="s">
        <v>229</v>
      </c>
    </row>
    <row r="20" spans="1:6">
      <c r="A20" s="193">
        <v>44926.576999999997</v>
      </c>
      <c r="B20" s="194">
        <v>2607.5</v>
      </c>
      <c r="C20" s="195">
        <v>3.0000000000000001E-3</v>
      </c>
      <c r="D20" s="1">
        <v>8</v>
      </c>
      <c r="E20" s="15" t="s">
        <v>232</v>
      </c>
      <c r="F20" s="68" t="s">
        <v>233</v>
      </c>
    </row>
    <row r="21" spans="1:6">
      <c r="A21" s="193">
        <v>45291.686999999998</v>
      </c>
      <c r="B21" s="194">
        <v>3909.5</v>
      </c>
      <c r="C21" s="195">
        <v>5.0000000000000001E-3</v>
      </c>
      <c r="D21" s="1">
        <v>10</v>
      </c>
      <c r="E21" s="15" t="s">
        <v>230</v>
      </c>
      <c r="F21" s="68" t="s">
        <v>229</v>
      </c>
    </row>
    <row r="22" spans="1:6">
      <c r="A22" s="193">
        <v>45945.769</v>
      </c>
      <c r="B22" s="68">
        <v>6242</v>
      </c>
      <c r="C22" s="195">
        <v>5.0000000000000001E-3</v>
      </c>
      <c r="D22" s="1">
        <v>8</v>
      </c>
      <c r="E22" s="15" t="s">
        <v>237</v>
      </c>
      <c r="F22" s="68" t="s">
        <v>238</v>
      </c>
    </row>
    <row r="23" spans="1:6">
      <c r="A23" s="193">
        <v>45956.71</v>
      </c>
      <c r="B23" s="68">
        <v>6281</v>
      </c>
      <c r="C23" s="195">
        <v>0.01</v>
      </c>
      <c r="D23" s="1">
        <v>11</v>
      </c>
      <c r="E23" s="15" t="s">
        <v>237</v>
      </c>
      <c r="F23" s="68" t="s">
        <v>238</v>
      </c>
    </row>
    <row r="24" spans="1:6">
      <c r="A24" s="193">
        <v>45959.654999999999</v>
      </c>
      <c r="B24" s="194">
        <v>6291.5</v>
      </c>
      <c r="C24" s="195">
        <v>0.01</v>
      </c>
      <c r="D24" s="1">
        <v>9</v>
      </c>
      <c r="E24" s="15" t="s">
        <v>230</v>
      </c>
      <c r="F24" s="68" t="s">
        <v>229</v>
      </c>
    </row>
    <row r="25" spans="1:6">
      <c r="A25" s="193">
        <v>45962.591</v>
      </c>
      <c r="B25" s="68">
        <v>6302</v>
      </c>
      <c r="C25" s="195">
        <v>2E-3</v>
      </c>
      <c r="D25" s="1">
        <v>12</v>
      </c>
      <c r="E25" s="15" t="s">
        <v>237</v>
      </c>
      <c r="F25" s="68" t="s">
        <v>238</v>
      </c>
    </row>
    <row r="26" spans="1:6">
      <c r="A26" s="193">
        <v>45964.593000000001</v>
      </c>
      <c r="B26" s="194">
        <v>6309.5</v>
      </c>
      <c r="C26" s="195">
        <v>1E-3</v>
      </c>
      <c r="D26" s="1">
        <v>9</v>
      </c>
      <c r="E26" s="15" t="s">
        <v>237</v>
      </c>
      <c r="F26" s="68" t="s">
        <v>238</v>
      </c>
    </row>
    <row r="27" spans="1:6">
      <c r="A27" s="193">
        <v>45975.53</v>
      </c>
      <c r="B27" s="194">
        <v>6348.5</v>
      </c>
      <c r="C27" s="196" t="s">
        <v>239</v>
      </c>
      <c r="D27" s="1">
        <v>11</v>
      </c>
      <c r="E27" s="15" t="s">
        <v>237</v>
      </c>
      <c r="F27" s="68" t="s">
        <v>238</v>
      </c>
    </row>
    <row r="28" spans="1:6">
      <c r="A28" s="193">
        <v>46028.625999999997</v>
      </c>
      <c r="B28" s="194">
        <v>6537.5</v>
      </c>
      <c r="C28" s="195">
        <v>-2E-3</v>
      </c>
      <c r="D28" s="1">
        <v>9</v>
      </c>
      <c r="E28" s="15" t="s">
        <v>237</v>
      </c>
      <c r="F28" s="68" t="s">
        <v>238</v>
      </c>
    </row>
    <row r="29" spans="1:6">
      <c r="A29" s="193">
        <v>46028.635999999999</v>
      </c>
      <c r="B29" s="194">
        <v>6537.5</v>
      </c>
      <c r="C29" s="195">
        <v>8.0000000000000002E-3</v>
      </c>
      <c r="D29" s="1">
        <v>14</v>
      </c>
      <c r="E29" s="15" t="s">
        <v>230</v>
      </c>
      <c r="F29" s="68" t="s">
        <v>229</v>
      </c>
    </row>
    <row r="30" spans="1:6">
      <c r="A30" s="193">
        <v>46293.637999999999</v>
      </c>
      <c r="B30" s="194">
        <v>7482.5</v>
      </c>
      <c r="C30" s="195">
        <v>1.2E-2</v>
      </c>
      <c r="D30" s="1">
        <v>9</v>
      </c>
      <c r="E30" s="15" t="s">
        <v>230</v>
      </c>
      <c r="F30" s="68" t="s">
        <v>229</v>
      </c>
    </row>
    <row r="31" spans="1:6">
      <c r="A31" s="193">
        <v>45701.648999999998</v>
      </c>
      <c r="B31" s="194">
        <v>8937.5</v>
      </c>
      <c r="C31" s="196" t="s">
        <v>240</v>
      </c>
      <c r="D31" s="1">
        <v>9</v>
      </c>
      <c r="E31" s="15" t="s">
        <v>230</v>
      </c>
      <c r="F31" s="68" t="s">
        <v>229</v>
      </c>
    </row>
    <row r="32" spans="1:6">
      <c r="A32" s="193">
        <v>46709.64</v>
      </c>
      <c r="B32" s="68">
        <v>8966</v>
      </c>
      <c r="C32" s="195">
        <v>0.01</v>
      </c>
      <c r="D32" s="1">
        <v>13</v>
      </c>
      <c r="E32" s="15" t="s">
        <v>230</v>
      </c>
      <c r="F32" s="68" t="s">
        <v>229</v>
      </c>
    </row>
    <row r="33" spans="1:6">
      <c r="A33" s="193">
        <v>47469.292999999998</v>
      </c>
      <c r="B33" s="68">
        <v>11675</v>
      </c>
      <c r="C33" s="196" t="s">
        <v>241</v>
      </c>
      <c r="D33" s="1">
        <v>8</v>
      </c>
      <c r="E33" s="15" t="s">
        <v>230</v>
      </c>
      <c r="F33" s="68" t="s">
        <v>229</v>
      </c>
    </row>
    <row r="34" spans="1:6">
      <c r="A34" s="193">
        <v>47859.633000000002</v>
      </c>
      <c r="B34" s="68">
        <v>13067</v>
      </c>
      <c r="C34" s="195">
        <v>-3.0000000000000001E-3</v>
      </c>
      <c r="D34" s="1" t="s">
        <v>242</v>
      </c>
      <c r="E34" s="15" t="s">
        <v>230</v>
      </c>
      <c r="F34" s="68" t="s">
        <v>229</v>
      </c>
    </row>
    <row r="35" spans="1:6">
      <c r="A35" s="193">
        <v>48914.584999999999</v>
      </c>
      <c r="B35" s="68">
        <v>16829</v>
      </c>
      <c r="C35" s="196" t="s">
        <v>243</v>
      </c>
      <c r="D35" s="1">
        <v>9</v>
      </c>
      <c r="E35" s="15" t="s">
        <v>230</v>
      </c>
      <c r="F35" s="68" t="s">
        <v>244</v>
      </c>
    </row>
    <row r="36" spans="1:6">
      <c r="A36" s="193">
        <v>48922.555</v>
      </c>
      <c r="B36" s="194">
        <v>16857.5</v>
      </c>
      <c r="C36" s="195">
        <v>-5.0000000000000001E-3</v>
      </c>
      <c r="D36" s="1" t="s">
        <v>231</v>
      </c>
      <c r="E36" s="15" t="s">
        <v>230</v>
      </c>
      <c r="F36" s="68" t="s">
        <v>229</v>
      </c>
    </row>
    <row r="37" spans="1:6">
      <c r="A37" s="193">
        <v>48954.529000000002</v>
      </c>
      <c r="B37" s="194">
        <v>16971.5</v>
      </c>
      <c r="C37" s="196" t="s">
        <v>245</v>
      </c>
      <c r="D37" s="1">
        <v>8</v>
      </c>
      <c r="E37" s="15" t="s">
        <v>230</v>
      </c>
      <c r="F37" s="68" t="s">
        <v>229</v>
      </c>
    </row>
    <row r="38" spans="1:6">
      <c r="A38" s="197">
        <v>49624.586000000003</v>
      </c>
      <c r="B38" s="68">
        <v>19361</v>
      </c>
      <c r="C38" s="195">
        <v>-1.7999999999999999E-2</v>
      </c>
      <c r="D38" s="1" t="s">
        <v>231</v>
      </c>
      <c r="E38" s="15" t="s">
        <v>230</v>
      </c>
      <c r="F38" s="68" t="s">
        <v>229</v>
      </c>
    </row>
    <row r="39" spans="1:6">
      <c r="A39" s="50" t="s">
        <v>246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67"/>
  <sheetViews>
    <sheetView workbookViewId="0"/>
  </sheetViews>
  <sheetFormatPr defaultRowHeight="12.75"/>
  <cols>
    <col min="1" max="1" width="17.42578125" style="1" customWidth="1"/>
    <col min="2" max="2" width="6.5703125" style="68" customWidth="1"/>
    <col min="3" max="3" width="13" style="50" customWidth="1"/>
    <col min="4" max="4" width="6.7109375" style="1" customWidth="1"/>
    <col min="6" max="7" width="17" style="1" customWidth="1"/>
    <col min="8" max="9" width="9.140625" style="1"/>
    <col min="10" max="11" width="20.5703125" style="1" customWidth="1"/>
    <col min="12" max="16384" width="9.140625" style="1"/>
  </cols>
  <sheetData>
    <row r="1" spans="1:11">
      <c r="A1" s="1" t="s">
        <v>247</v>
      </c>
    </row>
    <row r="11" spans="1:11">
      <c r="A11" s="1" t="s">
        <v>248</v>
      </c>
      <c r="B11" s="68" t="s">
        <v>65</v>
      </c>
      <c r="C11" s="50">
        <v>24786.6</v>
      </c>
      <c r="D11" s="1" t="s">
        <v>50</v>
      </c>
      <c r="F11" s="1" t="s">
        <v>249</v>
      </c>
      <c r="G11" s="1" t="s">
        <v>250</v>
      </c>
      <c r="H11" s="1" t="s">
        <v>251</v>
      </c>
      <c r="J11" s="1">
        <v>-83404</v>
      </c>
      <c r="K11" s="1">
        <v>-8.3099999999999993E-2</v>
      </c>
    </row>
    <row r="12" spans="1:11">
      <c r="A12" s="1" t="s">
        <v>252</v>
      </c>
      <c r="B12" s="68" t="s">
        <v>65</v>
      </c>
      <c r="C12" s="50">
        <v>31323.277999999998</v>
      </c>
      <c r="D12" s="1" t="s">
        <v>50</v>
      </c>
      <c r="F12" s="1" t="s">
        <v>253</v>
      </c>
      <c r="G12" s="1" t="s">
        <v>254</v>
      </c>
      <c r="H12" s="1" t="s">
        <v>255</v>
      </c>
      <c r="J12" s="1">
        <v>-60094</v>
      </c>
      <c r="K12" s="1">
        <v>5.1299999999999998E-2</v>
      </c>
    </row>
    <row r="13" spans="1:11">
      <c r="A13" s="1" t="s">
        <v>252</v>
      </c>
      <c r="B13" s="68" t="s">
        <v>62</v>
      </c>
      <c r="C13" s="50">
        <v>31323.42</v>
      </c>
      <c r="D13" s="1" t="s">
        <v>50</v>
      </c>
      <c r="F13" s="1" t="s">
        <v>253</v>
      </c>
      <c r="G13" s="1" t="s">
        <v>254</v>
      </c>
      <c r="H13" s="1" t="s">
        <v>255</v>
      </c>
      <c r="J13" s="1">
        <v>-60093</v>
      </c>
      <c r="K13" s="1">
        <v>5.2900000000000003E-2</v>
      </c>
    </row>
    <row r="14" spans="1:11">
      <c r="A14" s="1" t="s">
        <v>256</v>
      </c>
      <c r="B14" s="68" t="s">
        <v>65</v>
      </c>
      <c r="C14" s="50">
        <v>34979.445</v>
      </c>
      <c r="D14" s="1" t="s">
        <v>50</v>
      </c>
      <c r="F14" s="1" t="s">
        <v>257</v>
      </c>
      <c r="G14" s="1" t="s">
        <v>258</v>
      </c>
      <c r="H14" s="1" t="s">
        <v>259</v>
      </c>
      <c r="J14" s="1">
        <v>-47056</v>
      </c>
      <c r="K14" s="1">
        <v>0.12839999999999999</v>
      </c>
    </row>
    <row r="15" spans="1:11">
      <c r="A15" s="1" t="s">
        <v>256</v>
      </c>
      <c r="B15" s="68" t="s">
        <v>62</v>
      </c>
      <c r="C15" s="50">
        <v>34979.576999999997</v>
      </c>
      <c r="D15" s="1" t="s">
        <v>50</v>
      </c>
      <c r="F15" s="1" t="s">
        <v>257</v>
      </c>
      <c r="G15" s="1" t="s">
        <v>258</v>
      </c>
      <c r="H15" s="1" t="s">
        <v>259</v>
      </c>
      <c r="J15" s="1">
        <v>-47055</v>
      </c>
      <c r="K15" s="1">
        <v>0.12</v>
      </c>
    </row>
    <row r="16" spans="1:11">
      <c r="A16" s="1" t="s">
        <v>260</v>
      </c>
      <c r="B16" s="68" t="s">
        <v>62</v>
      </c>
      <c r="C16" s="50">
        <v>34979.584999999999</v>
      </c>
      <c r="D16" s="1" t="s">
        <v>48</v>
      </c>
      <c r="F16" s="1" t="s">
        <v>261</v>
      </c>
      <c r="G16" s="1" t="s">
        <v>262</v>
      </c>
      <c r="J16" s="1">
        <v>-47055</v>
      </c>
      <c r="K16" s="1">
        <v>0.128</v>
      </c>
    </row>
    <row r="17" spans="1:11">
      <c r="A17" s="1" t="s">
        <v>263</v>
      </c>
      <c r="B17" s="68" t="s">
        <v>65</v>
      </c>
      <c r="C17" s="50">
        <v>34990.383999999998</v>
      </c>
      <c r="D17" s="1" t="s">
        <v>48</v>
      </c>
      <c r="F17" s="1" t="s">
        <v>64</v>
      </c>
      <c r="G17" s="1" t="s">
        <v>262</v>
      </c>
      <c r="J17" s="1">
        <v>-47017</v>
      </c>
      <c r="K17" s="1">
        <v>0.13109999999999999</v>
      </c>
    </row>
    <row r="18" spans="1:11">
      <c r="A18" s="1" t="s">
        <v>264</v>
      </c>
      <c r="B18" s="68" t="s">
        <v>62</v>
      </c>
      <c r="C18" s="50">
        <v>34990.517999999996</v>
      </c>
      <c r="D18" s="1" t="s">
        <v>48</v>
      </c>
      <c r="F18" s="1" t="s">
        <v>265</v>
      </c>
      <c r="G18" s="1" t="s">
        <v>262</v>
      </c>
      <c r="J18" s="1">
        <v>-47016</v>
      </c>
      <c r="K18" s="1">
        <v>0.12470000000000001</v>
      </c>
    </row>
    <row r="19" spans="1:11">
      <c r="A19" s="1" t="s">
        <v>252</v>
      </c>
      <c r="B19" s="68" t="s">
        <v>65</v>
      </c>
      <c r="C19" s="50">
        <v>35345.400999999998</v>
      </c>
      <c r="D19" s="1" t="s">
        <v>50</v>
      </c>
      <c r="F19" s="1" t="s">
        <v>253</v>
      </c>
      <c r="G19" s="1" t="s">
        <v>266</v>
      </c>
      <c r="H19" s="1" t="s">
        <v>267</v>
      </c>
      <c r="J19" s="1">
        <v>-45751</v>
      </c>
      <c r="K19" s="1">
        <v>0.1389</v>
      </c>
    </row>
    <row r="20" spans="1:11">
      <c r="A20" s="1" t="s">
        <v>252</v>
      </c>
      <c r="B20" s="68" t="s">
        <v>62</v>
      </c>
      <c r="C20" s="50">
        <v>35345.538</v>
      </c>
      <c r="D20" s="1" t="s">
        <v>50</v>
      </c>
      <c r="F20" s="1" t="s">
        <v>253</v>
      </c>
      <c r="G20" s="1" t="s">
        <v>266</v>
      </c>
      <c r="H20" s="1" t="s">
        <v>268</v>
      </c>
      <c r="J20" s="1">
        <v>-45750</v>
      </c>
      <c r="K20" s="1">
        <v>0.13550000000000001</v>
      </c>
    </row>
    <row r="21" spans="1:11">
      <c r="A21" s="1" t="s">
        <v>269</v>
      </c>
      <c r="B21" s="68" t="s">
        <v>65</v>
      </c>
      <c r="C21" s="50">
        <v>37225.627399999998</v>
      </c>
      <c r="D21" s="1" t="s">
        <v>49</v>
      </c>
      <c r="F21" s="1" t="s">
        <v>73</v>
      </c>
      <c r="G21" s="1" t="s">
        <v>270</v>
      </c>
      <c r="H21" s="1" t="s">
        <v>271</v>
      </c>
      <c r="I21" s="1" t="s">
        <v>272</v>
      </c>
      <c r="J21" s="1">
        <v>-39045</v>
      </c>
      <c r="K21" s="1">
        <v>-0.1178</v>
      </c>
    </row>
    <row r="22" spans="1:11">
      <c r="A22" s="1" t="s">
        <v>273</v>
      </c>
      <c r="B22" s="68" t="s">
        <v>62</v>
      </c>
      <c r="C22" s="50">
        <v>41249.275999999998</v>
      </c>
      <c r="D22" s="1" t="s">
        <v>48</v>
      </c>
      <c r="F22" s="1" t="s">
        <v>274</v>
      </c>
      <c r="G22" s="1" t="s">
        <v>275</v>
      </c>
      <c r="H22" s="1" t="s">
        <v>276</v>
      </c>
      <c r="J22" s="1">
        <v>-24696</v>
      </c>
      <c r="K22" s="1">
        <v>-4.7100000000000003E-2</v>
      </c>
    </row>
    <row r="23" spans="1:11">
      <c r="A23" s="1" t="s">
        <v>277</v>
      </c>
      <c r="B23" s="68" t="s">
        <v>65</v>
      </c>
      <c r="C23" s="50">
        <v>43790.030299999999</v>
      </c>
      <c r="D23" s="1" t="s">
        <v>278</v>
      </c>
      <c r="F23" s="1" t="s">
        <v>279</v>
      </c>
      <c r="G23" s="1" t="s">
        <v>280</v>
      </c>
      <c r="J23" s="1">
        <v>-15636</v>
      </c>
      <c r="K23" s="1">
        <v>-1.9900000000000001E-2</v>
      </c>
    </row>
    <row r="24" spans="1:11">
      <c r="A24" s="1" t="s">
        <v>277</v>
      </c>
      <c r="B24" s="68" t="s">
        <v>62</v>
      </c>
      <c r="C24" s="50">
        <v>43790.170400000003</v>
      </c>
      <c r="D24" s="1" t="s">
        <v>278</v>
      </c>
      <c r="F24" s="1" t="s">
        <v>279</v>
      </c>
      <c r="G24" s="1" t="s">
        <v>280</v>
      </c>
      <c r="J24" s="1">
        <v>-15635</v>
      </c>
      <c r="K24" s="1">
        <v>-2.0199999999999999E-2</v>
      </c>
    </row>
    <row r="25" spans="1:11">
      <c r="A25" s="1" t="s">
        <v>281</v>
      </c>
      <c r="B25" s="68" t="s">
        <v>62</v>
      </c>
      <c r="C25" s="50">
        <v>43790.1708</v>
      </c>
      <c r="D25" s="1" t="s">
        <v>278</v>
      </c>
      <c r="F25" s="1" t="s">
        <v>73</v>
      </c>
      <c r="G25" s="1" t="s">
        <v>270</v>
      </c>
      <c r="H25" s="1" t="s">
        <v>282</v>
      </c>
      <c r="J25" s="1">
        <v>-15635</v>
      </c>
      <c r="K25" s="1">
        <v>-1.9800000000000002E-2</v>
      </c>
    </row>
    <row r="26" spans="1:11">
      <c r="A26" s="1" t="s">
        <v>277</v>
      </c>
      <c r="B26" s="68" t="s">
        <v>62</v>
      </c>
      <c r="C26" s="50">
        <v>43791.012600000002</v>
      </c>
      <c r="D26" s="1" t="s">
        <v>278</v>
      </c>
      <c r="F26" s="1" t="s">
        <v>279</v>
      </c>
      <c r="G26" s="1" t="s">
        <v>280</v>
      </c>
      <c r="J26" s="1">
        <v>-15632</v>
      </c>
      <c r="K26" s="1">
        <v>-1.9199999999999998E-2</v>
      </c>
    </row>
    <row r="27" spans="1:11">
      <c r="A27" s="1" t="s">
        <v>277</v>
      </c>
      <c r="B27" s="68" t="s">
        <v>65</v>
      </c>
      <c r="C27" s="50">
        <v>43791.152399999999</v>
      </c>
      <c r="D27" s="1" t="s">
        <v>278</v>
      </c>
      <c r="F27" s="1" t="s">
        <v>279</v>
      </c>
      <c r="G27" s="1" t="s">
        <v>280</v>
      </c>
      <c r="J27" s="1">
        <v>-15632</v>
      </c>
      <c r="K27" s="1">
        <v>-1.9400000000000001E-2</v>
      </c>
    </row>
    <row r="28" spans="1:11">
      <c r="A28" s="1" t="s">
        <v>277</v>
      </c>
      <c r="B28" s="68" t="s">
        <v>62</v>
      </c>
      <c r="C28" s="50">
        <v>43840.084699999999</v>
      </c>
      <c r="D28" s="1" t="s">
        <v>278</v>
      </c>
      <c r="F28" s="1" t="s">
        <v>279</v>
      </c>
      <c r="G28" s="1" t="s">
        <v>280</v>
      </c>
      <c r="J28" s="1">
        <v>-15457</v>
      </c>
      <c r="K28" s="1">
        <v>-2.0299999999999999E-2</v>
      </c>
    </row>
    <row r="29" spans="1:11">
      <c r="A29" s="1" t="s">
        <v>277</v>
      </c>
      <c r="B29" s="68" t="s">
        <v>65</v>
      </c>
      <c r="C29" s="50">
        <v>43844.9908</v>
      </c>
      <c r="D29" s="1" t="s">
        <v>278</v>
      </c>
      <c r="F29" s="1" t="s">
        <v>279</v>
      </c>
      <c r="G29" s="1" t="s">
        <v>280</v>
      </c>
      <c r="J29" s="1">
        <v>-15440</v>
      </c>
      <c r="K29" s="1">
        <v>-2.1299999999999999E-2</v>
      </c>
    </row>
    <row r="30" spans="1:11">
      <c r="A30" s="1" t="s">
        <v>283</v>
      </c>
      <c r="B30" s="68" t="s">
        <v>65</v>
      </c>
      <c r="C30" s="50">
        <v>44195.237300000001</v>
      </c>
      <c r="D30" s="1" t="s">
        <v>278</v>
      </c>
      <c r="F30" s="1" t="s">
        <v>284</v>
      </c>
      <c r="J30" s="1">
        <v>-14191</v>
      </c>
      <c r="K30" s="1">
        <v>-1.6899999999999998E-2</v>
      </c>
    </row>
    <row r="31" spans="1:11">
      <c r="A31" s="1" t="s">
        <v>283</v>
      </c>
      <c r="B31" s="68" t="s">
        <v>62</v>
      </c>
      <c r="C31" s="50">
        <v>44195.377099999998</v>
      </c>
      <c r="D31" s="1" t="s">
        <v>278</v>
      </c>
      <c r="F31" s="1" t="s">
        <v>285</v>
      </c>
      <c r="J31" s="1">
        <v>-14190</v>
      </c>
      <c r="K31" s="1">
        <v>-1.7500000000000002E-2</v>
      </c>
    </row>
    <row r="32" spans="1:11">
      <c r="A32" s="1" t="s">
        <v>286</v>
      </c>
      <c r="B32" s="68" t="s">
        <v>62</v>
      </c>
      <c r="C32" s="50">
        <v>44822.402999999998</v>
      </c>
      <c r="D32" s="1" t="s">
        <v>48</v>
      </c>
      <c r="F32" s="1" t="s">
        <v>73</v>
      </c>
      <c r="G32" s="1" t="s">
        <v>287</v>
      </c>
      <c r="J32" s="1">
        <v>-11954</v>
      </c>
      <c r="K32" s="1">
        <v>-6.1999999999999998E-3</v>
      </c>
    </row>
    <row r="33" spans="1:11">
      <c r="A33" s="1" t="s">
        <v>288</v>
      </c>
      <c r="B33" s="68" t="s">
        <v>62</v>
      </c>
      <c r="C33" s="50">
        <v>44843.423000000003</v>
      </c>
      <c r="D33" s="1" t="s">
        <v>48</v>
      </c>
      <c r="F33" s="1" t="s">
        <v>289</v>
      </c>
      <c r="G33" s="1" t="s">
        <v>290</v>
      </c>
      <c r="J33" s="1">
        <v>-11879</v>
      </c>
      <c r="K33" s="1">
        <v>-1.7600000000000001E-2</v>
      </c>
    </row>
    <row r="34" spans="1:11">
      <c r="A34" s="1" t="s">
        <v>288</v>
      </c>
      <c r="B34" s="68" t="s">
        <v>65</v>
      </c>
      <c r="C34" s="50">
        <v>44843.574000000001</v>
      </c>
      <c r="D34" s="1" t="s">
        <v>48</v>
      </c>
      <c r="F34" s="1" t="s">
        <v>289</v>
      </c>
      <c r="G34" s="1" t="s">
        <v>290</v>
      </c>
      <c r="J34" s="1">
        <v>-11879</v>
      </c>
      <c r="K34" s="1">
        <v>-6.6E-3</v>
      </c>
    </row>
    <row r="35" spans="1:11">
      <c r="A35" s="1" t="s">
        <v>288</v>
      </c>
      <c r="B35" s="68" t="s">
        <v>65</v>
      </c>
      <c r="C35" s="50">
        <v>44844.409</v>
      </c>
      <c r="D35" s="1" t="s">
        <v>48</v>
      </c>
      <c r="F35" s="1" t="s">
        <v>289</v>
      </c>
      <c r="G35" s="1" t="s">
        <v>290</v>
      </c>
      <c r="J35" s="1">
        <v>-11876</v>
      </c>
      <c r="K35" s="1">
        <v>-1.2800000000000001E-2</v>
      </c>
    </row>
    <row r="36" spans="1:11">
      <c r="A36" s="1" t="s">
        <v>288</v>
      </c>
      <c r="B36" s="68" t="s">
        <v>65</v>
      </c>
      <c r="C36" s="50">
        <v>44869.375</v>
      </c>
      <c r="D36" s="1" t="s">
        <v>48</v>
      </c>
      <c r="F36" s="1" t="s">
        <v>289</v>
      </c>
      <c r="G36" s="1" t="s">
        <v>290</v>
      </c>
      <c r="J36" s="1">
        <v>-11787</v>
      </c>
      <c r="K36" s="1">
        <v>-4.0000000000000001E-3</v>
      </c>
    </row>
    <row r="37" spans="1:11">
      <c r="A37" s="1" t="s">
        <v>288</v>
      </c>
      <c r="B37" s="68" t="s">
        <v>62</v>
      </c>
      <c r="C37" s="50">
        <v>45175.46</v>
      </c>
      <c r="D37" s="1" t="s">
        <v>48</v>
      </c>
      <c r="F37" s="1" t="s">
        <v>289</v>
      </c>
      <c r="G37" s="1" t="s">
        <v>291</v>
      </c>
      <c r="J37" s="1">
        <v>-10695</v>
      </c>
      <c r="K37" s="1">
        <v>4.4999999999999997E-3</v>
      </c>
    </row>
    <row r="38" spans="1:11">
      <c r="A38" s="1" t="s">
        <v>288</v>
      </c>
      <c r="B38" s="68" t="s">
        <v>62</v>
      </c>
      <c r="C38" s="50">
        <v>45191.43</v>
      </c>
      <c r="D38" s="1" t="s">
        <v>48</v>
      </c>
      <c r="F38" s="1" t="s">
        <v>289</v>
      </c>
      <c r="G38" s="1" t="s">
        <v>291</v>
      </c>
      <c r="J38" s="1">
        <v>-10638</v>
      </c>
      <c r="K38" s="1">
        <v>-9.2999999999999992E-3</v>
      </c>
    </row>
    <row r="39" spans="1:11">
      <c r="A39" s="1" t="s">
        <v>288</v>
      </c>
      <c r="B39" s="68" t="s">
        <v>65</v>
      </c>
      <c r="C39" s="50">
        <v>45195.5</v>
      </c>
      <c r="D39" s="1" t="s">
        <v>48</v>
      </c>
      <c r="F39" s="1" t="s">
        <v>289</v>
      </c>
      <c r="G39" s="1" t="s">
        <v>291</v>
      </c>
      <c r="J39" s="1">
        <v>-10624</v>
      </c>
      <c r="K39" s="1">
        <v>-5.1999999999999998E-3</v>
      </c>
    </row>
    <row r="40" spans="1:11">
      <c r="A40" s="1" t="s">
        <v>288</v>
      </c>
      <c r="B40" s="68" t="s">
        <v>65</v>
      </c>
      <c r="C40" s="50">
        <v>45197.455999999998</v>
      </c>
      <c r="D40" s="1" t="s">
        <v>48</v>
      </c>
      <c r="F40" s="1" t="s">
        <v>289</v>
      </c>
      <c r="G40" s="1" t="s">
        <v>291</v>
      </c>
      <c r="J40" s="1">
        <v>-10617</v>
      </c>
      <c r="K40" s="1">
        <v>-1.21E-2</v>
      </c>
    </row>
    <row r="41" spans="1:11">
      <c r="A41" s="1" t="s">
        <v>288</v>
      </c>
      <c r="B41" s="68" t="s">
        <v>65</v>
      </c>
      <c r="C41" s="50">
        <v>45561.446000000004</v>
      </c>
      <c r="D41" s="1" t="s">
        <v>48</v>
      </c>
      <c r="F41" s="1" t="s">
        <v>289</v>
      </c>
      <c r="G41" s="1" t="s">
        <v>291</v>
      </c>
      <c r="J41" s="1">
        <v>-9319</v>
      </c>
      <c r="K41" s="1">
        <v>-4.7000000000000002E-3</v>
      </c>
    </row>
    <row r="42" spans="1:11">
      <c r="A42" s="1" t="s">
        <v>288</v>
      </c>
      <c r="B42" s="68" t="s">
        <v>65</v>
      </c>
      <c r="C42" s="50">
        <v>45566.487000000001</v>
      </c>
      <c r="D42" s="1" t="s">
        <v>48</v>
      </c>
      <c r="F42" s="1" t="s">
        <v>289</v>
      </c>
      <c r="G42" s="1" t="s">
        <v>291</v>
      </c>
      <c r="J42" s="1">
        <v>-9301</v>
      </c>
      <c r="K42" s="1">
        <v>-1.12E-2</v>
      </c>
    </row>
    <row r="43" spans="1:11">
      <c r="A43" s="1" t="s">
        <v>288</v>
      </c>
      <c r="B43" s="68" t="s">
        <v>62</v>
      </c>
      <c r="C43" s="50">
        <v>45573.374000000003</v>
      </c>
      <c r="D43" s="1" t="s">
        <v>48</v>
      </c>
      <c r="F43" s="1" t="s">
        <v>289</v>
      </c>
      <c r="G43" s="1" t="s">
        <v>291</v>
      </c>
      <c r="J43" s="1">
        <v>-9276</v>
      </c>
      <c r="K43" s="1">
        <v>5.4000000000000003E-3</v>
      </c>
    </row>
    <row r="44" spans="1:11">
      <c r="A44" s="1" t="s">
        <v>288</v>
      </c>
      <c r="B44" s="68" t="s">
        <v>62</v>
      </c>
      <c r="C44" s="50">
        <v>45576.451000000001</v>
      </c>
      <c r="D44" s="1" t="s">
        <v>48</v>
      </c>
      <c r="F44" s="1" t="s">
        <v>289</v>
      </c>
      <c r="G44" s="1" t="s">
        <v>291</v>
      </c>
      <c r="J44" s="1">
        <v>-9265</v>
      </c>
      <c r="K44" s="1">
        <v>-2.2000000000000001E-3</v>
      </c>
    </row>
    <row r="45" spans="1:11">
      <c r="A45" s="1" t="s">
        <v>288</v>
      </c>
      <c r="B45" s="68" t="s">
        <v>65</v>
      </c>
      <c r="C45" s="50">
        <v>45577.442999999999</v>
      </c>
      <c r="D45" s="1" t="s">
        <v>48</v>
      </c>
      <c r="F45" s="1" t="s">
        <v>289</v>
      </c>
      <c r="G45" s="1" t="s">
        <v>291</v>
      </c>
      <c r="J45" s="1">
        <v>-9262</v>
      </c>
      <c r="K45" s="1">
        <v>8.5000000000000006E-3</v>
      </c>
    </row>
    <row r="46" spans="1:11">
      <c r="A46" s="1" t="s">
        <v>292</v>
      </c>
      <c r="B46" s="68" t="s">
        <v>62</v>
      </c>
      <c r="C46" s="50">
        <v>45605.334999999999</v>
      </c>
      <c r="D46" s="1" t="s">
        <v>48</v>
      </c>
      <c r="F46" s="1" t="s">
        <v>293</v>
      </c>
      <c r="G46" s="1" t="s">
        <v>294</v>
      </c>
      <c r="J46" s="1">
        <v>-9162</v>
      </c>
      <c r="K46" s="1">
        <v>-1.2999999999999999E-3</v>
      </c>
    </row>
    <row r="47" spans="1:11">
      <c r="A47" s="1" t="s">
        <v>292</v>
      </c>
      <c r="B47" s="68" t="s">
        <v>65</v>
      </c>
      <c r="C47" s="50">
        <v>45605.476000000002</v>
      </c>
      <c r="D47" s="1" t="s">
        <v>48</v>
      </c>
      <c r="F47" s="1" t="s">
        <v>293</v>
      </c>
      <c r="G47" s="1" t="s">
        <v>294</v>
      </c>
      <c r="J47" s="1">
        <v>-9162</v>
      </c>
      <c r="K47" s="1">
        <v>-2.9999999999999997E-4</v>
      </c>
    </row>
    <row r="48" spans="1:11">
      <c r="A48" s="1" t="s">
        <v>292</v>
      </c>
      <c r="B48" s="68" t="s">
        <v>62</v>
      </c>
      <c r="C48" s="50">
        <v>45621.317000000003</v>
      </c>
      <c r="D48" s="1" t="s">
        <v>48</v>
      </c>
      <c r="F48" s="1" t="s">
        <v>293</v>
      </c>
      <c r="G48" s="1" t="s">
        <v>294</v>
      </c>
      <c r="J48" s="1">
        <v>-9105</v>
      </c>
      <c r="K48" s="1">
        <v>-3.0999999999999999E-3</v>
      </c>
    </row>
    <row r="49" spans="1:11">
      <c r="A49" s="1" t="s">
        <v>292</v>
      </c>
      <c r="B49" s="68" t="s">
        <v>65</v>
      </c>
      <c r="C49" s="50">
        <v>45621.457999999999</v>
      </c>
      <c r="D49" s="1" t="s">
        <v>48</v>
      </c>
      <c r="F49" s="1" t="s">
        <v>293</v>
      </c>
      <c r="G49" s="1" t="s">
        <v>294</v>
      </c>
      <c r="J49" s="1">
        <v>-9105</v>
      </c>
      <c r="K49" s="1">
        <v>-2.0999999999999999E-3</v>
      </c>
    </row>
    <row r="50" spans="1:11">
      <c r="A50" s="1" t="s">
        <v>295</v>
      </c>
      <c r="B50" s="68" t="s">
        <v>65</v>
      </c>
      <c r="C50" s="50">
        <v>45640.244500000001</v>
      </c>
      <c r="D50" s="1" t="s">
        <v>48</v>
      </c>
      <c r="F50" s="1" t="s">
        <v>296</v>
      </c>
      <c r="G50" s="1" t="s">
        <v>297</v>
      </c>
      <c r="J50" s="1">
        <v>-9038</v>
      </c>
      <c r="K50" s="1">
        <v>-3.5999999999999999E-3</v>
      </c>
    </row>
    <row r="51" spans="1:11">
      <c r="A51" s="1" t="s">
        <v>295</v>
      </c>
      <c r="B51" s="68" t="s">
        <v>62</v>
      </c>
      <c r="C51" s="50">
        <v>45646.274599999997</v>
      </c>
      <c r="D51" s="1" t="s">
        <v>48</v>
      </c>
      <c r="F51" s="1" t="s">
        <v>296</v>
      </c>
      <c r="G51" s="1" t="s">
        <v>297</v>
      </c>
      <c r="J51" s="1">
        <v>-9016</v>
      </c>
      <c r="K51" s="1">
        <v>-2.7000000000000001E-3</v>
      </c>
    </row>
    <row r="52" spans="1:11">
      <c r="A52" s="1" t="s">
        <v>295</v>
      </c>
      <c r="B52" s="68" t="s">
        <v>62</v>
      </c>
      <c r="C52" s="50">
        <v>45651.321900000003</v>
      </c>
      <c r="D52" s="1" t="s">
        <v>48</v>
      </c>
      <c r="F52" s="1" t="s">
        <v>296</v>
      </c>
      <c r="G52" s="1" t="s">
        <v>297</v>
      </c>
      <c r="J52" s="1">
        <v>-8998</v>
      </c>
      <c r="K52" s="1">
        <v>-2.8999999999999998E-3</v>
      </c>
    </row>
    <row r="53" spans="1:11">
      <c r="A53" s="1" t="s">
        <v>229</v>
      </c>
      <c r="B53" s="68" t="s">
        <v>65</v>
      </c>
      <c r="C53" s="50">
        <v>45701.648999999998</v>
      </c>
      <c r="D53" s="1" t="s">
        <v>48</v>
      </c>
      <c r="F53" s="1" t="s">
        <v>298</v>
      </c>
      <c r="G53" s="1" t="s">
        <v>280</v>
      </c>
      <c r="J53" s="1">
        <v>-8819</v>
      </c>
      <c r="K53" s="1">
        <v>-1.0699999999999999E-2</v>
      </c>
    </row>
    <row r="54" spans="1:11">
      <c r="A54" s="1" t="s">
        <v>288</v>
      </c>
      <c r="B54" s="68" t="s">
        <v>65</v>
      </c>
      <c r="C54" s="50">
        <v>45925.444000000003</v>
      </c>
      <c r="D54" s="1" t="s">
        <v>48</v>
      </c>
      <c r="F54" s="1" t="s">
        <v>289</v>
      </c>
      <c r="G54" s="1" t="s">
        <v>299</v>
      </c>
      <c r="H54" s="1" t="s">
        <v>300</v>
      </c>
      <c r="J54" s="1">
        <v>-8021</v>
      </c>
      <c r="K54" s="1">
        <v>1.0800000000000001E-2</v>
      </c>
    </row>
    <row r="55" spans="1:11">
      <c r="A55" s="1" t="s">
        <v>288</v>
      </c>
      <c r="B55" s="68" t="s">
        <v>65</v>
      </c>
      <c r="C55" s="50">
        <v>45932.440999999999</v>
      </c>
      <c r="D55" s="1" t="s">
        <v>48</v>
      </c>
      <c r="F55" s="1" t="s">
        <v>289</v>
      </c>
      <c r="G55" s="1" t="s">
        <v>299</v>
      </c>
      <c r="H55" s="1" t="s">
        <v>300</v>
      </c>
      <c r="J55" s="1">
        <v>-7996</v>
      </c>
      <c r="K55" s="1">
        <v>-2.7000000000000001E-3</v>
      </c>
    </row>
    <row r="56" spans="1:11">
      <c r="A56" s="1" t="s">
        <v>288</v>
      </c>
      <c r="B56" s="68" t="s">
        <v>62</v>
      </c>
      <c r="C56" s="50">
        <v>45933.428</v>
      </c>
      <c r="D56" s="1" t="s">
        <v>48</v>
      </c>
      <c r="F56" s="1" t="s">
        <v>289</v>
      </c>
      <c r="G56" s="1" t="s">
        <v>299</v>
      </c>
      <c r="H56" s="1" t="s">
        <v>300</v>
      </c>
      <c r="J56" s="1">
        <v>-7992</v>
      </c>
      <c r="K56" s="1">
        <v>2.7000000000000001E-3</v>
      </c>
    </row>
    <row r="57" spans="1:11">
      <c r="A57" s="1" t="s">
        <v>288</v>
      </c>
      <c r="B57" s="68" t="s">
        <v>62</v>
      </c>
      <c r="C57" s="50">
        <v>45942.406999999999</v>
      </c>
      <c r="D57" s="1" t="s">
        <v>48</v>
      </c>
      <c r="F57" s="1" t="s">
        <v>289</v>
      </c>
      <c r="G57" s="1" t="s">
        <v>299</v>
      </c>
      <c r="H57" s="1" t="s">
        <v>300</v>
      </c>
      <c r="J57" s="1">
        <v>-7960</v>
      </c>
      <c r="K57" s="1">
        <v>8.3000000000000001E-3</v>
      </c>
    </row>
    <row r="58" spans="1:11">
      <c r="A58" s="1" t="s">
        <v>301</v>
      </c>
      <c r="B58" s="68" t="s">
        <v>65</v>
      </c>
      <c r="C58" s="50">
        <v>46271.486400000002</v>
      </c>
      <c r="D58" s="1" t="s">
        <v>48</v>
      </c>
      <c r="F58" s="1" t="s">
        <v>302</v>
      </c>
      <c r="G58" s="1" t="s">
        <v>303</v>
      </c>
      <c r="H58" s="1" t="s">
        <v>304</v>
      </c>
      <c r="J58" s="1">
        <v>-6787</v>
      </c>
      <c r="K58" s="1">
        <v>1.7399999999999999E-2</v>
      </c>
    </row>
    <row r="59" spans="1:11">
      <c r="A59" s="1" t="s">
        <v>301</v>
      </c>
      <c r="B59" s="68" t="s">
        <v>65</v>
      </c>
      <c r="C59" s="50">
        <v>46289.442600000002</v>
      </c>
      <c r="D59" s="1" t="s">
        <v>48</v>
      </c>
      <c r="F59" s="1" t="s">
        <v>302</v>
      </c>
      <c r="G59" s="1" t="s">
        <v>303</v>
      </c>
      <c r="H59" s="1" t="s">
        <v>304</v>
      </c>
      <c r="J59" s="1">
        <v>-6723</v>
      </c>
      <c r="K59" s="1">
        <v>2.6800000000000001E-2</v>
      </c>
    </row>
    <row r="60" spans="1:11">
      <c r="A60" s="1" t="s">
        <v>305</v>
      </c>
      <c r="B60" s="68" t="s">
        <v>65</v>
      </c>
      <c r="C60" s="50">
        <v>46292.514799999997</v>
      </c>
      <c r="D60" s="1" t="s">
        <v>48</v>
      </c>
      <c r="F60" s="1" t="s">
        <v>306</v>
      </c>
      <c r="G60" s="1" t="s">
        <v>304</v>
      </c>
      <c r="J60" s="1">
        <v>-6712</v>
      </c>
      <c r="K60" s="1">
        <v>1.44E-2</v>
      </c>
    </row>
    <row r="61" spans="1:11">
      <c r="A61" s="1" t="s">
        <v>301</v>
      </c>
      <c r="B61" s="68" t="s">
        <v>65</v>
      </c>
      <c r="C61" s="50">
        <v>46292.523099999999</v>
      </c>
      <c r="D61" s="1" t="s">
        <v>48</v>
      </c>
      <c r="F61" s="1" t="s">
        <v>302</v>
      </c>
      <c r="G61" s="1" t="s">
        <v>303</v>
      </c>
      <c r="H61" s="1" t="s">
        <v>304</v>
      </c>
      <c r="J61" s="1">
        <v>-6712</v>
      </c>
      <c r="K61" s="1">
        <v>2.2700000000000001E-2</v>
      </c>
    </row>
    <row r="62" spans="1:11">
      <c r="A62" s="1" t="s">
        <v>307</v>
      </c>
      <c r="B62" s="68" t="s">
        <v>65</v>
      </c>
      <c r="C62" s="50">
        <v>46292.525199999996</v>
      </c>
      <c r="D62" s="1" t="s">
        <v>48</v>
      </c>
      <c r="F62" s="1" t="s">
        <v>302</v>
      </c>
      <c r="G62" s="1" t="s">
        <v>304</v>
      </c>
      <c r="J62" s="1">
        <v>-6712</v>
      </c>
      <c r="K62" s="1">
        <v>2.4799999999999999E-2</v>
      </c>
    </row>
    <row r="63" spans="1:11">
      <c r="A63" s="1" t="s">
        <v>308</v>
      </c>
      <c r="B63" s="68" t="s">
        <v>65</v>
      </c>
      <c r="C63" s="50">
        <v>46292.527300000002</v>
      </c>
      <c r="D63" s="1" t="s">
        <v>48</v>
      </c>
      <c r="F63" s="1" t="s">
        <v>302</v>
      </c>
      <c r="G63" s="1" t="s">
        <v>304</v>
      </c>
      <c r="J63" s="1">
        <v>-6712</v>
      </c>
      <c r="K63" s="1">
        <v>2.69E-2</v>
      </c>
    </row>
    <row r="64" spans="1:11">
      <c r="A64" s="1" t="s">
        <v>309</v>
      </c>
      <c r="B64" s="68" t="s">
        <v>65</v>
      </c>
      <c r="C64" s="50">
        <v>46292.527300000002</v>
      </c>
      <c r="D64" s="1" t="s">
        <v>48</v>
      </c>
      <c r="F64" s="1" t="s">
        <v>289</v>
      </c>
      <c r="G64" s="1" t="s">
        <v>304</v>
      </c>
      <c r="J64" s="1">
        <v>-6712</v>
      </c>
      <c r="K64" s="1">
        <v>2.69E-2</v>
      </c>
    </row>
    <row r="65" spans="1:11">
      <c r="A65" s="1" t="s">
        <v>310</v>
      </c>
      <c r="B65" s="68" t="s">
        <v>65</v>
      </c>
      <c r="C65" s="50">
        <v>46292.527300000002</v>
      </c>
      <c r="D65" s="1" t="s">
        <v>48</v>
      </c>
      <c r="F65" s="1" t="s">
        <v>166</v>
      </c>
      <c r="G65" s="1" t="s">
        <v>304</v>
      </c>
      <c r="J65" s="1">
        <v>-6712</v>
      </c>
      <c r="K65" s="1">
        <v>2.69E-2</v>
      </c>
    </row>
    <row r="66" spans="1:11">
      <c r="A66" s="1" t="s">
        <v>311</v>
      </c>
      <c r="B66" s="68" t="s">
        <v>65</v>
      </c>
      <c r="C66" s="50">
        <v>46292.527999999998</v>
      </c>
      <c r="D66" s="1" t="s">
        <v>48</v>
      </c>
      <c r="F66" s="1" t="s">
        <v>166</v>
      </c>
      <c r="G66" s="1" t="s">
        <v>304</v>
      </c>
      <c r="J66" s="1">
        <v>-6712</v>
      </c>
      <c r="K66" s="1">
        <v>2.76E-2</v>
      </c>
    </row>
    <row r="67" spans="1:11">
      <c r="A67" s="1" t="s">
        <v>312</v>
      </c>
      <c r="B67" s="68" t="s">
        <v>65</v>
      </c>
      <c r="C67" s="50">
        <v>46292.527999999998</v>
      </c>
      <c r="D67" s="1" t="s">
        <v>48</v>
      </c>
      <c r="F67" s="1" t="s">
        <v>313</v>
      </c>
      <c r="G67" s="1" t="s">
        <v>304</v>
      </c>
      <c r="J67" s="1">
        <v>-6712</v>
      </c>
      <c r="K67" s="1">
        <v>2.76E-2</v>
      </c>
    </row>
    <row r="68" spans="1:11">
      <c r="A68" s="1" t="s">
        <v>288</v>
      </c>
      <c r="B68" s="68" t="s">
        <v>62</v>
      </c>
      <c r="C68" s="50">
        <v>46297.413999999997</v>
      </c>
      <c r="D68" s="1" t="s">
        <v>48</v>
      </c>
      <c r="F68" s="1" t="s">
        <v>289</v>
      </c>
      <c r="G68" s="1" t="s">
        <v>314</v>
      </c>
      <c r="J68" s="1">
        <v>-6694</v>
      </c>
      <c r="K68" s="1">
        <v>6.1000000000000004E-3</v>
      </c>
    </row>
    <row r="69" spans="1:11">
      <c r="A69" s="1" t="s">
        <v>315</v>
      </c>
      <c r="B69" s="68" t="s">
        <v>65</v>
      </c>
      <c r="C69" s="50">
        <v>46318.311999999998</v>
      </c>
      <c r="D69" s="1" t="s">
        <v>50</v>
      </c>
      <c r="F69" s="1" t="s">
        <v>265</v>
      </c>
      <c r="G69" s="1" t="s">
        <v>316</v>
      </c>
      <c r="J69" s="1">
        <v>-6620</v>
      </c>
      <c r="K69" s="1">
        <v>1.32E-2</v>
      </c>
    </row>
    <row r="70" spans="1:11">
      <c r="A70" s="1" t="s">
        <v>317</v>
      </c>
      <c r="B70" s="68" t="s">
        <v>65</v>
      </c>
      <c r="C70" s="50">
        <v>46319.423000000003</v>
      </c>
      <c r="D70" s="1" t="s">
        <v>47</v>
      </c>
      <c r="F70" s="1" t="s">
        <v>318</v>
      </c>
      <c r="G70" s="1" t="s">
        <v>316</v>
      </c>
      <c r="J70" s="1">
        <v>-6616</v>
      </c>
      <c r="K70" s="1">
        <v>2.5000000000000001E-3</v>
      </c>
    </row>
    <row r="71" spans="1:11">
      <c r="A71" s="1" t="s">
        <v>315</v>
      </c>
      <c r="B71" s="68" t="s">
        <v>65</v>
      </c>
      <c r="C71" s="50">
        <v>46327.286</v>
      </c>
      <c r="D71" s="1" t="s">
        <v>50</v>
      </c>
      <c r="F71" s="1" t="s">
        <v>265</v>
      </c>
      <c r="G71" s="1" t="s">
        <v>316</v>
      </c>
      <c r="J71" s="1">
        <v>-6588</v>
      </c>
      <c r="K71" s="1">
        <v>1.38E-2</v>
      </c>
    </row>
    <row r="72" spans="1:11">
      <c r="A72" s="1" t="s">
        <v>288</v>
      </c>
      <c r="B72" s="68" t="s">
        <v>65</v>
      </c>
      <c r="C72" s="50">
        <v>46351.4</v>
      </c>
      <c r="D72" s="1" t="s">
        <v>48</v>
      </c>
      <c r="F72" s="1" t="s">
        <v>289</v>
      </c>
      <c r="G72" s="1" t="s">
        <v>314</v>
      </c>
      <c r="J72" s="1">
        <v>-6502</v>
      </c>
      <c r="K72" s="1">
        <v>1.18E-2</v>
      </c>
    </row>
    <row r="73" spans="1:11">
      <c r="A73" s="1" t="s">
        <v>288</v>
      </c>
      <c r="B73" s="68" t="s">
        <v>65</v>
      </c>
      <c r="C73" s="50">
        <v>46380.277999999998</v>
      </c>
      <c r="D73" s="1" t="s">
        <v>48</v>
      </c>
      <c r="F73" s="1" t="s">
        <v>289</v>
      </c>
      <c r="G73" s="1" t="s">
        <v>314</v>
      </c>
      <c r="J73" s="1">
        <v>-6399</v>
      </c>
      <c r="K73" s="1">
        <v>6.7999999999999996E-3</v>
      </c>
    </row>
    <row r="74" spans="1:11">
      <c r="A74" s="1" t="s">
        <v>311</v>
      </c>
      <c r="B74" s="68" t="s">
        <v>65</v>
      </c>
      <c r="C74" s="50">
        <v>46612.488499999999</v>
      </c>
      <c r="D74" s="1" t="s">
        <v>48</v>
      </c>
      <c r="F74" s="1" t="s">
        <v>166</v>
      </c>
      <c r="G74" s="1" t="s">
        <v>319</v>
      </c>
      <c r="J74" s="1">
        <v>-5571</v>
      </c>
      <c r="K74" s="1">
        <v>3.1199999999999999E-2</v>
      </c>
    </row>
    <row r="75" spans="1:11">
      <c r="A75" s="1" t="s">
        <v>320</v>
      </c>
      <c r="B75" s="68" t="s">
        <v>65</v>
      </c>
      <c r="C75" s="50">
        <v>46612.4899</v>
      </c>
      <c r="D75" s="1" t="s">
        <v>48</v>
      </c>
      <c r="F75" s="1" t="s">
        <v>321</v>
      </c>
      <c r="G75" s="1" t="s">
        <v>319</v>
      </c>
      <c r="J75" s="1">
        <v>-5571</v>
      </c>
      <c r="K75" s="1">
        <v>3.2599999999999997E-2</v>
      </c>
    </row>
    <row r="76" spans="1:11">
      <c r="A76" s="1" t="s">
        <v>322</v>
      </c>
      <c r="B76" s="68" t="s">
        <v>65</v>
      </c>
      <c r="C76" s="50">
        <v>46619.478600000002</v>
      </c>
      <c r="D76" s="1" t="s">
        <v>48</v>
      </c>
      <c r="F76" s="1" t="s">
        <v>323</v>
      </c>
      <c r="G76" s="1" t="s">
        <v>324</v>
      </c>
      <c r="H76" s="1" t="s">
        <v>319</v>
      </c>
      <c r="J76" s="1">
        <v>-5546</v>
      </c>
      <c r="K76" s="1">
        <v>1.0800000000000001E-2</v>
      </c>
    </row>
    <row r="77" spans="1:11">
      <c r="A77" s="1" t="s">
        <v>325</v>
      </c>
      <c r="B77" s="68" t="s">
        <v>65</v>
      </c>
      <c r="C77" s="50">
        <v>46619.479299999999</v>
      </c>
      <c r="D77" s="1" t="s">
        <v>48</v>
      </c>
      <c r="F77" s="1" t="s">
        <v>166</v>
      </c>
      <c r="G77" s="1" t="s">
        <v>319</v>
      </c>
      <c r="J77" s="1">
        <v>-5546</v>
      </c>
      <c r="K77" s="1">
        <v>1.15E-2</v>
      </c>
    </row>
    <row r="78" spans="1:11">
      <c r="A78" s="1" t="s">
        <v>326</v>
      </c>
      <c r="B78" s="68" t="s">
        <v>65</v>
      </c>
      <c r="C78" s="50">
        <v>46619.4807</v>
      </c>
      <c r="D78" s="1" t="s">
        <v>48</v>
      </c>
      <c r="F78" s="1" t="s">
        <v>166</v>
      </c>
      <c r="G78" s="1" t="s">
        <v>319</v>
      </c>
      <c r="J78" s="1">
        <v>-5546</v>
      </c>
      <c r="K78" s="1">
        <v>1.29E-2</v>
      </c>
    </row>
    <row r="79" spans="1:11">
      <c r="A79" s="1" t="s">
        <v>288</v>
      </c>
      <c r="B79" s="68" t="s">
        <v>62</v>
      </c>
      <c r="C79" s="50">
        <v>46641.487000000001</v>
      </c>
      <c r="D79" s="1" t="s">
        <v>48</v>
      </c>
      <c r="F79" s="1" t="s">
        <v>289</v>
      </c>
      <c r="G79" s="1" t="s">
        <v>314</v>
      </c>
      <c r="J79" s="1">
        <v>-5467</v>
      </c>
      <c r="K79" s="1">
        <v>6.1999999999999998E-3</v>
      </c>
    </row>
    <row r="80" spans="1:11">
      <c r="A80" s="1" t="s">
        <v>288</v>
      </c>
      <c r="B80" s="68" t="s">
        <v>62</v>
      </c>
      <c r="C80" s="50">
        <v>46659.434999999998</v>
      </c>
      <c r="D80" s="1" t="s">
        <v>48</v>
      </c>
      <c r="F80" s="1" t="s">
        <v>289</v>
      </c>
      <c r="G80" s="1" t="s">
        <v>314</v>
      </c>
      <c r="J80" s="1">
        <v>-5403</v>
      </c>
      <c r="K80" s="1">
        <v>7.4999999999999997E-3</v>
      </c>
    </row>
    <row r="81" spans="1:11">
      <c r="A81" s="1" t="s">
        <v>288</v>
      </c>
      <c r="B81" s="68" t="s">
        <v>65</v>
      </c>
      <c r="C81" s="50">
        <v>46667.423000000003</v>
      </c>
      <c r="D81" s="1" t="s">
        <v>48</v>
      </c>
      <c r="F81" s="1" t="s">
        <v>289</v>
      </c>
      <c r="G81" s="1" t="s">
        <v>314</v>
      </c>
      <c r="J81" s="1">
        <v>-5375</v>
      </c>
      <c r="K81" s="1">
        <v>3.8E-3</v>
      </c>
    </row>
    <row r="82" spans="1:11">
      <c r="A82" s="1" t="s">
        <v>312</v>
      </c>
      <c r="B82" s="68" t="s">
        <v>65</v>
      </c>
      <c r="C82" s="50">
        <v>46678.370600000002</v>
      </c>
      <c r="D82" s="1" t="s">
        <v>48</v>
      </c>
      <c r="F82" s="1" t="s">
        <v>313</v>
      </c>
      <c r="G82" s="1" t="s">
        <v>319</v>
      </c>
      <c r="J82" s="1">
        <v>-5336</v>
      </c>
      <c r="K82" s="1">
        <v>1.4999999999999999E-2</v>
      </c>
    </row>
    <row r="83" spans="1:11">
      <c r="A83" s="1" t="s">
        <v>301</v>
      </c>
      <c r="B83" s="68" t="s">
        <v>65</v>
      </c>
      <c r="C83" s="50">
        <v>46678.376799999998</v>
      </c>
      <c r="D83" s="1" t="s">
        <v>48</v>
      </c>
      <c r="F83" s="1" t="s">
        <v>302</v>
      </c>
      <c r="G83" s="1" t="s">
        <v>303</v>
      </c>
      <c r="H83" s="1" t="s">
        <v>319</v>
      </c>
      <c r="J83" s="1">
        <v>-5336</v>
      </c>
      <c r="K83" s="1">
        <v>2.12E-2</v>
      </c>
    </row>
    <row r="84" spans="1:11">
      <c r="A84" s="1" t="s">
        <v>307</v>
      </c>
      <c r="B84" s="68" t="s">
        <v>65</v>
      </c>
      <c r="C84" s="50">
        <v>46678.383099999999</v>
      </c>
      <c r="D84" s="1" t="s">
        <v>48</v>
      </c>
      <c r="F84" s="1" t="s">
        <v>302</v>
      </c>
      <c r="G84" s="1" t="s">
        <v>319</v>
      </c>
      <c r="J84" s="1">
        <v>-5336</v>
      </c>
      <c r="K84" s="1">
        <v>2.75E-2</v>
      </c>
    </row>
    <row r="85" spans="1:11">
      <c r="A85" s="1" t="s">
        <v>312</v>
      </c>
      <c r="B85" s="68" t="s">
        <v>62</v>
      </c>
      <c r="C85" s="50">
        <v>46678.524700000002</v>
      </c>
      <c r="D85" s="1" t="s">
        <v>48</v>
      </c>
      <c r="F85" s="1" t="s">
        <v>313</v>
      </c>
      <c r="G85" s="1" t="s">
        <v>319</v>
      </c>
      <c r="J85" s="1">
        <v>-5335</v>
      </c>
      <c r="K85" s="1">
        <v>2.87E-2</v>
      </c>
    </row>
    <row r="86" spans="1:11">
      <c r="A86" s="1" t="s">
        <v>307</v>
      </c>
      <c r="B86" s="68" t="s">
        <v>62</v>
      </c>
      <c r="C86" s="50">
        <v>46678.526100000003</v>
      </c>
      <c r="D86" s="1" t="s">
        <v>48</v>
      </c>
      <c r="F86" s="1" t="s">
        <v>302</v>
      </c>
      <c r="G86" s="1" t="s">
        <v>319</v>
      </c>
      <c r="J86" s="1">
        <v>-5335</v>
      </c>
      <c r="K86" s="1">
        <v>3.0099999999999998E-2</v>
      </c>
    </row>
    <row r="87" spans="1:11">
      <c r="A87" s="1" t="s">
        <v>301</v>
      </c>
      <c r="B87" s="68" t="s">
        <v>62</v>
      </c>
      <c r="C87" s="50">
        <v>46678.5268</v>
      </c>
      <c r="D87" s="1" t="s">
        <v>48</v>
      </c>
      <c r="F87" s="1" t="s">
        <v>302</v>
      </c>
      <c r="G87" s="1" t="s">
        <v>303</v>
      </c>
      <c r="H87" s="1" t="s">
        <v>319</v>
      </c>
      <c r="J87" s="1">
        <v>-5335</v>
      </c>
      <c r="K87" s="1">
        <v>3.0800000000000001E-2</v>
      </c>
    </row>
    <row r="88" spans="1:11">
      <c r="A88" s="1" t="s">
        <v>288</v>
      </c>
      <c r="B88" s="68" t="s">
        <v>65</v>
      </c>
      <c r="C88" s="50">
        <v>46688.457999999999</v>
      </c>
      <c r="D88" s="1" t="s">
        <v>48</v>
      </c>
      <c r="F88" s="1" t="s">
        <v>289</v>
      </c>
      <c r="G88" s="1" t="s">
        <v>314</v>
      </c>
      <c r="J88" s="1">
        <v>-5300</v>
      </c>
      <c r="K88" s="1">
        <v>7.4000000000000003E-3</v>
      </c>
    </row>
    <row r="89" spans="1:11">
      <c r="A89" s="1" t="s">
        <v>277</v>
      </c>
      <c r="B89" s="68" t="s">
        <v>62</v>
      </c>
      <c r="C89" s="50">
        <v>46701.778700000003</v>
      </c>
      <c r="D89" s="1" t="s">
        <v>278</v>
      </c>
      <c r="F89" s="1" t="s">
        <v>279</v>
      </c>
      <c r="G89" s="1" t="s">
        <v>327</v>
      </c>
      <c r="J89" s="1">
        <v>-5252</v>
      </c>
      <c r="K89" s="1">
        <v>8.0000000000000002E-3</v>
      </c>
    </row>
    <row r="90" spans="1:11">
      <c r="A90" s="1" t="s">
        <v>277</v>
      </c>
      <c r="B90" s="68" t="s">
        <v>62</v>
      </c>
      <c r="C90" s="50">
        <v>46703.740899999997</v>
      </c>
      <c r="D90" s="1" t="s">
        <v>278</v>
      </c>
      <c r="F90" s="1" t="s">
        <v>279</v>
      </c>
      <c r="G90" s="1" t="s">
        <v>327</v>
      </c>
      <c r="J90" s="1">
        <v>-5245</v>
      </c>
      <c r="K90" s="1">
        <v>7.3000000000000001E-3</v>
      </c>
    </row>
    <row r="91" spans="1:11">
      <c r="A91" s="1" t="s">
        <v>277</v>
      </c>
      <c r="B91" s="68" t="s">
        <v>65</v>
      </c>
      <c r="C91" s="50">
        <v>46703.879699999998</v>
      </c>
      <c r="D91" s="1" t="s">
        <v>278</v>
      </c>
      <c r="F91" s="1" t="s">
        <v>279</v>
      </c>
      <c r="G91" s="1" t="s">
        <v>327</v>
      </c>
      <c r="J91" s="1">
        <v>-5245</v>
      </c>
      <c r="K91" s="1">
        <v>6.1000000000000004E-3</v>
      </c>
    </row>
    <row r="92" spans="1:11">
      <c r="A92" s="1" t="s">
        <v>277</v>
      </c>
      <c r="B92" s="68" t="s">
        <v>65</v>
      </c>
      <c r="C92" s="50">
        <v>46704.722699999998</v>
      </c>
      <c r="D92" s="1" t="s">
        <v>278</v>
      </c>
      <c r="F92" s="1" t="s">
        <v>279</v>
      </c>
      <c r="G92" s="1" t="s">
        <v>327</v>
      </c>
      <c r="J92" s="1">
        <v>-5242</v>
      </c>
      <c r="K92" s="1">
        <v>7.9000000000000008E-3</v>
      </c>
    </row>
    <row r="93" spans="1:11">
      <c r="A93" s="1" t="s">
        <v>312</v>
      </c>
      <c r="B93" s="68" t="s">
        <v>65</v>
      </c>
      <c r="C93" s="50">
        <v>46728.284</v>
      </c>
      <c r="D93" s="1" t="s">
        <v>48</v>
      </c>
      <c r="F93" s="1" t="s">
        <v>313</v>
      </c>
      <c r="G93" s="1" t="s">
        <v>319</v>
      </c>
      <c r="J93" s="1">
        <v>-5158</v>
      </c>
      <c r="K93" s="1">
        <v>1.4E-2</v>
      </c>
    </row>
    <row r="94" spans="1:11">
      <c r="A94" s="1" t="s">
        <v>328</v>
      </c>
      <c r="B94" s="68" t="s">
        <v>62</v>
      </c>
      <c r="C94" s="50">
        <v>46743.283000000003</v>
      </c>
      <c r="D94" s="1" t="s">
        <v>48</v>
      </c>
      <c r="F94" s="1" t="s">
        <v>329</v>
      </c>
      <c r="G94" s="1" t="s">
        <v>330</v>
      </c>
      <c r="J94" s="1">
        <v>-5104</v>
      </c>
      <c r="K94" s="1">
        <v>1.0500000000000001E-2</v>
      </c>
    </row>
    <row r="95" spans="1:11">
      <c r="A95" s="1" t="s">
        <v>317</v>
      </c>
      <c r="B95" s="68" t="s">
        <v>65</v>
      </c>
      <c r="C95" s="50">
        <v>47039.548000000003</v>
      </c>
      <c r="D95" s="1" t="s">
        <v>48</v>
      </c>
      <c r="F95" s="1" t="s">
        <v>318</v>
      </c>
      <c r="G95" s="1" t="s">
        <v>331</v>
      </c>
      <c r="J95" s="1">
        <v>-4048</v>
      </c>
      <c r="K95" s="1">
        <v>1.41E-2</v>
      </c>
    </row>
    <row r="96" spans="1:11">
      <c r="A96" s="1" t="s">
        <v>328</v>
      </c>
      <c r="B96" s="68" t="s">
        <v>62</v>
      </c>
      <c r="C96" s="50">
        <v>47055.39</v>
      </c>
      <c r="D96" s="1" t="s">
        <v>48</v>
      </c>
      <c r="F96" s="1" t="s">
        <v>329</v>
      </c>
      <c r="G96" s="1" t="s">
        <v>332</v>
      </c>
      <c r="J96" s="1">
        <v>-3991</v>
      </c>
      <c r="K96" s="1">
        <v>1.2200000000000001E-2</v>
      </c>
    </row>
    <row r="97" spans="1:11">
      <c r="A97" s="1" t="s">
        <v>328</v>
      </c>
      <c r="B97" s="68" t="s">
        <v>65</v>
      </c>
      <c r="C97" s="50">
        <v>47056.36</v>
      </c>
      <c r="D97" s="1" t="s">
        <v>48</v>
      </c>
      <c r="F97" s="1" t="s">
        <v>329</v>
      </c>
      <c r="G97" s="1" t="s">
        <v>332</v>
      </c>
      <c r="J97" s="1">
        <v>-3988</v>
      </c>
      <c r="K97" s="1">
        <v>1E-3</v>
      </c>
    </row>
    <row r="98" spans="1:11">
      <c r="A98" s="1" t="s">
        <v>328</v>
      </c>
      <c r="B98" s="68" t="s">
        <v>62</v>
      </c>
      <c r="C98" s="50">
        <v>47057.347999999998</v>
      </c>
      <c r="D98" s="1" t="s">
        <v>48</v>
      </c>
      <c r="F98" s="1" t="s">
        <v>329</v>
      </c>
      <c r="G98" s="1" t="s">
        <v>332</v>
      </c>
      <c r="J98" s="1">
        <v>-3984</v>
      </c>
      <c r="K98" s="1">
        <v>7.3000000000000001E-3</v>
      </c>
    </row>
    <row r="99" spans="1:11">
      <c r="A99" s="1" t="s">
        <v>277</v>
      </c>
      <c r="B99" s="68" t="s">
        <v>62</v>
      </c>
      <c r="C99" s="50">
        <v>47333.84</v>
      </c>
      <c r="D99" s="1" t="s">
        <v>278</v>
      </c>
      <c r="F99" s="1" t="s">
        <v>279</v>
      </c>
      <c r="G99" s="1" t="s">
        <v>282</v>
      </c>
      <c r="J99" s="1">
        <v>-2998</v>
      </c>
      <c r="K99" s="1">
        <v>7.1999999999999998E-3</v>
      </c>
    </row>
    <row r="100" spans="1:11">
      <c r="A100" s="1" t="s">
        <v>293</v>
      </c>
      <c r="B100" s="68" t="s">
        <v>62</v>
      </c>
      <c r="C100" s="50">
        <v>47362.451999999997</v>
      </c>
      <c r="D100" s="1" t="s">
        <v>48</v>
      </c>
      <c r="F100" s="1" t="s">
        <v>318</v>
      </c>
      <c r="G100" s="1" t="s">
        <v>333</v>
      </c>
      <c r="J100" s="1">
        <v>-2896</v>
      </c>
      <c r="K100" s="1">
        <v>1.6500000000000001E-2</v>
      </c>
    </row>
    <row r="101" spans="1:11">
      <c r="A101" s="1" t="s">
        <v>293</v>
      </c>
      <c r="B101" s="68" t="s">
        <v>65</v>
      </c>
      <c r="C101" s="50">
        <v>47374.36</v>
      </c>
      <c r="D101" s="1" t="s">
        <v>48</v>
      </c>
      <c r="F101" s="1" t="s">
        <v>318</v>
      </c>
      <c r="G101" s="1" t="s">
        <v>333</v>
      </c>
      <c r="J101" s="1">
        <v>-2854</v>
      </c>
      <c r="K101" s="1">
        <v>7.0000000000000001E-3</v>
      </c>
    </row>
    <row r="102" spans="1:11">
      <c r="A102" s="1" t="s">
        <v>293</v>
      </c>
      <c r="B102" s="68" t="s">
        <v>62</v>
      </c>
      <c r="C102" s="50">
        <v>47378.432000000001</v>
      </c>
      <c r="D102" s="1" t="s">
        <v>48</v>
      </c>
      <c r="F102" s="1" t="s">
        <v>318</v>
      </c>
      <c r="G102" s="1" t="s">
        <v>333</v>
      </c>
      <c r="J102" s="1">
        <v>-2839</v>
      </c>
      <c r="K102" s="1">
        <v>1.2699999999999999E-2</v>
      </c>
    </row>
    <row r="103" spans="1:11">
      <c r="A103" s="1" t="s">
        <v>334</v>
      </c>
      <c r="B103" s="68" t="s">
        <v>65</v>
      </c>
      <c r="C103" s="50">
        <v>47387.5412</v>
      </c>
      <c r="D103" s="1" t="s">
        <v>48</v>
      </c>
      <c r="F103" s="1" t="s">
        <v>261</v>
      </c>
      <c r="G103" s="1" t="s">
        <v>335</v>
      </c>
      <c r="J103" s="1">
        <v>-2807</v>
      </c>
      <c r="K103" s="1">
        <v>8.5000000000000006E-3</v>
      </c>
    </row>
    <row r="104" spans="1:11">
      <c r="A104" s="1" t="s">
        <v>293</v>
      </c>
      <c r="B104" s="68" t="s">
        <v>65</v>
      </c>
      <c r="C104" s="50">
        <v>47389.514000000003</v>
      </c>
      <c r="D104" s="1" t="s">
        <v>48</v>
      </c>
      <c r="F104" s="1" t="s">
        <v>318</v>
      </c>
      <c r="G104" s="1" t="s">
        <v>333</v>
      </c>
      <c r="J104" s="1">
        <v>-2800</v>
      </c>
      <c r="K104" s="1">
        <v>1.84E-2</v>
      </c>
    </row>
    <row r="105" spans="1:11">
      <c r="A105" s="1" t="s">
        <v>336</v>
      </c>
      <c r="B105" s="68" t="s">
        <v>65</v>
      </c>
      <c r="C105" s="50">
        <v>47405.491000000002</v>
      </c>
      <c r="D105" s="1" t="s">
        <v>48</v>
      </c>
      <c r="F105" s="1" t="s">
        <v>337</v>
      </c>
      <c r="G105" s="1" t="s">
        <v>338</v>
      </c>
      <c r="J105" s="1">
        <v>-2743</v>
      </c>
      <c r="K105" s="1">
        <v>1.1599999999999999E-2</v>
      </c>
    </row>
    <row r="106" spans="1:11">
      <c r="A106" s="1" t="s">
        <v>277</v>
      </c>
      <c r="B106" s="68" t="s">
        <v>65</v>
      </c>
      <c r="C106" s="50">
        <v>47450.633900000001</v>
      </c>
      <c r="D106" s="1" t="s">
        <v>278</v>
      </c>
      <c r="F106" s="1" t="s">
        <v>279</v>
      </c>
      <c r="G106" s="1" t="s">
        <v>282</v>
      </c>
      <c r="J106" s="1">
        <v>-2582</v>
      </c>
      <c r="K106" s="1">
        <v>7.1999999999999998E-3</v>
      </c>
    </row>
    <row r="107" spans="1:11">
      <c r="A107" s="1" t="s">
        <v>277</v>
      </c>
      <c r="B107" s="68" t="s">
        <v>65</v>
      </c>
      <c r="C107" s="50">
        <v>47451.755599999997</v>
      </c>
      <c r="D107" s="1" t="s">
        <v>278</v>
      </c>
      <c r="F107" s="1" t="s">
        <v>279</v>
      </c>
      <c r="G107" s="1" t="s">
        <v>282</v>
      </c>
      <c r="J107" s="1">
        <v>-2578</v>
      </c>
      <c r="K107" s="1">
        <v>7.1999999999999998E-3</v>
      </c>
    </row>
    <row r="108" spans="1:11">
      <c r="A108" s="1" t="s">
        <v>293</v>
      </c>
      <c r="B108" s="68" t="s">
        <v>62</v>
      </c>
      <c r="C108" s="50">
        <v>47524.241999999998</v>
      </c>
      <c r="D108" s="1" t="s">
        <v>48</v>
      </c>
      <c r="F108" s="1" t="s">
        <v>318</v>
      </c>
      <c r="G108" s="1" t="s">
        <v>339</v>
      </c>
      <c r="J108" s="1">
        <v>-2319</v>
      </c>
      <c r="K108" s="1">
        <v>5.3E-3</v>
      </c>
    </row>
    <row r="109" spans="1:11">
      <c r="A109" s="1" t="s">
        <v>336</v>
      </c>
      <c r="B109" s="68" t="s">
        <v>65</v>
      </c>
      <c r="C109" s="50">
        <v>47727.408000000003</v>
      </c>
      <c r="D109" s="1" t="s">
        <v>48</v>
      </c>
      <c r="F109" s="1" t="s">
        <v>337</v>
      </c>
      <c r="G109" s="1" t="s">
        <v>340</v>
      </c>
      <c r="J109" s="1">
        <v>-1595</v>
      </c>
      <c r="K109" s="1">
        <v>8.6999999999999994E-3</v>
      </c>
    </row>
    <row r="110" spans="1:11">
      <c r="A110" s="1" t="s">
        <v>336</v>
      </c>
      <c r="B110" s="68" t="s">
        <v>62</v>
      </c>
      <c r="C110" s="50">
        <v>47727.548000000003</v>
      </c>
      <c r="D110" s="1" t="s">
        <v>48</v>
      </c>
      <c r="F110" s="1" t="s">
        <v>337</v>
      </c>
      <c r="G110" s="1" t="s">
        <v>340</v>
      </c>
      <c r="J110" s="1">
        <v>-1594</v>
      </c>
      <c r="K110" s="1">
        <v>8.3000000000000001E-3</v>
      </c>
    </row>
    <row r="111" spans="1:11">
      <c r="A111" s="1" t="s">
        <v>308</v>
      </c>
      <c r="B111" s="68" t="s">
        <v>65</v>
      </c>
      <c r="C111" s="50">
        <v>47734.447999999997</v>
      </c>
      <c r="D111" s="1" t="s">
        <v>48</v>
      </c>
      <c r="F111" s="1" t="s">
        <v>302</v>
      </c>
      <c r="G111" s="1" t="s">
        <v>335</v>
      </c>
      <c r="J111" s="1">
        <v>-1570</v>
      </c>
      <c r="K111" s="1">
        <v>3.8300000000000001E-2</v>
      </c>
    </row>
    <row r="112" spans="1:11">
      <c r="A112" s="1" t="s">
        <v>307</v>
      </c>
      <c r="B112" s="68" t="s">
        <v>65</v>
      </c>
      <c r="C112" s="50">
        <v>47734.447999999997</v>
      </c>
      <c r="D112" s="1" t="s">
        <v>48</v>
      </c>
      <c r="F112" s="1" t="s">
        <v>302</v>
      </c>
      <c r="G112" s="1" t="s">
        <v>335</v>
      </c>
      <c r="J112" s="1">
        <v>-1570</v>
      </c>
      <c r="K112" s="1">
        <v>3.8300000000000001E-2</v>
      </c>
    </row>
    <row r="113" spans="1:11">
      <c r="A113" s="1" t="s">
        <v>288</v>
      </c>
      <c r="B113" s="68" t="s">
        <v>65</v>
      </c>
      <c r="C113" s="50">
        <v>47757.408000000003</v>
      </c>
      <c r="D113" s="1" t="s">
        <v>48</v>
      </c>
      <c r="F113" s="1" t="s">
        <v>289</v>
      </c>
      <c r="G113" s="1" t="s">
        <v>341</v>
      </c>
      <c r="H113" s="1" t="s">
        <v>342</v>
      </c>
      <c r="J113" s="1">
        <v>-1488</v>
      </c>
      <c r="K113" s="1">
        <v>4.0000000000000001E-3</v>
      </c>
    </row>
    <row r="114" spans="1:11">
      <c r="A114" s="1" t="s">
        <v>288</v>
      </c>
      <c r="B114" s="68" t="s">
        <v>65</v>
      </c>
      <c r="C114" s="50">
        <v>47762.455999999998</v>
      </c>
      <c r="D114" s="1" t="s">
        <v>48</v>
      </c>
      <c r="F114" s="1" t="s">
        <v>289</v>
      </c>
      <c r="G114" s="1" t="s">
        <v>341</v>
      </c>
      <c r="H114" s="1" t="s">
        <v>342</v>
      </c>
      <c r="J114" s="1">
        <v>-1470</v>
      </c>
      <c r="K114" s="1">
        <v>4.4999999999999997E-3</v>
      </c>
    </row>
    <row r="115" spans="1:11">
      <c r="A115" s="1" t="s">
        <v>292</v>
      </c>
      <c r="B115" s="68" t="s">
        <v>62</v>
      </c>
      <c r="C115" s="50">
        <v>47790.358</v>
      </c>
      <c r="D115" s="1" t="s">
        <v>48</v>
      </c>
      <c r="F115" s="1" t="s">
        <v>293</v>
      </c>
      <c r="G115" s="1" t="s">
        <v>340</v>
      </c>
      <c r="J115" s="1">
        <v>-1370</v>
      </c>
      <c r="K115" s="1">
        <v>4.7000000000000002E-3</v>
      </c>
    </row>
    <row r="116" spans="1:11">
      <c r="A116" s="1" t="s">
        <v>288</v>
      </c>
      <c r="B116" s="68" t="s">
        <v>62</v>
      </c>
      <c r="C116" s="50">
        <v>47813.353999999999</v>
      </c>
      <c r="D116" s="1" t="s">
        <v>48</v>
      </c>
      <c r="F116" s="1" t="s">
        <v>289</v>
      </c>
      <c r="G116" s="1" t="s">
        <v>341</v>
      </c>
      <c r="H116" s="1" t="s">
        <v>342</v>
      </c>
      <c r="J116" s="1">
        <v>-1288</v>
      </c>
      <c r="K116" s="1">
        <v>6.4000000000000003E-3</v>
      </c>
    </row>
    <row r="117" spans="1:11">
      <c r="A117" s="1" t="s">
        <v>336</v>
      </c>
      <c r="B117" s="68" t="s">
        <v>62</v>
      </c>
      <c r="C117" s="50">
        <v>47822.326999999997</v>
      </c>
      <c r="D117" s="1" t="s">
        <v>48</v>
      </c>
      <c r="F117" s="1" t="s">
        <v>337</v>
      </c>
      <c r="G117" s="1" t="s">
        <v>340</v>
      </c>
      <c r="J117" s="1">
        <v>-1256</v>
      </c>
      <c r="K117" s="1">
        <v>6.0000000000000001E-3</v>
      </c>
    </row>
    <row r="118" spans="1:11">
      <c r="A118" s="1" t="s">
        <v>295</v>
      </c>
      <c r="B118" s="68" t="s">
        <v>62</v>
      </c>
      <c r="C118" s="50">
        <v>47822.327499999999</v>
      </c>
      <c r="D118" s="1" t="s">
        <v>343</v>
      </c>
      <c r="F118" s="1" t="s">
        <v>296</v>
      </c>
      <c r="G118" s="1" t="s">
        <v>340</v>
      </c>
      <c r="J118" s="1">
        <v>-1256</v>
      </c>
      <c r="K118" s="1">
        <v>6.4999999999999997E-3</v>
      </c>
    </row>
    <row r="119" spans="1:11">
      <c r="A119" s="1" t="s">
        <v>295</v>
      </c>
      <c r="B119" s="68" t="s">
        <v>62</v>
      </c>
      <c r="C119" s="50">
        <v>47822.327799999999</v>
      </c>
      <c r="D119" s="1" t="s">
        <v>50</v>
      </c>
      <c r="F119" s="1" t="s">
        <v>296</v>
      </c>
      <c r="G119" s="1" t="s">
        <v>340</v>
      </c>
      <c r="J119" s="1">
        <v>-1256</v>
      </c>
      <c r="K119" s="1">
        <v>6.7999999999999996E-3</v>
      </c>
    </row>
    <row r="120" spans="1:11">
      <c r="A120" s="1" t="s">
        <v>295</v>
      </c>
      <c r="B120" s="68" t="s">
        <v>62</v>
      </c>
      <c r="C120" s="50">
        <v>47847.284299999999</v>
      </c>
      <c r="D120" s="1" t="s">
        <v>343</v>
      </c>
      <c r="F120" s="1" t="s">
        <v>296</v>
      </c>
      <c r="G120" s="1" t="s">
        <v>340</v>
      </c>
      <c r="J120" s="1">
        <v>-1167</v>
      </c>
      <c r="K120" s="1">
        <v>6.1000000000000004E-3</v>
      </c>
    </row>
    <row r="121" spans="1:11">
      <c r="A121" s="1" t="s">
        <v>295</v>
      </c>
      <c r="B121" s="68" t="s">
        <v>62</v>
      </c>
      <c r="C121" s="50">
        <v>47847.284399999997</v>
      </c>
      <c r="D121" s="1" t="s">
        <v>50</v>
      </c>
      <c r="F121" s="1" t="s">
        <v>296</v>
      </c>
      <c r="G121" s="1" t="s">
        <v>340</v>
      </c>
      <c r="J121" s="1">
        <v>-1167</v>
      </c>
      <c r="K121" s="1">
        <v>6.1999999999999998E-3</v>
      </c>
    </row>
    <row r="122" spans="1:11">
      <c r="A122" s="1" t="s">
        <v>288</v>
      </c>
      <c r="B122" s="68" t="s">
        <v>62</v>
      </c>
      <c r="C122" s="50">
        <v>47847.285000000003</v>
      </c>
      <c r="D122" s="1" t="s">
        <v>48</v>
      </c>
      <c r="F122" s="1" t="s">
        <v>289</v>
      </c>
      <c r="G122" s="1" t="s">
        <v>341</v>
      </c>
      <c r="H122" s="1" t="s">
        <v>342</v>
      </c>
      <c r="J122" s="1">
        <v>-1167</v>
      </c>
      <c r="K122" s="1">
        <v>6.7999999999999996E-3</v>
      </c>
    </row>
    <row r="123" spans="1:11">
      <c r="A123" s="1" t="s">
        <v>344</v>
      </c>
      <c r="B123" s="68" t="s">
        <v>62</v>
      </c>
      <c r="C123" s="50">
        <v>47854.298999999999</v>
      </c>
      <c r="D123" s="1" t="s">
        <v>48</v>
      </c>
      <c r="F123" s="1" t="s">
        <v>345</v>
      </c>
      <c r="G123" s="1" t="s">
        <v>346</v>
      </c>
      <c r="J123" s="1">
        <v>-1142</v>
      </c>
      <c r="K123" s="1">
        <v>1.04E-2</v>
      </c>
    </row>
    <row r="124" spans="1:11">
      <c r="A124" s="1" t="s">
        <v>293</v>
      </c>
      <c r="B124" s="68" t="s">
        <v>62</v>
      </c>
      <c r="C124" s="50">
        <v>47859.360000000001</v>
      </c>
      <c r="D124" s="1" t="s">
        <v>48</v>
      </c>
      <c r="F124" s="1" t="s">
        <v>318</v>
      </c>
      <c r="G124" s="1" t="s">
        <v>346</v>
      </c>
      <c r="J124" s="1">
        <v>-1124</v>
      </c>
      <c r="K124" s="1">
        <v>2.3800000000000002E-2</v>
      </c>
    </row>
    <row r="125" spans="1:11">
      <c r="A125" s="1" t="s">
        <v>347</v>
      </c>
      <c r="B125" s="68" t="s">
        <v>65</v>
      </c>
      <c r="C125" s="50">
        <v>48085.508099999999</v>
      </c>
      <c r="D125" s="1" t="s">
        <v>48</v>
      </c>
      <c r="F125" s="1" t="s">
        <v>348</v>
      </c>
      <c r="G125" s="1" t="s">
        <v>349</v>
      </c>
      <c r="J125" s="1">
        <v>-318</v>
      </c>
      <c r="K125" s="1">
        <v>1.4999999999999999E-2</v>
      </c>
    </row>
    <row r="126" spans="1:11">
      <c r="A126" s="1" t="s">
        <v>350</v>
      </c>
      <c r="B126" s="68" t="s">
        <v>62</v>
      </c>
      <c r="C126" s="50">
        <v>48120.414199999999</v>
      </c>
      <c r="D126" s="1" t="s">
        <v>48</v>
      </c>
      <c r="F126" s="1" t="s">
        <v>351</v>
      </c>
      <c r="G126" s="1" t="s">
        <v>349</v>
      </c>
      <c r="J126" s="1">
        <v>-193</v>
      </c>
      <c r="K126" s="1">
        <v>8.8999999999999999E-3</v>
      </c>
    </row>
    <row r="127" spans="1:11">
      <c r="A127" s="1" t="s">
        <v>352</v>
      </c>
      <c r="B127" s="68" t="s">
        <v>62</v>
      </c>
      <c r="C127" s="50">
        <v>48120.421199999997</v>
      </c>
      <c r="D127" s="1" t="s">
        <v>48</v>
      </c>
      <c r="F127" s="1" t="s">
        <v>257</v>
      </c>
      <c r="G127" s="1" t="s">
        <v>349</v>
      </c>
      <c r="J127" s="1">
        <v>-193</v>
      </c>
      <c r="K127" s="1">
        <v>1.5900000000000001E-2</v>
      </c>
    </row>
    <row r="128" spans="1:11">
      <c r="A128" s="1" t="s">
        <v>353</v>
      </c>
      <c r="B128" s="68" t="s">
        <v>62</v>
      </c>
      <c r="C128" s="50">
        <v>48120.423300000002</v>
      </c>
      <c r="D128" s="1" t="s">
        <v>48</v>
      </c>
      <c r="F128" s="1" t="s">
        <v>354</v>
      </c>
      <c r="G128" s="1" t="s">
        <v>349</v>
      </c>
      <c r="J128" s="1">
        <v>-193</v>
      </c>
      <c r="K128" s="1">
        <v>1.7999999999999999E-2</v>
      </c>
    </row>
    <row r="129" spans="1:11">
      <c r="A129" s="1" t="s">
        <v>307</v>
      </c>
      <c r="B129" s="68" t="s">
        <v>62</v>
      </c>
      <c r="C129" s="50">
        <v>48120.430200000003</v>
      </c>
      <c r="D129" s="1" t="s">
        <v>48</v>
      </c>
      <c r="F129" s="1" t="s">
        <v>302</v>
      </c>
      <c r="G129" s="1" t="s">
        <v>349</v>
      </c>
      <c r="J129" s="1">
        <v>-193</v>
      </c>
      <c r="K129" s="1">
        <v>2.4899999999999999E-2</v>
      </c>
    </row>
    <row r="130" spans="1:11">
      <c r="A130" s="1" t="s">
        <v>308</v>
      </c>
      <c r="B130" s="68" t="s">
        <v>62</v>
      </c>
      <c r="C130" s="50">
        <v>48120.431600000004</v>
      </c>
      <c r="D130" s="1" t="s">
        <v>48</v>
      </c>
      <c r="F130" s="1" t="s">
        <v>302</v>
      </c>
      <c r="G130" s="1" t="s">
        <v>349</v>
      </c>
      <c r="J130" s="1">
        <v>-193</v>
      </c>
      <c r="K130" s="1">
        <v>2.63E-2</v>
      </c>
    </row>
    <row r="131" spans="1:11">
      <c r="A131" s="1" t="s">
        <v>355</v>
      </c>
      <c r="B131" s="68" t="s">
        <v>62</v>
      </c>
      <c r="C131" s="50">
        <v>48120.4323</v>
      </c>
      <c r="D131" s="1" t="s">
        <v>48</v>
      </c>
      <c r="F131" s="1" t="s">
        <v>356</v>
      </c>
      <c r="G131" s="1" t="s">
        <v>357</v>
      </c>
      <c r="H131" s="1" t="s">
        <v>349</v>
      </c>
      <c r="J131" s="1">
        <v>-193</v>
      </c>
      <c r="K131" s="1">
        <v>2.7E-2</v>
      </c>
    </row>
    <row r="132" spans="1:11">
      <c r="A132" s="1" t="s">
        <v>293</v>
      </c>
      <c r="B132" s="68" t="s">
        <v>65</v>
      </c>
      <c r="C132" s="50">
        <v>48126.459000000003</v>
      </c>
      <c r="D132" s="1" t="s">
        <v>48</v>
      </c>
      <c r="F132" s="1" t="s">
        <v>318</v>
      </c>
      <c r="G132" s="1" t="s">
        <v>358</v>
      </c>
      <c r="J132" s="1">
        <v>-172</v>
      </c>
      <c r="K132" s="1">
        <v>2.4899999999999999E-2</v>
      </c>
    </row>
    <row r="133" spans="1:11">
      <c r="A133" s="1" t="s">
        <v>293</v>
      </c>
      <c r="B133" s="68" t="s">
        <v>62</v>
      </c>
      <c r="C133" s="50">
        <v>48147.33</v>
      </c>
      <c r="D133" s="1" t="s">
        <v>48</v>
      </c>
      <c r="F133" s="1" t="s">
        <v>318</v>
      </c>
      <c r="G133" s="1" t="s">
        <v>358</v>
      </c>
      <c r="J133" s="1">
        <v>-97</v>
      </c>
      <c r="K133" s="1">
        <v>4.4999999999999997E-3</v>
      </c>
    </row>
    <row r="134" spans="1:11">
      <c r="A134" s="1" t="s">
        <v>359</v>
      </c>
      <c r="B134" s="68" t="s">
        <v>62</v>
      </c>
      <c r="C134" s="50">
        <v>48174.530299999999</v>
      </c>
      <c r="D134" s="1" t="s">
        <v>343</v>
      </c>
      <c r="F134" s="1" t="s">
        <v>360</v>
      </c>
      <c r="G134" s="1" t="s">
        <v>361</v>
      </c>
      <c r="J134" s="1">
        <v>0</v>
      </c>
      <c r="K134" s="1">
        <v>4.3E-3</v>
      </c>
    </row>
    <row r="135" spans="1:11">
      <c r="A135" s="1" t="s">
        <v>293</v>
      </c>
      <c r="B135" s="68" t="s">
        <v>65</v>
      </c>
      <c r="C135" s="50">
        <v>48187.285000000003</v>
      </c>
      <c r="D135" s="1" t="s">
        <v>48</v>
      </c>
      <c r="F135" s="1" t="s">
        <v>318</v>
      </c>
      <c r="G135" s="1" t="s">
        <v>358</v>
      </c>
      <c r="J135" s="1">
        <v>45</v>
      </c>
      <c r="K135" s="1">
        <v>2.0000000000000001E-4</v>
      </c>
    </row>
    <row r="136" spans="1:11">
      <c r="A136" s="1" t="s">
        <v>293</v>
      </c>
      <c r="B136" s="68" t="s">
        <v>62</v>
      </c>
      <c r="C136" s="50">
        <v>48189.383999999998</v>
      </c>
      <c r="D136" s="1" t="s">
        <v>48</v>
      </c>
      <c r="F136" s="1" t="s">
        <v>318</v>
      </c>
      <c r="G136" s="1" t="s">
        <v>358</v>
      </c>
      <c r="J136" s="1">
        <v>53</v>
      </c>
      <c r="K136" s="1">
        <v>-4.1999999999999997E-3</v>
      </c>
    </row>
    <row r="137" spans="1:11">
      <c r="A137" s="1" t="s">
        <v>359</v>
      </c>
      <c r="B137" s="68" t="s">
        <v>65</v>
      </c>
      <c r="C137" s="50">
        <v>48191.498899999999</v>
      </c>
      <c r="D137" s="1" t="s">
        <v>343</v>
      </c>
      <c r="F137" s="1" t="s">
        <v>360</v>
      </c>
      <c r="G137" s="1" t="s">
        <v>361</v>
      </c>
      <c r="J137" s="1">
        <v>60</v>
      </c>
      <c r="K137" s="1">
        <v>7.7999999999999996E-3</v>
      </c>
    </row>
    <row r="138" spans="1:11">
      <c r="A138" s="1" t="s">
        <v>359</v>
      </c>
      <c r="B138" s="68" t="s">
        <v>62</v>
      </c>
      <c r="C138" s="50">
        <v>48213.509400000003</v>
      </c>
      <c r="D138" s="1" t="s">
        <v>343</v>
      </c>
      <c r="F138" s="1" t="s">
        <v>360</v>
      </c>
      <c r="G138" s="1" t="s">
        <v>361</v>
      </c>
      <c r="J138" s="1">
        <v>139</v>
      </c>
      <c r="K138" s="1">
        <v>5.3E-3</v>
      </c>
    </row>
    <row r="139" spans="1:11">
      <c r="A139" s="1" t="s">
        <v>359</v>
      </c>
      <c r="B139" s="68" t="s">
        <v>62</v>
      </c>
      <c r="C139" s="50">
        <v>48225.567199999998</v>
      </c>
      <c r="D139" s="1" t="s">
        <v>343</v>
      </c>
      <c r="F139" s="1" t="s">
        <v>360</v>
      </c>
      <c r="G139" s="1" t="s">
        <v>361</v>
      </c>
      <c r="J139" s="1">
        <v>182</v>
      </c>
      <c r="K139" s="1">
        <v>5.1000000000000004E-3</v>
      </c>
    </row>
    <row r="140" spans="1:11">
      <c r="A140" s="1" t="s">
        <v>359</v>
      </c>
      <c r="B140" s="68" t="s">
        <v>62</v>
      </c>
      <c r="C140" s="50">
        <v>48225.568099999997</v>
      </c>
      <c r="D140" s="1" t="s">
        <v>343</v>
      </c>
      <c r="F140" s="1" t="s">
        <v>360</v>
      </c>
      <c r="G140" s="1" t="s">
        <v>361</v>
      </c>
      <c r="J140" s="1">
        <v>182</v>
      </c>
      <c r="K140" s="1">
        <v>6.0000000000000001E-3</v>
      </c>
    </row>
    <row r="141" spans="1:11">
      <c r="A141" s="1" t="s">
        <v>347</v>
      </c>
      <c r="B141" s="68" t="s">
        <v>65</v>
      </c>
      <c r="C141" s="50">
        <v>48419.500399999997</v>
      </c>
      <c r="D141" s="1" t="s">
        <v>48</v>
      </c>
      <c r="F141" s="1" t="s">
        <v>348</v>
      </c>
      <c r="G141" s="1" t="s">
        <v>349</v>
      </c>
      <c r="J141" s="1">
        <v>873</v>
      </c>
      <c r="K141" s="1">
        <v>2.9499999999999998E-2</v>
      </c>
    </row>
    <row r="142" spans="1:11">
      <c r="A142" s="1" t="s">
        <v>295</v>
      </c>
      <c r="B142" s="68" t="s">
        <v>62</v>
      </c>
      <c r="C142" s="50">
        <v>48491.401700000002</v>
      </c>
      <c r="D142" s="1" t="s">
        <v>343</v>
      </c>
      <c r="F142" s="1" t="s">
        <v>296</v>
      </c>
      <c r="G142" s="1" t="s">
        <v>362</v>
      </c>
      <c r="J142" s="1">
        <v>1130</v>
      </c>
      <c r="K142" s="1">
        <v>3.3999999999999998E-3</v>
      </c>
    </row>
    <row r="143" spans="1:11">
      <c r="A143" s="1" t="s">
        <v>295</v>
      </c>
      <c r="B143" s="68" t="s">
        <v>62</v>
      </c>
      <c r="C143" s="50">
        <v>48491.402300000002</v>
      </c>
      <c r="D143" s="1" t="s">
        <v>50</v>
      </c>
      <c r="F143" s="1" t="s">
        <v>296</v>
      </c>
      <c r="G143" s="1" t="s">
        <v>362</v>
      </c>
      <c r="J143" s="1">
        <v>1130</v>
      </c>
      <c r="K143" s="1">
        <v>4.0000000000000001E-3</v>
      </c>
    </row>
    <row r="144" spans="1:11">
      <c r="A144" s="1" t="s">
        <v>336</v>
      </c>
      <c r="B144" s="68" t="s">
        <v>62</v>
      </c>
      <c r="C144" s="50">
        <v>48499.54</v>
      </c>
      <c r="D144" s="1" t="s">
        <v>48</v>
      </c>
      <c r="F144" s="1" t="s">
        <v>337</v>
      </c>
      <c r="G144" s="1" t="s">
        <v>363</v>
      </c>
      <c r="J144" s="1">
        <v>1159</v>
      </c>
      <c r="K144" s="1">
        <v>9.4999999999999998E-3</v>
      </c>
    </row>
    <row r="145" spans="1:11">
      <c r="A145" s="1" t="s">
        <v>364</v>
      </c>
      <c r="B145" s="68" t="s">
        <v>62</v>
      </c>
      <c r="C145" s="50">
        <v>48828.457999999999</v>
      </c>
      <c r="D145" s="1" t="s">
        <v>48</v>
      </c>
      <c r="F145" s="1" t="s">
        <v>289</v>
      </c>
      <c r="G145" s="1" t="s">
        <v>349</v>
      </c>
      <c r="J145" s="1">
        <v>2332</v>
      </c>
      <c r="K145" s="1">
        <v>-2.8E-3</v>
      </c>
    </row>
    <row r="146" spans="1:11">
      <c r="A146" s="1" t="s">
        <v>365</v>
      </c>
      <c r="B146" s="68" t="s">
        <v>65</v>
      </c>
      <c r="C146" s="50">
        <v>48834.492200000001</v>
      </c>
      <c r="D146" s="1" t="s">
        <v>48</v>
      </c>
      <c r="F146" s="1" t="s">
        <v>302</v>
      </c>
      <c r="G146" s="1" t="s">
        <v>366</v>
      </c>
      <c r="J146" s="1">
        <v>2353</v>
      </c>
      <c r="K146" s="1">
        <v>2.5999999999999999E-3</v>
      </c>
    </row>
    <row r="147" spans="1:11">
      <c r="A147" s="1" t="s">
        <v>367</v>
      </c>
      <c r="B147" s="68" t="s">
        <v>65</v>
      </c>
      <c r="C147" s="50">
        <v>48834.497100000001</v>
      </c>
      <c r="D147" s="1" t="s">
        <v>48</v>
      </c>
      <c r="F147" s="1" t="s">
        <v>318</v>
      </c>
      <c r="G147" s="1" t="s">
        <v>349</v>
      </c>
      <c r="J147" s="1">
        <v>2353</v>
      </c>
      <c r="K147" s="1">
        <v>7.4999999999999997E-3</v>
      </c>
    </row>
    <row r="148" spans="1:11">
      <c r="A148" s="1" t="s">
        <v>368</v>
      </c>
      <c r="B148" s="68" t="s">
        <v>65</v>
      </c>
      <c r="C148" s="50">
        <v>48834.498399999997</v>
      </c>
      <c r="D148" s="1" t="s">
        <v>48</v>
      </c>
      <c r="F148" s="1" t="s">
        <v>369</v>
      </c>
      <c r="G148" s="1" t="s">
        <v>349</v>
      </c>
      <c r="J148" s="1">
        <v>2353</v>
      </c>
      <c r="K148" s="1">
        <v>8.8000000000000005E-3</v>
      </c>
    </row>
    <row r="149" spans="1:11">
      <c r="A149" s="1" t="s">
        <v>336</v>
      </c>
      <c r="B149" s="68" t="s">
        <v>62</v>
      </c>
      <c r="C149" s="50">
        <v>49171.414199999999</v>
      </c>
      <c r="D149" s="1" t="s">
        <v>48</v>
      </c>
      <c r="F149" s="1" t="s">
        <v>337</v>
      </c>
      <c r="G149" s="1" t="s">
        <v>370</v>
      </c>
      <c r="J149" s="1">
        <v>3555</v>
      </c>
      <c r="K149" s="1">
        <v>2.2000000000000001E-3</v>
      </c>
    </row>
    <row r="150" spans="1:11">
      <c r="A150" s="1" t="s">
        <v>336</v>
      </c>
      <c r="B150" s="68" t="s">
        <v>65</v>
      </c>
      <c r="C150" s="50">
        <v>49171.554900000003</v>
      </c>
      <c r="D150" s="1" t="s">
        <v>48</v>
      </c>
      <c r="F150" s="1" t="s">
        <v>337</v>
      </c>
      <c r="G150" s="1" t="s">
        <v>370</v>
      </c>
      <c r="J150" s="1">
        <v>3555</v>
      </c>
      <c r="K150" s="1">
        <v>2.8999999999999998E-3</v>
      </c>
    </row>
    <row r="151" spans="1:11">
      <c r="A151" s="1" t="s">
        <v>371</v>
      </c>
      <c r="B151" s="68" t="s">
        <v>65</v>
      </c>
      <c r="C151" s="50">
        <v>49214.450199999999</v>
      </c>
      <c r="D151" s="1" t="s">
        <v>48</v>
      </c>
      <c r="F151" s="1" t="s">
        <v>261</v>
      </c>
      <c r="G151" s="1" t="s">
        <v>349</v>
      </c>
      <c r="J151" s="1">
        <v>3708</v>
      </c>
      <c r="K151" s="1">
        <v>-5.7000000000000002E-3</v>
      </c>
    </row>
    <row r="152" spans="1:11">
      <c r="A152" s="1" t="s">
        <v>364</v>
      </c>
      <c r="B152" s="68" t="s">
        <v>62</v>
      </c>
      <c r="C152" s="50">
        <v>49218.521200000003</v>
      </c>
      <c r="D152" s="1" t="s">
        <v>48</v>
      </c>
      <c r="F152" s="1" t="s">
        <v>289</v>
      </c>
      <c r="G152" s="1" t="s">
        <v>349</v>
      </c>
      <c r="J152" s="1">
        <v>3723</v>
      </c>
      <c r="K152" s="1">
        <v>-1E-3</v>
      </c>
    </row>
    <row r="153" spans="1:11">
      <c r="A153" s="1" t="s">
        <v>336</v>
      </c>
      <c r="B153" s="68" t="s">
        <v>62</v>
      </c>
      <c r="C153" s="50">
        <v>49228.339399999997</v>
      </c>
      <c r="D153" s="1" t="s">
        <v>48</v>
      </c>
      <c r="F153" s="1" t="s">
        <v>337</v>
      </c>
      <c r="G153" s="1" t="s">
        <v>370</v>
      </c>
      <c r="J153" s="1">
        <v>3758</v>
      </c>
      <c r="K153" s="1">
        <v>2.5999999999999999E-3</v>
      </c>
    </row>
    <row r="154" spans="1:11">
      <c r="A154" s="1" t="s">
        <v>328</v>
      </c>
      <c r="B154" s="68" t="s">
        <v>65</v>
      </c>
      <c r="C154" s="50">
        <v>49250.351000000002</v>
      </c>
      <c r="D154" s="1" t="s">
        <v>48</v>
      </c>
      <c r="F154" s="1" t="s">
        <v>329</v>
      </c>
      <c r="G154" s="1" t="s">
        <v>372</v>
      </c>
      <c r="J154" s="1">
        <v>3836</v>
      </c>
      <c r="K154" s="1">
        <v>1.6000000000000001E-3</v>
      </c>
    </row>
    <row r="155" spans="1:11">
      <c r="A155" s="1" t="s">
        <v>328</v>
      </c>
      <c r="B155" s="68" t="s">
        <v>62</v>
      </c>
      <c r="C155" s="50">
        <v>49250.491000000002</v>
      </c>
      <c r="D155" s="1" t="s">
        <v>48</v>
      </c>
      <c r="F155" s="1" t="s">
        <v>329</v>
      </c>
      <c r="G155" s="1" t="s">
        <v>372</v>
      </c>
      <c r="J155" s="1">
        <v>3837</v>
      </c>
      <c r="K155" s="1">
        <v>1.1000000000000001E-3</v>
      </c>
    </row>
    <row r="156" spans="1:11">
      <c r="A156" s="1" t="s">
        <v>336</v>
      </c>
      <c r="B156" s="68" t="s">
        <v>62</v>
      </c>
      <c r="C156" s="50">
        <v>49317.231699999997</v>
      </c>
      <c r="D156" s="1" t="s">
        <v>48</v>
      </c>
      <c r="F156" s="1" t="s">
        <v>337</v>
      </c>
      <c r="G156" s="1" t="s">
        <v>370</v>
      </c>
      <c r="J156" s="1">
        <v>4075</v>
      </c>
      <c r="K156" s="1">
        <v>2.3E-3</v>
      </c>
    </row>
    <row r="157" spans="1:11">
      <c r="A157" s="1" t="s">
        <v>373</v>
      </c>
      <c r="B157" s="68" t="s">
        <v>65</v>
      </c>
      <c r="C157" s="50">
        <v>49920.555</v>
      </c>
      <c r="D157" s="1" t="s">
        <v>48</v>
      </c>
      <c r="F157" s="1" t="s">
        <v>374</v>
      </c>
      <c r="G157" s="1" t="s">
        <v>375</v>
      </c>
      <c r="J157" s="1">
        <v>6226</v>
      </c>
      <c r="K157" s="1">
        <v>6.4999999999999997E-3</v>
      </c>
    </row>
    <row r="158" spans="1:11">
      <c r="A158" s="1" t="s">
        <v>373</v>
      </c>
      <c r="B158" s="68" t="s">
        <v>62</v>
      </c>
      <c r="C158" s="50">
        <v>49923.491800000003</v>
      </c>
      <c r="D158" s="1" t="s">
        <v>48</v>
      </c>
      <c r="F158" s="1" t="s">
        <v>374</v>
      </c>
      <c r="G158" s="1" t="s">
        <v>375</v>
      </c>
      <c r="J158" s="1">
        <v>6237</v>
      </c>
      <c r="K158" s="1">
        <v>-1.2999999999999999E-3</v>
      </c>
    </row>
    <row r="159" spans="1:11">
      <c r="A159" s="1" t="s">
        <v>376</v>
      </c>
      <c r="B159" s="68" t="s">
        <v>62</v>
      </c>
      <c r="C159" s="50">
        <v>50282.433900000004</v>
      </c>
      <c r="D159" s="1" t="s">
        <v>48</v>
      </c>
      <c r="F159" s="1" t="s">
        <v>351</v>
      </c>
      <c r="G159" s="1" t="s">
        <v>377</v>
      </c>
      <c r="J159" s="1">
        <v>7517</v>
      </c>
      <c r="K159" s="1">
        <v>5.7999999999999996E-3</v>
      </c>
    </row>
    <row r="160" spans="1:11">
      <c r="A160" s="1" t="s">
        <v>378</v>
      </c>
      <c r="B160" s="68" t="s">
        <v>62</v>
      </c>
      <c r="C160" s="50">
        <v>50282.434600000001</v>
      </c>
      <c r="D160" s="1" t="s">
        <v>48</v>
      </c>
      <c r="F160" s="1" t="s">
        <v>379</v>
      </c>
      <c r="G160" s="1" t="s">
        <v>377</v>
      </c>
      <c r="J160" s="1">
        <v>7517</v>
      </c>
      <c r="K160" s="1">
        <v>6.4999999999999997E-3</v>
      </c>
    </row>
    <row r="161" spans="1:11">
      <c r="A161" s="1" t="s">
        <v>380</v>
      </c>
      <c r="B161" s="68" t="s">
        <v>62</v>
      </c>
      <c r="C161" s="50">
        <v>50282.437299999998</v>
      </c>
      <c r="D161" s="1" t="s">
        <v>48</v>
      </c>
      <c r="F161" s="1" t="s">
        <v>166</v>
      </c>
      <c r="G161" s="1" t="s">
        <v>377</v>
      </c>
      <c r="J161" s="1">
        <v>7517</v>
      </c>
      <c r="K161" s="1">
        <v>9.1999999999999998E-3</v>
      </c>
    </row>
    <row r="162" spans="1:11">
      <c r="A162" s="1" t="s">
        <v>381</v>
      </c>
      <c r="B162" s="68" t="s">
        <v>62</v>
      </c>
      <c r="C162" s="50">
        <v>50282.439400000003</v>
      </c>
      <c r="D162" s="1" t="s">
        <v>48</v>
      </c>
      <c r="F162" s="1" t="s">
        <v>166</v>
      </c>
      <c r="G162" s="1" t="s">
        <v>377</v>
      </c>
      <c r="J162" s="1">
        <v>7517</v>
      </c>
      <c r="K162" s="1">
        <v>1.1299999999999999E-2</v>
      </c>
    </row>
    <row r="163" spans="1:11">
      <c r="A163" s="1" t="s">
        <v>382</v>
      </c>
      <c r="B163" s="68" t="s">
        <v>62</v>
      </c>
      <c r="C163" s="50">
        <v>50282.442900000002</v>
      </c>
      <c r="D163" s="1" t="s">
        <v>48</v>
      </c>
      <c r="F163" s="1" t="s">
        <v>257</v>
      </c>
      <c r="G163" s="1" t="s">
        <v>377</v>
      </c>
      <c r="J163" s="1">
        <v>7517</v>
      </c>
      <c r="K163" s="1">
        <v>1.4800000000000001E-2</v>
      </c>
    </row>
    <row r="164" spans="1:11">
      <c r="A164" s="1" t="s">
        <v>305</v>
      </c>
      <c r="B164" s="68" t="s">
        <v>62</v>
      </c>
      <c r="C164" s="50">
        <v>50316.360699999997</v>
      </c>
      <c r="D164" s="1" t="s">
        <v>48</v>
      </c>
      <c r="F164" s="1" t="s">
        <v>306</v>
      </c>
      <c r="G164" s="1" t="s">
        <v>383</v>
      </c>
      <c r="J164" s="1">
        <v>7638</v>
      </c>
      <c r="K164" s="1">
        <v>2E-3</v>
      </c>
    </row>
    <row r="165" spans="1:11">
      <c r="A165" s="1" t="s">
        <v>373</v>
      </c>
      <c r="B165" s="68" t="s">
        <v>65</v>
      </c>
      <c r="C165" s="50">
        <v>50316.5003</v>
      </c>
      <c r="D165" s="1" t="s">
        <v>343</v>
      </c>
      <c r="F165" s="1" t="s">
        <v>374</v>
      </c>
      <c r="G165" s="1" t="s">
        <v>384</v>
      </c>
      <c r="J165" s="1">
        <v>7638</v>
      </c>
      <c r="K165" s="1">
        <v>1.6000000000000001E-3</v>
      </c>
    </row>
    <row r="166" spans="1:11">
      <c r="A166" s="1" t="s">
        <v>385</v>
      </c>
      <c r="B166" s="68" t="s">
        <v>65</v>
      </c>
      <c r="C166" s="50">
        <v>50703.459300000002</v>
      </c>
      <c r="D166" s="1" t="s">
        <v>48</v>
      </c>
      <c r="F166" s="1" t="s">
        <v>351</v>
      </c>
      <c r="G166" s="1" t="s">
        <v>386</v>
      </c>
      <c r="J166" s="1">
        <v>9018</v>
      </c>
      <c r="K166" s="1">
        <v>-1.6199999999999999E-2</v>
      </c>
    </row>
    <row r="167" spans="1:11">
      <c r="A167" s="1" t="s">
        <v>305</v>
      </c>
      <c r="B167" s="68" t="s">
        <v>62</v>
      </c>
      <c r="C167" s="50">
        <v>50707.550199999998</v>
      </c>
      <c r="D167" s="1" t="s">
        <v>343</v>
      </c>
      <c r="F167" s="1" t="s">
        <v>306</v>
      </c>
      <c r="G167" s="1" t="s">
        <v>384</v>
      </c>
      <c r="J167" s="1">
        <v>9033</v>
      </c>
      <c r="K167" s="1">
        <v>8.3999999999999995E-3</v>
      </c>
    </row>
    <row r="168" spans="1:11">
      <c r="A168" s="1" t="s">
        <v>305</v>
      </c>
      <c r="B168" s="68" t="s">
        <v>65</v>
      </c>
      <c r="C168" s="50">
        <v>50713.294600000001</v>
      </c>
      <c r="D168" s="1" t="s">
        <v>343</v>
      </c>
      <c r="F168" s="1" t="s">
        <v>306</v>
      </c>
      <c r="G168" s="1" t="s">
        <v>384</v>
      </c>
      <c r="J168" s="1">
        <v>9053</v>
      </c>
      <c r="K168" s="1">
        <v>4.4000000000000003E-3</v>
      </c>
    </row>
    <row r="169" spans="1:11">
      <c r="A169" s="1" t="s">
        <v>305</v>
      </c>
      <c r="B169" s="68" t="s">
        <v>62</v>
      </c>
      <c r="C169" s="50">
        <v>50829.245300000002</v>
      </c>
      <c r="D169" s="1" t="s">
        <v>343</v>
      </c>
      <c r="F169" s="1" t="s">
        <v>306</v>
      </c>
      <c r="G169" s="1" t="s">
        <v>384</v>
      </c>
      <c r="J169" s="1">
        <v>9467</v>
      </c>
      <c r="K169" s="1">
        <v>2.0999999999999999E-3</v>
      </c>
    </row>
    <row r="170" spans="1:11">
      <c r="A170" s="1" t="s">
        <v>387</v>
      </c>
      <c r="B170" s="68" t="s">
        <v>62</v>
      </c>
      <c r="C170" s="50">
        <v>50990.478300000002</v>
      </c>
      <c r="D170" s="1" t="s">
        <v>48</v>
      </c>
      <c r="F170" s="1" t="s">
        <v>348</v>
      </c>
      <c r="G170" s="1" t="s">
        <v>388</v>
      </c>
      <c r="J170" s="1">
        <v>10042</v>
      </c>
      <c r="K170" s="1">
        <v>-5.3E-3</v>
      </c>
    </row>
    <row r="171" spans="1:11">
      <c r="A171" s="1" t="s">
        <v>308</v>
      </c>
      <c r="B171" s="68" t="s">
        <v>65</v>
      </c>
      <c r="C171" s="50">
        <v>51021.470399999998</v>
      </c>
      <c r="D171" s="1" t="s">
        <v>48</v>
      </c>
      <c r="F171" s="1" t="s">
        <v>302</v>
      </c>
      <c r="G171" s="1" t="s">
        <v>389</v>
      </c>
      <c r="J171" s="1">
        <v>10152</v>
      </c>
      <c r="K171" s="1">
        <v>8.9999999999999998E-4</v>
      </c>
    </row>
    <row r="172" spans="1:11">
      <c r="A172" s="1" t="s">
        <v>390</v>
      </c>
      <c r="B172" s="68" t="s">
        <v>65</v>
      </c>
      <c r="C172" s="50">
        <v>51021.472500000003</v>
      </c>
      <c r="D172" s="1" t="s">
        <v>48</v>
      </c>
      <c r="F172" s="1" t="s">
        <v>351</v>
      </c>
      <c r="G172" s="1" t="s">
        <v>391</v>
      </c>
      <c r="J172" s="1">
        <v>10152</v>
      </c>
      <c r="K172" s="1">
        <v>3.0000000000000001E-3</v>
      </c>
    </row>
    <row r="173" spans="1:11">
      <c r="A173" s="1" t="s">
        <v>392</v>
      </c>
      <c r="B173" s="68" t="s">
        <v>65</v>
      </c>
      <c r="C173" s="50">
        <v>51021.475299999998</v>
      </c>
      <c r="D173" s="1" t="s">
        <v>48</v>
      </c>
      <c r="F173" s="1" t="s">
        <v>393</v>
      </c>
      <c r="G173" s="1" t="s">
        <v>389</v>
      </c>
      <c r="J173" s="1">
        <v>10152</v>
      </c>
      <c r="K173" s="1">
        <v>5.7999999999999996E-3</v>
      </c>
    </row>
    <row r="174" spans="1:11">
      <c r="A174" s="1" t="s">
        <v>307</v>
      </c>
      <c r="B174" s="68" t="s">
        <v>62</v>
      </c>
      <c r="C174" s="50">
        <v>51031.429100000001</v>
      </c>
      <c r="D174" s="1" t="s">
        <v>48</v>
      </c>
      <c r="F174" s="1" t="s">
        <v>302</v>
      </c>
      <c r="G174" s="1" t="s">
        <v>394</v>
      </c>
      <c r="J174" s="1">
        <v>10188</v>
      </c>
      <c r="K174" s="1">
        <v>4.4999999999999997E-3</v>
      </c>
    </row>
    <row r="175" spans="1:11">
      <c r="A175" s="1" t="s">
        <v>307</v>
      </c>
      <c r="B175" s="68" t="s">
        <v>65</v>
      </c>
      <c r="C175" s="50">
        <v>51032.409</v>
      </c>
      <c r="D175" s="1" t="s">
        <v>48</v>
      </c>
      <c r="F175" s="1" t="s">
        <v>302</v>
      </c>
      <c r="G175" s="1" t="s">
        <v>394</v>
      </c>
      <c r="J175" s="1">
        <v>10191</v>
      </c>
      <c r="K175" s="1">
        <v>3.2000000000000002E-3</v>
      </c>
    </row>
    <row r="176" spans="1:11">
      <c r="A176" s="1" t="s">
        <v>328</v>
      </c>
      <c r="B176" s="68" t="s">
        <v>62</v>
      </c>
      <c r="C176" s="50">
        <v>51281.838000000003</v>
      </c>
      <c r="D176" s="1" t="s">
        <v>343</v>
      </c>
      <c r="F176" s="1" t="s">
        <v>329</v>
      </c>
      <c r="G176" s="1" t="s">
        <v>395</v>
      </c>
      <c r="J176" s="1">
        <v>11081</v>
      </c>
      <c r="K176" s="1">
        <v>1E-4</v>
      </c>
    </row>
    <row r="177" spans="1:11">
      <c r="A177" s="1" t="s">
        <v>396</v>
      </c>
      <c r="B177" s="68" t="s">
        <v>62</v>
      </c>
      <c r="C177" s="50">
        <v>51432.423199999997</v>
      </c>
      <c r="D177" s="1" t="s">
        <v>48</v>
      </c>
      <c r="F177" s="1" t="s">
        <v>257</v>
      </c>
      <c r="G177" s="1" t="s">
        <v>397</v>
      </c>
      <c r="J177" s="1">
        <v>11618</v>
      </c>
      <c r="K177" s="1">
        <v>8.9999999999999998E-4</v>
      </c>
    </row>
    <row r="178" spans="1:11">
      <c r="A178" s="1" t="s">
        <v>398</v>
      </c>
      <c r="B178" s="68" t="s">
        <v>62</v>
      </c>
      <c r="C178" s="50">
        <v>51432.425300000003</v>
      </c>
      <c r="D178" s="1" t="s">
        <v>48</v>
      </c>
      <c r="F178" s="1" t="s">
        <v>166</v>
      </c>
      <c r="G178" s="1" t="s">
        <v>397</v>
      </c>
      <c r="J178" s="1">
        <v>11618</v>
      </c>
      <c r="K178" s="1">
        <v>3.0000000000000001E-3</v>
      </c>
    </row>
    <row r="179" spans="1:11">
      <c r="A179" s="1" t="s">
        <v>399</v>
      </c>
      <c r="B179" s="68" t="s">
        <v>62</v>
      </c>
      <c r="C179" s="50">
        <v>51432.430899999999</v>
      </c>
      <c r="D179" s="1" t="s">
        <v>48</v>
      </c>
      <c r="F179" s="1" t="s">
        <v>302</v>
      </c>
      <c r="G179" s="1" t="s">
        <v>397</v>
      </c>
      <c r="J179" s="1">
        <v>11618</v>
      </c>
      <c r="K179" s="1">
        <v>8.6E-3</v>
      </c>
    </row>
    <row r="180" spans="1:11">
      <c r="A180" s="1" t="s">
        <v>301</v>
      </c>
      <c r="B180" s="68" t="s">
        <v>65</v>
      </c>
      <c r="C180" s="50">
        <v>51433.405899999998</v>
      </c>
      <c r="D180" s="1" t="s">
        <v>48</v>
      </c>
      <c r="F180" s="1" t="s">
        <v>257</v>
      </c>
      <c r="G180" s="1" t="s">
        <v>397</v>
      </c>
      <c r="J180" s="1">
        <v>11621</v>
      </c>
      <c r="K180" s="1">
        <v>2.3E-3</v>
      </c>
    </row>
    <row r="181" spans="1:11">
      <c r="A181" s="1" t="s">
        <v>396</v>
      </c>
      <c r="B181" s="68" t="s">
        <v>65</v>
      </c>
      <c r="C181" s="50">
        <v>51433.408000000003</v>
      </c>
      <c r="D181" s="1" t="s">
        <v>48</v>
      </c>
      <c r="F181" s="1" t="s">
        <v>257</v>
      </c>
      <c r="G181" s="1" t="s">
        <v>397</v>
      </c>
      <c r="J181" s="1">
        <v>11621</v>
      </c>
      <c r="K181" s="1">
        <v>4.4000000000000003E-3</v>
      </c>
    </row>
    <row r="182" spans="1:11">
      <c r="A182" s="1" t="s">
        <v>398</v>
      </c>
      <c r="B182" s="68" t="s">
        <v>65</v>
      </c>
      <c r="C182" s="50">
        <v>51433.412799999998</v>
      </c>
      <c r="D182" s="1" t="s">
        <v>48</v>
      </c>
      <c r="F182" s="1" t="s">
        <v>166</v>
      </c>
      <c r="G182" s="1" t="s">
        <v>397</v>
      </c>
      <c r="J182" s="1">
        <v>11621</v>
      </c>
      <c r="K182" s="1">
        <v>9.1999999999999998E-3</v>
      </c>
    </row>
    <row r="183" spans="1:11">
      <c r="A183" s="1" t="s">
        <v>307</v>
      </c>
      <c r="B183" s="68" t="s">
        <v>65</v>
      </c>
      <c r="C183" s="50">
        <v>51433.416299999997</v>
      </c>
      <c r="D183" s="1" t="s">
        <v>48</v>
      </c>
      <c r="F183" s="1" t="s">
        <v>166</v>
      </c>
      <c r="G183" s="1" t="s">
        <v>397</v>
      </c>
      <c r="J183" s="1">
        <v>11621</v>
      </c>
      <c r="K183" s="1">
        <v>1.2699999999999999E-2</v>
      </c>
    </row>
    <row r="184" spans="1:11">
      <c r="A184" s="1" t="s">
        <v>398</v>
      </c>
      <c r="B184" s="68" t="s">
        <v>65</v>
      </c>
      <c r="C184" s="50">
        <v>51434.523200000003</v>
      </c>
      <c r="D184" s="1" t="s">
        <v>48</v>
      </c>
      <c r="F184" s="1" t="s">
        <v>166</v>
      </c>
      <c r="G184" s="1" t="s">
        <v>397</v>
      </c>
      <c r="J184" s="1">
        <v>11625</v>
      </c>
      <c r="K184" s="1">
        <v>-2E-3</v>
      </c>
    </row>
    <row r="185" spans="1:11">
      <c r="A185" s="1" t="s">
        <v>400</v>
      </c>
      <c r="B185" s="68" t="s">
        <v>65</v>
      </c>
      <c r="C185" s="50">
        <v>51758.422700000003</v>
      </c>
      <c r="D185" s="1" t="s">
        <v>48</v>
      </c>
      <c r="F185" s="1" t="s">
        <v>302</v>
      </c>
      <c r="G185" s="1" t="s">
        <v>401</v>
      </c>
      <c r="J185" s="1">
        <v>12780</v>
      </c>
      <c r="K185" s="1">
        <v>1.47E-2</v>
      </c>
    </row>
    <row r="186" spans="1:11">
      <c r="A186" s="1" t="s">
        <v>400</v>
      </c>
      <c r="B186" s="68" t="s">
        <v>65</v>
      </c>
      <c r="C186" s="50">
        <v>51758.422700000003</v>
      </c>
      <c r="D186" s="1" t="s">
        <v>48</v>
      </c>
      <c r="F186" s="1" t="s">
        <v>302</v>
      </c>
      <c r="G186" s="1" t="s">
        <v>401</v>
      </c>
      <c r="J186" s="1">
        <v>12780</v>
      </c>
      <c r="K186" s="1">
        <v>1.47E-2</v>
      </c>
    </row>
    <row r="187" spans="1:11">
      <c r="A187" s="1" t="s">
        <v>402</v>
      </c>
      <c r="B187" s="68" t="s">
        <v>65</v>
      </c>
      <c r="C187" s="50">
        <v>51758.4234</v>
      </c>
      <c r="D187" s="1" t="s">
        <v>48</v>
      </c>
      <c r="F187" s="1" t="s">
        <v>166</v>
      </c>
      <c r="G187" s="1" t="s">
        <v>401</v>
      </c>
      <c r="J187" s="1">
        <v>12780</v>
      </c>
      <c r="K187" s="1">
        <v>1.54E-2</v>
      </c>
    </row>
    <row r="188" spans="1:11">
      <c r="A188" s="1" t="s">
        <v>403</v>
      </c>
      <c r="B188" s="68" t="s">
        <v>65</v>
      </c>
      <c r="C188" s="50">
        <v>51758.426899999999</v>
      </c>
      <c r="D188" s="1" t="s">
        <v>48</v>
      </c>
      <c r="F188" s="1" t="s">
        <v>249</v>
      </c>
      <c r="G188" s="1" t="s">
        <v>401</v>
      </c>
      <c r="J188" s="1">
        <v>12780</v>
      </c>
      <c r="K188" s="1">
        <v>1.89E-2</v>
      </c>
    </row>
    <row r="189" spans="1:11">
      <c r="A189" s="1" t="s">
        <v>378</v>
      </c>
      <c r="B189" s="68" t="s">
        <v>65</v>
      </c>
      <c r="C189" s="50">
        <v>51758.431700000001</v>
      </c>
      <c r="D189" s="1" t="s">
        <v>48</v>
      </c>
      <c r="F189" s="1" t="s">
        <v>404</v>
      </c>
      <c r="G189" s="1" t="s">
        <v>401</v>
      </c>
      <c r="J189" s="1">
        <v>12780</v>
      </c>
      <c r="K189" s="1">
        <v>2.3699999999999999E-2</v>
      </c>
    </row>
    <row r="190" spans="1:11">
      <c r="A190" s="1" t="s">
        <v>405</v>
      </c>
      <c r="B190" s="68" t="s">
        <v>65</v>
      </c>
      <c r="C190" s="50">
        <v>51758.4352</v>
      </c>
      <c r="D190" s="1" t="s">
        <v>48</v>
      </c>
      <c r="F190" s="1" t="s">
        <v>348</v>
      </c>
      <c r="G190" s="1" t="s">
        <v>401</v>
      </c>
      <c r="J190" s="1">
        <v>12780</v>
      </c>
      <c r="K190" s="1">
        <v>2.7199999999999998E-2</v>
      </c>
    </row>
    <row r="191" spans="1:11">
      <c r="A191" s="1" t="s">
        <v>406</v>
      </c>
      <c r="B191" s="68" t="s">
        <v>62</v>
      </c>
      <c r="C191" s="50">
        <v>51761.915500000003</v>
      </c>
      <c r="D191" s="1" t="s">
        <v>343</v>
      </c>
      <c r="F191" s="1" t="s">
        <v>407</v>
      </c>
      <c r="G191" s="1" t="s">
        <v>408</v>
      </c>
      <c r="J191" s="1">
        <v>12793</v>
      </c>
      <c r="K191" s="1">
        <v>2E-3</v>
      </c>
    </row>
    <row r="192" spans="1:11">
      <c r="A192" s="1" t="s">
        <v>305</v>
      </c>
      <c r="B192" s="68" t="s">
        <v>62</v>
      </c>
      <c r="C192" s="50">
        <v>51899.322500000002</v>
      </c>
      <c r="D192" s="1" t="s">
        <v>343</v>
      </c>
      <c r="F192" s="1" t="s">
        <v>306</v>
      </c>
      <c r="G192" s="1" t="s">
        <v>409</v>
      </c>
      <c r="J192" s="1">
        <v>13283</v>
      </c>
      <c r="K192" s="1">
        <v>4.1999999999999997E-3</v>
      </c>
    </row>
    <row r="193" spans="1:11">
      <c r="A193" s="1" t="s">
        <v>406</v>
      </c>
      <c r="B193" s="68" t="s">
        <v>62</v>
      </c>
      <c r="C193" s="50">
        <v>52015.974999999999</v>
      </c>
      <c r="D193" s="1" t="s">
        <v>343</v>
      </c>
      <c r="F193" s="1" t="s">
        <v>407</v>
      </c>
      <c r="G193" s="1" t="s">
        <v>410</v>
      </c>
      <c r="J193" s="1">
        <v>13699</v>
      </c>
      <c r="K193" s="1">
        <v>2.8E-3</v>
      </c>
    </row>
    <row r="194" spans="1:11">
      <c r="A194" s="1" t="s">
        <v>411</v>
      </c>
      <c r="B194" s="68" t="s">
        <v>62</v>
      </c>
      <c r="C194" s="50">
        <v>52121.417300000001</v>
      </c>
      <c r="D194" s="1" t="s">
        <v>343</v>
      </c>
      <c r="F194" s="1" t="s">
        <v>412</v>
      </c>
      <c r="G194" s="1" t="s">
        <v>413</v>
      </c>
      <c r="J194" s="1">
        <v>14075</v>
      </c>
      <c r="K194" s="1">
        <v>7.9000000000000008E-3</v>
      </c>
    </row>
    <row r="195" spans="1:11">
      <c r="A195" s="1" t="s">
        <v>295</v>
      </c>
      <c r="B195" s="68" t="s">
        <v>62</v>
      </c>
      <c r="C195" s="50">
        <v>52137.3969</v>
      </c>
      <c r="D195" s="1" t="s">
        <v>343</v>
      </c>
      <c r="F195" s="1" t="s">
        <v>296</v>
      </c>
      <c r="G195" s="1" t="s">
        <v>414</v>
      </c>
      <c r="J195" s="1">
        <v>14132</v>
      </c>
      <c r="K195" s="1">
        <v>3.7000000000000002E-3</v>
      </c>
    </row>
    <row r="196" spans="1:11">
      <c r="A196" s="1" t="s">
        <v>295</v>
      </c>
      <c r="B196" s="68" t="s">
        <v>65</v>
      </c>
      <c r="C196" s="50">
        <v>52137.536500000002</v>
      </c>
      <c r="D196" s="1" t="s">
        <v>343</v>
      </c>
      <c r="F196" s="1" t="s">
        <v>296</v>
      </c>
      <c r="G196" s="1" t="s">
        <v>414</v>
      </c>
      <c r="J196" s="1">
        <v>14132</v>
      </c>
      <c r="K196" s="1">
        <v>3.3E-3</v>
      </c>
    </row>
    <row r="197" spans="1:11">
      <c r="A197" s="1" t="s">
        <v>373</v>
      </c>
      <c r="B197" s="68" t="s">
        <v>62</v>
      </c>
      <c r="C197" s="50">
        <v>52145.528899999998</v>
      </c>
      <c r="D197" s="1" t="s">
        <v>50</v>
      </c>
      <c r="F197" s="1" t="s">
        <v>374</v>
      </c>
      <c r="G197" s="1" t="s">
        <v>415</v>
      </c>
      <c r="J197" s="1">
        <v>14161</v>
      </c>
      <c r="K197" s="1">
        <v>3.5999999999999999E-3</v>
      </c>
    </row>
    <row r="198" spans="1:11">
      <c r="A198" s="1" t="s">
        <v>344</v>
      </c>
      <c r="B198" s="68" t="s">
        <v>62</v>
      </c>
      <c r="C198" s="50">
        <v>52194.321499999998</v>
      </c>
      <c r="D198" s="1" t="s">
        <v>343</v>
      </c>
      <c r="F198" s="1" t="s">
        <v>345</v>
      </c>
      <c r="G198" s="1" t="s">
        <v>416</v>
      </c>
      <c r="J198" s="1">
        <v>14335</v>
      </c>
      <c r="K198" s="1">
        <v>3.5000000000000001E-3</v>
      </c>
    </row>
    <row r="199" spans="1:11">
      <c r="A199" s="1" t="s">
        <v>417</v>
      </c>
      <c r="B199" s="68" t="s">
        <v>62</v>
      </c>
      <c r="C199" s="50">
        <v>52465.472999999998</v>
      </c>
      <c r="D199" s="1" t="s">
        <v>48</v>
      </c>
      <c r="F199" s="1" t="s">
        <v>166</v>
      </c>
      <c r="G199" s="1" t="s">
        <v>418</v>
      </c>
      <c r="J199" s="1">
        <v>15302</v>
      </c>
      <c r="K199" s="1">
        <v>-9.1999999999999998E-3</v>
      </c>
    </row>
    <row r="200" spans="1:11">
      <c r="A200" s="1" t="s">
        <v>380</v>
      </c>
      <c r="B200" s="68" t="s">
        <v>62</v>
      </c>
      <c r="C200" s="50">
        <v>52465.474399999999</v>
      </c>
      <c r="D200" s="1" t="s">
        <v>48</v>
      </c>
      <c r="F200" s="1" t="s">
        <v>166</v>
      </c>
      <c r="G200" s="1" t="s">
        <v>418</v>
      </c>
      <c r="J200" s="1">
        <v>15302</v>
      </c>
      <c r="K200" s="1">
        <v>-7.7999999999999996E-3</v>
      </c>
    </row>
    <row r="201" spans="1:11">
      <c r="A201" s="1" t="s">
        <v>419</v>
      </c>
      <c r="B201" s="68" t="s">
        <v>62</v>
      </c>
      <c r="C201" s="50">
        <v>52504.475200000001</v>
      </c>
      <c r="D201" s="1" t="s">
        <v>48</v>
      </c>
      <c r="F201" s="1" t="s">
        <v>420</v>
      </c>
      <c r="G201" s="1" t="s">
        <v>421</v>
      </c>
      <c r="J201" s="1">
        <v>15441</v>
      </c>
      <c r="K201" s="1">
        <v>1.49E-2</v>
      </c>
    </row>
    <row r="202" spans="1:11">
      <c r="A202" s="1" t="s">
        <v>295</v>
      </c>
      <c r="B202" s="68" t="s">
        <v>65</v>
      </c>
      <c r="C202" s="50">
        <v>52505.445299999999</v>
      </c>
      <c r="D202" s="1" t="s">
        <v>343</v>
      </c>
      <c r="F202" s="1" t="s">
        <v>296</v>
      </c>
      <c r="G202" s="1" t="s">
        <v>422</v>
      </c>
      <c r="J202" s="1">
        <v>15444</v>
      </c>
      <c r="K202" s="1">
        <v>3.7000000000000002E-3</v>
      </c>
    </row>
    <row r="203" spans="1:11">
      <c r="A203" s="1" t="s">
        <v>295</v>
      </c>
      <c r="B203" s="68" t="s">
        <v>62</v>
      </c>
      <c r="C203" s="50">
        <v>52505.585899999998</v>
      </c>
      <c r="D203" s="1" t="s">
        <v>343</v>
      </c>
      <c r="F203" s="1" t="s">
        <v>296</v>
      </c>
      <c r="G203" s="1" t="s">
        <v>422</v>
      </c>
      <c r="J203" s="1">
        <v>15445</v>
      </c>
      <c r="K203" s="1">
        <v>3.8999999999999998E-3</v>
      </c>
    </row>
    <row r="204" spans="1:11">
      <c r="A204" s="1" t="s">
        <v>295</v>
      </c>
      <c r="B204" s="68" t="s">
        <v>65</v>
      </c>
      <c r="C204" s="50">
        <v>52510.492299999998</v>
      </c>
      <c r="D204" s="1" t="s">
        <v>343</v>
      </c>
      <c r="F204" s="1" t="s">
        <v>296</v>
      </c>
      <c r="G204" s="1" t="s">
        <v>422</v>
      </c>
      <c r="J204" s="1">
        <v>15462</v>
      </c>
      <c r="K204" s="1">
        <v>3.2000000000000002E-3</v>
      </c>
    </row>
    <row r="205" spans="1:11">
      <c r="A205" s="1" t="s">
        <v>423</v>
      </c>
      <c r="B205" s="68" t="s">
        <v>65</v>
      </c>
      <c r="C205" s="50">
        <v>52517.516300000003</v>
      </c>
      <c r="D205" s="1" t="s">
        <v>48</v>
      </c>
      <c r="F205" s="1" t="s">
        <v>166</v>
      </c>
      <c r="G205" s="1" t="s">
        <v>421</v>
      </c>
      <c r="J205" s="1">
        <v>15487</v>
      </c>
      <c r="K205" s="1">
        <v>1.6799999999999999E-2</v>
      </c>
    </row>
    <row r="206" spans="1:11">
      <c r="A206" s="1" t="s">
        <v>373</v>
      </c>
      <c r="B206" s="68" t="s">
        <v>65</v>
      </c>
      <c r="C206" s="50">
        <v>52521.428800000002</v>
      </c>
      <c r="D206" s="1" t="s">
        <v>50</v>
      </c>
      <c r="F206" s="1" t="s">
        <v>374</v>
      </c>
      <c r="G206" s="1" t="s">
        <v>424</v>
      </c>
      <c r="J206" s="1">
        <v>15501</v>
      </c>
      <c r="K206" s="1">
        <v>3.3999999999999998E-3</v>
      </c>
    </row>
    <row r="207" spans="1:11">
      <c r="A207" s="1" t="s">
        <v>373</v>
      </c>
      <c r="B207" s="68" t="s">
        <v>62</v>
      </c>
      <c r="C207" s="50">
        <v>52521.5697</v>
      </c>
      <c r="D207" s="1" t="s">
        <v>50</v>
      </c>
      <c r="F207" s="1" t="s">
        <v>374</v>
      </c>
      <c r="G207" s="1" t="s">
        <v>424</v>
      </c>
      <c r="J207" s="1">
        <v>15502</v>
      </c>
      <c r="K207" s="1">
        <v>3.8999999999999998E-3</v>
      </c>
    </row>
    <row r="208" spans="1:11">
      <c r="A208" s="1" t="s">
        <v>406</v>
      </c>
      <c r="B208" s="68" t="s">
        <v>65</v>
      </c>
      <c r="C208" s="50">
        <v>52546.667000000001</v>
      </c>
      <c r="D208" s="1" t="s">
        <v>343</v>
      </c>
      <c r="F208" s="1" t="s">
        <v>407</v>
      </c>
      <c r="G208" s="1" t="s">
        <v>425</v>
      </c>
      <c r="J208" s="1">
        <v>15591</v>
      </c>
      <c r="K208" s="1">
        <v>4.0000000000000001E-3</v>
      </c>
    </row>
    <row r="209" spans="1:11">
      <c r="A209" s="1" t="s">
        <v>426</v>
      </c>
      <c r="B209" s="68" t="s">
        <v>65</v>
      </c>
      <c r="C209" s="50">
        <v>52560.972699999998</v>
      </c>
      <c r="D209" s="1" t="s">
        <v>50</v>
      </c>
      <c r="F209" s="1" t="s">
        <v>427</v>
      </c>
      <c r="G209" s="1" t="s">
        <v>428</v>
      </c>
      <c r="J209" s="1">
        <v>15642</v>
      </c>
      <c r="K209" s="1">
        <v>8.3000000000000001E-3</v>
      </c>
    </row>
    <row r="210" spans="1:11">
      <c r="A210" s="1" t="s">
        <v>426</v>
      </c>
      <c r="B210" s="68" t="s">
        <v>62</v>
      </c>
      <c r="C210" s="50">
        <v>52561.112300000001</v>
      </c>
      <c r="D210" s="1" t="s">
        <v>50</v>
      </c>
      <c r="F210" s="1" t="s">
        <v>427</v>
      </c>
      <c r="G210" s="1" t="s">
        <v>428</v>
      </c>
      <c r="J210" s="1">
        <v>15643</v>
      </c>
      <c r="K210" s="1">
        <v>7.4999999999999997E-3</v>
      </c>
    </row>
    <row r="211" spans="1:11">
      <c r="A211" s="1" t="s">
        <v>429</v>
      </c>
      <c r="B211" s="68" t="s">
        <v>62</v>
      </c>
      <c r="C211" s="50">
        <v>52815.446900000003</v>
      </c>
      <c r="D211" s="1" t="s">
        <v>50</v>
      </c>
      <c r="F211" s="1" t="s">
        <v>351</v>
      </c>
      <c r="G211" s="1" t="s">
        <v>430</v>
      </c>
      <c r="J211" s="1">
        <v>16550</v>
      </c>
      <c r="K211" s="1">
        <v>3.0000000000000001E-3</v>
      </c>
    </row>
    <row r="212" spans="1:11">
      <c r="A212" s="1" t="s">
        <v>429</v>
      </c>
      <c r="B212" s="68" t="s">
        <v>62</v>
      </c>
      <c r="C212" s="50">
        <v>52815.45</v>
      </c>
      <c r="D212" s="1" t="s">
        <v>343</v>
      </c>
      <c r="F212" s="1" t="s">
        <v>351</v>
      </c>
      <c r="G212" s="1" t="s">
        <v>430</v>
      </c>
      <c r="J212" s="1">
        <v>16550</v>
      </c>
      <c r="K212" s="1">
        <v>6.1000000000000004E-3</v>
      </c>
    </row>
    <row r="213" spans="1:11">
      <c r="A213" s="1" t="s">
        <v>295</v>
      </c>
      <c r="B213" s="68" t="s">
        <v>65</v>
      </c>
      <c r="C213" s="50">
        <v>52878.4018</v>
      </c>
      <c r="D213" s="1" t="s">
        <v>343</v>
      </c>
      <c r="F213" s="1" t="s">
        <v>296</v>
      </c>
      <c r="G213" s="1" t="s">
        <v>431</v>
      </c>
      <c r="J213" s="1">
        <v>16774</v>
      </c>
      <c r="K213" s="1">
        <v>4.3E-3</v>
      </c>
    </row>
    <row r="214" spans="1:11">
      <c r="A214" s="1" t="s">
        <v>295</v>
      </c>
      <c r="B214" s="68" t="s">
        <v>62</v>
      </c>
      <c r="C214" s="50">
        <v>52878.542500000003</v>
      </c>
      <c r="D214" s="1" t="s">
        <v>343</v>
      </c>
      <c r="F214" s="1" t="s">
        <v>296</v>
      </c>
      <c r="G214" s="1" t="s">
        <v>431</v>
      </c>
      <c r="J214" s="1">
        <v>16775</v>
      </c>
      <c r="K214" s="1">
        <v>4.5999999999999999E-3</v>
      </c>
    </row>
    <row r="215" spans="1:11">
      <c r="A215" s="1" t="s">
        <v>432</v>
      </c>
      <c r="B215" s="68" t="s">
        <v>62</v>
      </c>
      <c r="C215" s="50">
        <v>52886.393499999998</v>
      </c>
      <c r="D215" s="1" t="s">
        <v>343</v>
      </c>
      <c r="F215" s="1" t="s">
        <v>289</v>
      </c>
      <c r="G215" s="1" t="s">
        <v>433</v>
      </c>
      <c r="J215" s="1">
        <v>16803</v>
      </c>
      <c r="K215" s="1">
        <v>3.8E-3</v>
      </c>
    </row>
    <row r="216" spans="1:11">
      <c r="A216" s="1" t="s">
        <v>295</v>
      </c>
      <c r="B216" s="68" t="s">
        <v>65</v>
      </c>
      <c r="C216" s="50">
        <v>52887.375599999999</v>
      </c>
      <c r="D216" s="1" t="s">
        <v>343</v>
      </c>
      <c r="F216" s="1" t="s">
        <v>296</v>
      </c>
      <c r="G216" s="1" t="s">
        <v>434</v>
      </c>
      <c r="J216" s="1">
        <v>16806</v>
      </c>
      <c r="K216" s="1">
        <v>4.7000000000000002E-3</v>
      </c>
    </row>
    <row r="217" spans="1:11">
      <c r="A217" s="1" t="s">
        <v>295</v>
      </c>
      <c r="B217" s="68" t="s">
        <v>62</v>
      </c>
      <c r="C217" s="50">
        <v>52887.514900000002</v>
      </c>
      <c r="D217" s="1" t="s">
        <v>343</v>
      </c>
      <c r="F217" s="1" t="s">
        <v>296</v>
      </c>
      <c r="G217" s="1" t="s">
        <v>434</v>
      </c>
      <c r="J217" s="1">
        <v>16807</v>
      </c>
      <c r="K217" s="1">
        <v>3.5999999999999999E-3</v>
      </c>
    </row>
    <row r="218" spans="1:11">
      <c r="A218" s="1" t="s">
        <v>328</v>
      </c>
      <c r="B218" s="68" t="s">
        <v>62</v>
      </c>
      <c r="C218" s="50">
        <v>52887.514999999999</v>
      </c>
      <c r="D218" s="1" t="s">
        <v>343</v>
      </c>
      <c r="F218" s="1" t="s">
        <v>329</v>
      </c>
      <c r="G218" s="1" t="s">
        <v>435</v>
      </c>
      <c r="J218" s="1">
        <v>16807</v>
      </c>
      <c r="K218" s="1">
        <v>3.7000000000000002E-3</v>
      </c>
    </row>
    <row r="219" spans="1:11">
      <c r="A219" s="1" t="s">
        <v>436</v>
      </c>
      <c r="B219" s="68" t="s">
        <v>62</v>
      </c>
      <c r="C219" s="50">
        <v>52902.375800000002</v>
      </c>
      <c r="D219" s="1" t="s">
        <v>343</v>
      </c>
      <c r="F219" s="1" t="s">
        <v>437</v>
      </c>
      <c r="G219" s="1" t="s">
        <v>434</v>
      </c>
      <c r="J219" s="1">
        <v>16860</v>
      </c>
      <c r="K219" s="1">
        <v>2.3E-3</v>
      </c>
    </row>
    <row r="220" spans="1:11">
      <c r="A220" s="1" t="s">
        <v>438</v>
      </c>
      <c r="B220" s="68" t="s">
        <v>65</v>
      </c>
      <c r="C220" s="50">
        <v>52908.402800000003</v>
      </c>
      <c r="D220" s="1" t="s">
        <v>48</v>
      </c>
      <c r="F220" s="1" t="s">
        <v>166</v>
      </c>
      <c r="G220" s="1" t="s">
        <v>439</v>
      </c>
      <c r="J220" s="1">
        <v>16881</v>
      </c>
      <c r="K220" s="1">
        <v>5.0000000000000001E-4</v>
      </c>
    </row>
    <row r="221" spans="1:11">
      <c r="A221" s="1" t="s">
        <v>440</v>
      </c>
      <c r="B221" s="68" t="s">
        <v>62</v>
      </c>
      <c r="C221" s="50">
        <v>52914.714999999997</v>
      </c>
      <c r="D221" s="1" t="s">
        <v>50</v>
      </c>
      <c r="F221" s="1" t="s">
        <v>441</v>
      </c>
      <c r="G221" s="1" t="s">
        <v>442</v>
      </c>
      <c r="J221" s="1">
        <v>16904</v>
      </c>
      <c r="K221" s="1">
        <v>3.0999999999999999E-3</v>
      </c>
    </row>
    <row r="222" spans="1:11">
      <c r="A222" s="1" t="s">
        <v>440</v>
      </c>
      <c r="B222" s="68" t="s">
        <v>65</v>
      </c>
      <c r="C222" s="50">
        <v>52914.856399999997</v>
      </c>
      <c r="D222" s="1" t="s">
        <v>50</v>
      </c>
      <c r="F222" s="1" t="s">
        <v>441</v>
      </c>
      <c r="G222" s="1" t="s">
        <v>442</v>
      </c>
      <c r="J222" s="1">
        <v>16904</v>
      </c>
      <c r="K222" s="1">
        <v>4.4999999999999997E-3</v>
      </c>
    </row>
    <row r="223" spans="1:11">
      <c r="A223" s="1" t="s">
        <v>295</v>
      </c>
      <c r="B223" s="68" t="s">
        <v>65</v>
      </c>
      <c r="C223" s="50">
        <v>52929.436699999998</v>
      </c>
      <c r="D223" s="1" t="s">
        <v>343</v>
      </c>
      <c r="F223" s="1" t="s">
        <v>296</v>
      </c>
      <c r="G223" s="1" t="s">
        <v>434</v>
      </c>
      <c r="J223" s="1">
        <v>16956</v>
      </c>
      <c r="K223" s="1">
        <v>3.0999999999999999E-3</v>
      </c>
    </row>
    <row r="224" spans="1:11">
      <c r="A224" s="1" t="s">
        <v>295</v>
      </c>
      <c r="B224" s="68" t="s">
        <v>62</v>
      </c>
      <c r="C224" s="50">
        <v>52929.579299999998</v>
      </c>
      <c r="D224" s="1" t="s">
        <v>343</v>
      </c>
      <c r="F224" s="1" t="s">
        <v>296</v>
      </c>
      <c r="G224" s="1" t="s">
        <v>434</v>
      </c>
      <c r="J224" s="1">
        <v>16957</v>
      </c>
      <c r="K224" s="1">
        <v>5.3E-3</v>
      </c>
    </row>
    <row r="225" spans="1:11">
      <c r="A225" s="1" t="s">
        <v>443</v>
      </c>
      <c r="B225" s="68" t="s">
        <v>65</v>
      </c>
      <c r="C225" s="50">
        <v>52931.393400000001</v>
      </c>
      <c r="D225" s="1" t="s">
        <v>48</v>
      </c>
      <c r="F225" s="1" t="s">
        <v>166</v>
      </c>
      <c r="G225" s="1" t="s">
        <v>444</v>
      </c>
      <c r="J225" s="1">
        <v>16963</v>
      </c>
      <c r="K225" s="1">
        <v>-3.0999999999999999E-3</v>
      </c>
    </row>
    <row r="226" spans="1:11">
      <c r="A226" s="1" t="s">
        <v>443</v>
      </c>
      <c r="B226" s="68" t="s">
        <v>62</v>
      </c>
      <c r="C226" s="50">
        <v>52941.353900000002</v>
      </c>
      <c r="D226" s="1" t="s">
        <v>48</v>
      </c>
      <c r="F226" s="1" t="s">
        <v>166</v>
      </c>
      <c r="G226" s="1" t="s">
        <v>444</v>
      </c>
      <c r="J226" s="1">
        <v>16999</v>
      </c>
      <c r="K226" s="1">
        <v>2.3999999999999998E-3</v>
      </c>
    </row>
    <row r="227" spans="1:11">
      <c r="A227" s="1" t="s">
        <v>445</v>
      </c>
      <c r="B227" s="68" t="s">
        <v>65</v>
      </c>
      <c r="C227" s="50">
        <v>52956.359199999999</v>
      </c>
      <c r="D227" s="1" t="s">
        <v>343</v>
      </c>
      <c r="F227" s="1" t="s">
        <v>321</v>
      </c>
      <c r="G227" s="1" t="s">
        <v>446</v>
      </c>
      <c r="J227" s="1">
        <v>17052</v>
      </c>
      <c r="K227" s="1">
        <v>5.4000000000000003E-3</v>
      </c>
    </row>
    <row r="228" spans="1:11">
      <c r="A228" s="1" t="s">
        <v>447</v>
      </c>
      <c r="B228" s="68" t="s">
        <v>65</v>
      </c>
      <c r="C228" s="50">
        <v>53208.453000000001</v>
      </c>
      <c r="D228" s="1" t="s">
        <v>343</v>
      </c>
      <c r="F228" s="1" t="s">
        <v>448</v>
      </c>
      <c r="G228" s="1" t="s">
        <v>449</v>
      </c>
      <c r="J228" s="1">
        <v>17951</v>
      </c>
      <c r="K228" s="1">
        <v>3.5000000000000001E-3</v>
      </c>
    </row>
    <row r="229" spans="1:11">
      <c r="A229" s="1" t="s">
        <v>295</v>
      </c>
      <c r="B229" s="68" t="s">
        <v>62</v>
      </c>
      <c r="C229" s="50">
        <v>53209.433199999999</v>
      </c>
      <c r="D229" s="1" t="s">
        <v>343</v>
      </c>
      <c r="F229" s="1" t="s">
        <v>296</v>
      </c>
      <c r="G229" s="1" t="s">
        <v>431</v>
      </c>
      <c r="J229" s="1">
        <v>17955</v>
      </c>
      <c r="K229" s="1">
        <v>2E-3</v>
      </c>
    </row>
    <row r="230" spans="1:11">
      <c r="A230" s="1" t="s">
        <v>447</v>
      </c>
      <c r="B230" s="68" t="s">
        <v>62</v>
      </c>
      <c r="C230" s="50">
        <v>53209.433499999999</v>
      </c>
      <c r="D230" s="1" t="s">
        <v>343</v>
      </c>
      <c r="F230" s="1" t="s">
        <v>448</v>
      </c>
      <c r="G230" s="1" t="s">
        <v>449</v>
      </c>
      <c r="J230" s="1">
        <v>17955</v>
      </c>
      <c r="K230" s="1">
        <v>2.3E-3</v>
      </c>
    </row>
    <row r="231" spans="1:11">
      <c r="A231" s="1" t="s">
        <v>447</v>
      </c>
      <c r="B231" s="68" t="s">
        <v>65</v>
      </c>
      <c r="C231" s="50">
        <v>53209.5743</v>
      </c>
      <c r="D231" s="1" t="s">
        <v>343</v>
      </c>
      <c r="F231" s="1" t="s">
        <v>448</v>
      </c>
      <c r="G231" s="1" t="s">
        <v>449</v>
      </c>
      <c r="J231" s="1">
        <v>17955</v>
      </c>
      <c r="K231" s="1">
        <v>3.0999999999999999E-3</v>
      </c>
    </row>
    <row r="232" spans="1:11">
      <c r="A232" s="1" t="s">
        <v>447</v>
      </c>
      <c r="B232" s="68" t="s">
        <v>65</v>
      </c>
      <c r="C232" s="50">
        <v>53212.380299999997</v>
      </c>
      <c r="D232" s="1" t="s">
        <v>343</v>
      </c>
      <c r="F232" s="1" t="s">
        <v>448</v>
      </c>
      <c r="G232" s="1" t="s">
        <v>450</v>
      </c>
      <c r="H232" s="1" t="s">
        <v>451</v>
      </c>
      <c r="J232" s="1">
        <v>17965</v>
      </c>
      <c r="K232" s="1">
        <v>4.8999999999999998E-3</v>
      </c>
    </row>
    <row r="233" spans="1:11">
      <c r="A233" s="1" t="s">
        <v>447</v>
      </c>
      <c r="B233" s="68" t="s">
        <v>62</v>
      </c>
      <c r="C233" s="50">
        <v>53212.517999999996</v>
      </c>
      <c r="D233" s="1" t="s">
        <v>343</v>
      </c>
      <c r="F233" s="1" t="s">
        <v>448</v>
      </c>
      <c r="G233" s="1" t="s">
        <v>449</v>
      </c>
      <c r="J233" s="1">
        <v>17966</v>
      </c>
      <c r="K233" s="1">
        <v>2.2000000000000001E-3</v>
      </c>
    </row>
    <row r="234" spans="1:11">
      <c r="A234" s="1" t="s">
        <v>295</v>
      </c>
      <c r="B234" s="68" t="s">
        <v>65</v>
      </c>
      <c r="C234" s="50">
        <v>53217.426200000002</v>
      </c>
      <c r="D234" s="1" t="s">
        <v>343</v>
      </c>
      <c r="F234" s="1" t="s">
        <v>296</v>
      </c>
      <c r="G234" s="1" t="s">
        <v>431</v>
      </c>
      <c r="J234" s="1">
        <v>17983</v>
      </c>
      <c r="K234" s="1">
        <v>3.3E-3</v>
      </c>
    </row>
    <row r="235" spans="1:11">
      <c r="A235" s="1" t="s">
        <v>447</v>
      </c>
      <c r="B235" s="68" t="s">
        <v>62</v>
      </c>
      <c r="C235" s="50">
        <v>53220.3701</v>
      </c>
      <c r="D235" s="1" t="s">
        <v>343</v>
      </c>
      <c r="F235" s="1" t="s">
        <v>448</v>
      </c>
      <c r="G235" s="1" t="s">
        <v>449</v>
      </c>
      <c r="J235" s="1">
        <v>17994</v>
      </c>
      <c r="K235" s="1">
        <v>2.5999999999999999E-3</v>
      </c>
    </row>
    <row r="236" spans="1:11">
      <c r="A236" s="1" t="s">
        <v>447</v>
      </c>
      <c r="B236" s="68" t="s">
        <v>65</v>
      </c>
      <c r="C236" s="50">
        <v>53220.509899999997</v>
      </c>
      <c r="D236" s="1" t="s">
        <v>343</v>
      </c>
      <c r="F236" s="1" t="s">
        <v>448</v>
      </c>
      <c r="G236" s="1" t="s">
        <v>449</v>
      </c>
      <c r="J236" s="1">
        <v>17994</v>
      </c>
      <c r="K236" s="1">
        <v>2.3999999999999998E-3</v>
      </c>
    </row>
    <row r="237" spans="1:11">
      <c r="A237" s="1" t="s">
        <v>452</v>
      </c>
      <c r="B237" s="68" t="s">
        <v>65</v>
      </c>
      <c r="C237" s="50">
        <v>53220.511200000001</v>
      </c>
      <c r="D237" s="1" t="s">
        <v>343</v>
      </c>
      <c r="F237" s="1" t="s">
        <v>453</v>
      </c>
      <c r="G237" s="1" t="s">
        <v>431</v>
      </c>
      <c r="J237" s="1">
        <v>17994</v>
      </c>
      <c r="K237" s="1">
        <v>3.7000000000000002E-3</v>
      </c>
    </row>
    <row r="238" spans="1:11">
      <c r="A238" s="1" t="s">
        <v>295</v>
      </c>
      <c r="B238" s="68" t="s">
        <v>62</v>
      </c>
      <c r="C238" s="50">
        <v>53221.4928</v>
      </c>
      <c r="D238" s="1" t="s">
        <v>343</v>
      </c>
      <c r="F238" s="1" t="s">
        <v>296</v>
      </c>
      <c r="G238" s="1" t="s">
        <v>431</v>
      </c>
      <c r="J238" s="1">
        <v>17998</v>
      </c>
      <c r="K238" s="1">
        <v>3.5999999999999999E-3</v>
      </c>
    </row>
    <row r="239" spans="1:11">
      <c r="A239" s="1" t="s">
        <v>447</v>
      </c>
      <c r="B239" s="68" t="s">
        <v>65</v>
      </c>
      <c r="C239" s="50">
        <v>53224.435799999999</v>
      </c>
      <c r="D239" s="1" t="s">
        <v>343</v>
      </c>
      <c r="F239" s="1" t="s">
        <v>448</v>
      </c>
      <c r="G239" s="1" t="s">
        <v>449</v>
      </c>
      <c r="J239" s="1">
        <v>18008</v>
      </c>
      <c r="K239" s="1">
        <v>2.5000000000000001E-3</v>
      </c>
    </row>
    <row r="240" spans="1:11">
      <c r="A240" s="1" t="s">
        <v>447</v>
      </c>
      <c r="B240" s="68" t="s">
        <v>62</v>
      </c>
      <c r="C240" s="50">
        <v>53226.539199999999</v>
      </c>
      <c r="D240" s="1" t="s">
        <v>343</v>
      </c>
      <c r="F240" s="1" t="s">
        <v>448</v>
      </c>
      <c r="G240" s="1" t="s">
        <v>449</v>
      </c>
      <c r="J240" s="1">
        <v>18016</v>
      </c>
      <c r="K240" s="1">
        <v>2.5000000000000001E-3</v>
      </c>
    </row>
    <row r="241" spans="1:11">
      <c r="A241" s="1" t="s">
        <v>295</v>
      </c>
      <c r="B241" s="68" t="s">
        <v>62</v>
      </c>
      <c r="C241" s="50">
        <v>53226.539199999999</v>
      </c>
      <c r="D241" s="1" t="s">
        <v>343</v>
      </c>
      <c r="F241" s="1" t="s">
        <v>296</v>
      </c>
      <c r="G241" s="1" t="s">
        <v>431</v>
      </c>
      <c r="J241" s="1">
        <v>18016</v>
      </c>
      <c r="K241" s="1">
        <v>2.5000000000000001E-3</v>
      </c>
    </row>
    <row r="242" spans="1:11">
      <c r="A242" s="1" t="s">
        <v>445</v>
      </c>
      <c r="B242" s="68" t="s">
        <v>65</v>
      </c>
      <c r="C242" s="50">
        <v>53228.361199999999</v>
      </c>
      <c r="D242" s="1" t="s">
        <v>343</v>
      </c>
      <c r="F242" s="1" t="s">
        <v>321</v>
      </c>
      <c r="G242" s="1" t="s">
        <v>446</v>
      </c>
      <c r="J242" s="1">
        <v>18022</v>
      </c>
      <c r="K242" s="1">
        <v>2E-3</v>
      </c>
    </row>
    <row r="243" spans="1:11">
      <c r="A243" s="1" t="s">
        <v>295</v>
      </c>
      <c r="B243" s="68" t="s">
        <v>65</v>
      </c>
      <c r="C243" s="50">
        <v>53233.409500000002</v>
      </c>
      <c r="D243" s="1" t="s">
        <v>343</v>
      </c>
      <c r="F243" s="1" t="s">
        <v>296</v>
      </c>
      <c r="G243" s="1" t="s">
        <v>431</v>
      </c>
      <c r="J243" s="1">
        <v>18040</v>
      </c>
      <c r="K243" s="1">
        <v>2.8E-3</v>
      </c>
    </row>
    <row r="244" spans="1:11">
      <c r="A244" s="1" t="s">
        <v>295</v>
      </c>
      <c r="B244" s="68" t="s">
        <v>62</v>
      </c>
      <c r="C244" s="50">
        <v>53233.548799999997</v>
      </c>
      <c r="D244" s="1" t="s">
        <v>343</v>
      </c>
      <c r="F244" s="1" t="s">
        <v>296</v>
      </c>
      <c r="G244" s="1" t="s">
        <v>431</v>
      </c>
      <c r="J244" s="1">
        <v>18041</v>
      </c>
      <c r="K244" s="1">
        <v>1.6999999999999999E-3</v>
      </c>
    </row>
    <row r="245" spans="1:11">
      <c r="A245" s="1" t="s">
        <v>447</v>
      </c>
      <c r="B245" s="68" t="s">
        <v>62</v>
      </c>
      <c r="C245" s="50">
        <v>53236.353799999997</v>
      </c>
      <c r="D245" s="1" t="s">
        <v>50</v>
      </c>
      <c r="F245" s="1" t="s">
        <v>448</v>
      </c>
      <c r="G245" s="1" t="s">
        <v>449</v>
      </c>
      <c r="J245" s="1">
        <v>18051</v>
      </c>
      <c r="K245" s="1">
        <v>2.5000000000000001E-3</v>
      </c>
    </row>
    <row r="246" spans="1:11">
      <c r="A246" s="1" t="s">
        <v>447</v>
      </c>
      <c r="B246" s="68" t="s">
        <v>65</v>
      </c>
      <c r="C246" s="50">
        <v>53236.4931</v>
      </c>
      <c r="D246" s="1" t="s">
        <v>50</v>
      </c>
      <c r="F246" s="1" t="s">
        <v>448</v>
      </c>
      <c r="G246" s="1" t="s">
        <v>449</v>
      </c>
      <c r="J246" s="1">
        <v>18051</v>
      </c>
      <c r="K246" s="1">
        <v>1.8E-3</v>
      </c>
    </row>
    <row r="247" spans="1:11">
      <c r="A247" s="1" t="s">
        <v>447</v>
      </c>
      <c r="B247" s="68" t="s">
        <v>65</v>
      </c>
      <c r="C247" s="50">
        <v>53240.417999999998</v>
      </c>
      <c r="D247" s="1" t="s">
        <v>50</v>
      </c>
      <c r="F247" s="1" t="s">
        <v>448</v>
      </c>
      <c r="G247" s="1" t="s">
        <v>449</v>
      </c>
      <c r="J247" s="1">
        <v>18065</v>
      </c>
      <c r="K247" s="1">
        <v>8.0000000000000004E-4</v>
      </c>
    </row>
    <row r="248" spans="1:11">
      <c r="A248" s="1" t="s">
        <v>447</v>
      </c>
      <c r="B248" s="68" t="s">
        <v>62</v>
      </c>
      <c r="C248" s="50">
        <v>53240.559699999998</v>
      </c>
      <c r="D248" s="1" t="s">
        <v>50</v>
      </c>
      <c r="F248" s="1" t="s">
        <v>448</v>
      </c>
      <c r="G248" s="1" t="s">
        <v>449</v>
      </c>
      <c r="J248" s="1">
        <v>18066</v>
      </c>
      <c r="K248" s="1">
        <v>2.0999999999999999E-3</v>
      </c>
    </row>
    <row r="249" spans="1:11">
      <c r="A249" s="1" t="s">
        <v>295</v>
      </c>
      <c r="B249" s="68" t="s">
        <v>62</v>
      </c>
      <c r="C249" s="50">
        <v>53250.3747</v>
      </c>
      <c r="D249" s="1" t="s">
        <v>343</v>
      </c>
      <c r="F249" s="1" t="s">
        <v>296</v>
      </c>
      <c r="G249" s="1" t="s">
        <v>431</v>
      </c>
      <c r="J249" s="1">
        <v>18101</v>
      </c>
      <c r="K249" s="1">
        <v>2.5000000000000001E-3</v>
      </c>
    </row>
    <row r="250" spans="1:11">
      <c r="A250" s="1" t="s">
        <v>454</v>
      </c>
      <c r="B250" s="68" t="s">
        <v>65</v>
      </c>
      <c r="C250" s="50">
        <v>53250.508399999999</v>
      </c>
      <c r="D250" s="1" t="s">
        <v>50</v>
      </c>
      <c r="F250" s="1" t="s">
        <v>455</v>
      </c>
      <c r="J250" s="1">
        <v>18101</v>
      </c>
      <c r="K250" s="1">
        <v>-3.8E-3</v>
      </c>
    </row>
    <row r="251" spans="1:11">
      <c r="A251" s="1" t="s">
        <v>295</v>
      </c>
      <c r="B251" s="68" t="s">
        <v>65</v>
      </c>
      <c r="C251" s="50">
        <v>53250.514000000003</v>
      </c>
      <c r="D251" s="1" t="s">
        <v>343</v>
      </c>
      <c r="F251" s="1" t="s">
        <v>296</v>
      </c>
      <c r="G251" s="1" t="s">
        <v>431</v>
      </c>
      <c r="J251" s="1">
        <v>18101</v>
      </c>
      <c r="K251" s="1">
        <v>1.8E-3</v>
      </c>
    </row>
    <row r="252" spans="1:11">
      <c r="A252" s="1" t="s">
        <v>456</v>
      </c>
      <c r="B252" s="68" t="s">
        <v>62</v>
      </c>
      <c r="C252" s="50">
        <v>53252.617100000003</v>
      </c>
      <c r="D252" s="1" t="s">
        <v>343</v>
      </c>
      <c r="F252" s="1" t="s">
        <v>257</v>
      </c>
      <c r="G252" s="1" t="s">
        <v>457</v>
      </c>
      <c r="J252" s="1">
        <v>18109</v>
      </c>
      <c r="K252" s="1">
        <v>1.5E-3</v>
      </c>
    </row>
    <row r="253" spans="1:11">
      <c r="A253" s="1" t="s">
        <v>295</v>
      </c>
      <c r="B253" s="68" t="s">
        <v>62</v>
      </c>
      <c r="C253" s="50">
        <v>53255.421900000001</v>
      </c>
      <c r="D253" s="1" t="s">
        <v>343</v>
      </c>
      <c r="F253" s="1" t="s">
        <v>296</v>
      </c>
      <c r="G253" s="1" t="s">
        <v>431</v>
      </c>
      <c r="J253" s="1">
        <v>18119</v>
      </c>
      <c r="K253" s="1">
        <v>2.2000000000000001E-3</v>
      </c>
    </row>
    <row r="254" spans="1:11">
      <c r="A254" s="1" t="s">
        <v>295</v>
      </c>
      <c r="B254" s="68" t="s">
        <v>65</v>
      </c>
      <c r="C254" s="50">
        <v>53255.5628</v>
      </c>
      <c r="D254" s="1" t="s">
        <v>343</v>
      </c>
      <c r="F254" s="1" t="s">
        <v>296</v>
      </c>
      <c r="G254" s="1" t="s">
        <v>431</v>
      </c>
      <c r="J254" s="1">
        <v>18119</v>
      </c>
      <c r="K254" s="1">
        <v>3.0999999999999999E-3</v>
      </c>
    </row>
    <row r="255" spans="1:11">
      <c r="A255" s="1" t="s">
        <v>295</v>
      </c>
      <c r="B255" s="68" t="s">
        <v>62</v>
      </c>
      <c r="C255" s="50">
        <v>53257.3845</v>
      </c>
      <c r="D255" s="1" t="s">
        <v>343</v>
      </c>
      <c r="F255" s="1" t="s">
        <v>296</v>
      </c>
      <c r="G255" s="1" t="s">
        <v>431</v>
      </c>
      <c r="J255" s="1">
        <v>18126</v>
      </c>
      <c r="K255" s="1">
        <v>1.8E-3</v>
      </c>
    </row>
    <row r="256" spans="1:11">
      <c r="A256" s="1" t="s">
        <v>295</v>
      </c>
      <c r="B256" s="68" t="s">
        <v>65</v>
      </c>
      <c r="C256" s="50">
        <v>53257.522599999997</v>
      </c>
      <c r="D256" s="1" t="s">
        <v>343</v>
      </c>
      <c r="F256" s="1" t="s">
        <v>296</v>
      </c>
      <c r="G256" s="1" t="s">
        <v>431</v>
      </c>
      <c r="J256" s="1">
        <v>18126</v>
      </c>
      <c r="K256" s="1">
        <v>-1E-4</v>
      </c>
    </row>
    <row r="257" spans="1:11">
      <c r="A257" s="1" t="s">
        <v>229</v>
      </c>
      <c r="B257" s="68" t="s">
        <v>62</v>
      </c>
      <c r="C257" s="50">
        <v>53277.5746</v>
      </c>
      <c r="D257" s="1" t="s">
        <v>343</v>
      </c>
      <c r="F257" s="1" t="s">
        <v>458</v>
      </c>
      <c r="G257" s="1" t="s">
        <v>457</v>
      </c>
      <c r="J257" s="1">
        <v>18198</v>
      </c>
      <c r="K257" s="1">
        <v>1.8E-3</v>
      </c>
    </row>
    <row r="258" spans="1:11">
      <c r="A258" s="1" t="s">
        <v>295</v>
      </c>
      <c r="B258" s="68" t="s">
        <v>62</v>
      </c>
      <c r="C258" s="50">
        <v>53282.341699999997</v>
      </c>
      <c r="D258" s="1" t="s">
        <v>343</v>
      </c>
      <c r="F258" s="1" t="s">
        <v>296</v>
      </c>
      <c r="G258" s="1" t="s">
        <v>431</v>
      </c>
      <c r="J258" s="1">
        <v>18215</v>
      </c>
      <c r="K258" s="1">
        <v>1.8E-3</v>
      </c>
    </row>
    <row r="259" spans="1:11">
      <c r="A259" s="1" t="s">
        <v>295</v>
      </c>
      <c r="B259" s="68" t="s">
        <v>65</v>
      </c>
      <c r="C259" s="50">
        <v>53282.483399999997</v>
      </c>
      <c r="D259" s="1" t="s">
        <v>343</v>
      </c>
      <c r="F259" s="1" t="s">
        <v>296</v>
      </c>
      <c r="G259" s="1" t="s">
        <v>431</v>
      </c>
      <c r="J259" s="1">
        <v>18215</v>
      </c>
      <c r="K259" s="1">
        <v>3.5000000000000001E-3</v>
      </c>
    </row>
    <row r="260" spans="1:11">
      <c r="A260" s="1" t="s">
        <v>344</v>
      </c>
      <c r="B260" s="68" t="s">
        <v>62</v>
      </c>
      <c r="C260" s="50">
        <v>53341.228499999997</v>
      </c>
      <c r="D260" s="1" t="s">
        <v>343</v>
      </c>
      <c r="F260" s="1" t="s">
        <v>345</v>
      </c>
      <c r="G260" s="1" t="s">
        <v>459</v>
      </c>
      <c r="J260" s="1">
        <v>18425</v>
      </c>
      <c r="K260" s="1">
        <v>8.0000000000000004E-4</v>
      </c>
    </row>
    <row r="261" spans="1:11">
      <c r="A261" s="1" t="s">
        <v>373</v>
      </c>
      <c r="B261" s="68" t="s">
        <v>62</v>
      </c>
      <c r="C261" s="50">
        <v>53360.297400000003</v>
      </c>
      <c r="D261" s="1" t="s">
        <v>343</v>
      </c>
      <c r="F261" s="1" t="s">
        <v>374</v>
      </c>
      <c r="G261" s="1" t="s">
        <v>460</v>
      </c>
      <c r="J261" s="1">
        <v>18493</v>
      </c>
      <c r="K261" s="1">
        <v>1.2999999999999999E-3</v>
      </c>
    </row>
    <row r="262" spans="1:11">
      <c r="A262" s="1" t="s">
        <v>229</v>
      </c>
      <c r="B262" s="68" t="s">
        <v>62</v>
      </c>
      <c r="C262" s="50">
        <v>53589.6777</v>
      </c>
      <c r="D262" s="1" t="s">
        <v>343</v>
      </c>
      <c r="F262" s="1" t="s">
        <v>458</v>
      </c>
      <c r="G262" s="1" t="s">
        <v>457</v>
      </c>
      <c r="J262" s="1">
        <v>19311</v>
      </c>
      <c r="K262" s="1">
        <v>-2.9999999999999997E-4</v>
      </c>
    </row>
    <row r="263" spans="1:11">
      <c r="A263" s="1" t="s">
        <v>295</v>
      </c>
      <c r="B263" s="68" t="s">
        <v>62</v>
      </c>
      <c r="C263" s="50">
        <v>53601.456899999997</v>
      </c>
      <c r="D263" s="1" t="s">
        <v>50</v>
      </c>
      <c r="F263" s="1" t="s">
        <v>296</v>
      </c>
      <c r="G263" s="1" t="s">
        <v>461</v>
      </c>
      <c r="J263" s="1">
        <v>19353</v>
      </c>
      <c r="K263" s="1">
        <v>1.2999999999999999E-3</v>
      </c>
    </row>
    <row r="264" spans="1:11">
      <c r="A264" s="1" t="s">
        <v>295</v>
      </c>
      <c r="B264" s="68" t="s">
        <v>65</v>
      </c>
      <c r="C264" s="50">
        <v>53613.374100000001</v>
      </c>
      <c r="D264" s="1" t="s">
        <v>50</v>
      </c>
      <c r="F264" s="1" t="s">
        <v>296</v>
      </c>
      <c r="G264" s="1" t="s">
        <v>461</v>
      </c>
      <c r="J264" s="1">
        <v>19395</v>
      </c>
      <c r="K264" s="1">
        <v>1E-3</v>
      </c>
    </row>
    <row r="265" spans="1:11">
      <c r="A265" s="1" t="s">
        <v>373</v>
      </c>
      <c r="B265" s="68" t="s">
        <v>62</v>
      </c>
      <c r="C265" s="50">
        <v>53613.514999999999</v>
      </c>
      <c r="D265" s="1" t="s">
        <v>343</v>
      </c>
      <c r="F265" s="1" t="s">
        <v>374</v>
      </c>
      <c r="G265" s="1" t="s">
        <v>462</v>
      </c>
      <c r="J265" s="1">
        <v>19396</v>
      </c>
      <c r="K265" s="1">
        <v>1.5E-3</v>
      </c>
    </row>
    <row r="266" spans="1:11">
      <c r="A266" s="1" t="s">
        <v>295</v>
      </c>
      <c r="B266" s="68" t="s">
        <v>62</v>
      </c>
      <c r="C266" s="50">
        <v>53613.515899999999</v>
      </c>
      <c r="D266" s="1" t="s">
        <v>50</v>
      </c>
      <c r="F266" s="1" t="s">
        <v>296</v>
      </c>
      <c r="G266" s="1" t="s">
        <v>461</v>
      </c>
      <c r="J266" s="1">
        <v>19396</v>
      </c>
      <c r="K266" s="1">
        <v>2.3999999999999998E-3</v>
      </c>
    </row>
    <row r="267" spans="1:11">
      <c r="A267" s="1" t="s">
        <v>445</v>
      </c>
      <c r="B267" s="68" t="s">
        <v>62</v>
      </c>
      <c r="C267" s="50">
        <v>53614.356599999999</v>
      </c>
      <c r="D267" s="1" t="s">
        <v>343</v>
      </c>
      <c r="F267" s="1" t="s">
        <v>321</v>
      </c>
      <c r="G267" s="1" t="s">
        <v>446</v>
      </c>
      <c r="J267" s="1">
        <v>19399</v>
      </c>
      <c r="K267" s="1">
        <v>1.8E-3</v>
      </c>
    </row>
    <row r="268" spans="1:11">
      <c r="A268" s="1" t="s">
        <v>463</v>
      </c>
      <c r="B268" s="68" t="s">
        <v>65</v>
      </c>
      <c r="C268" s="50">
        <v>53614.497000000003</v>
      </c>
      <c r="D268" s="1" t="s">
        <v>50</v>
      </c>
      <c r="F268" s="1" t="s">
        <v>73</v>
      </c>
      <c r="G268" s="1" t="s">
        <v>461</v>
      </c>
      <c r="J268" s="1">
        <v>19399</v>
      </c>
      <c r="K268" s="1">
        <v>2.2000000000000001E-3</v>
      </c>
    </row>
    <row r="269" spans="1:11">
      <c r="A269" s="1" t="s">
        <v>464</v>
      </c>
      <c r="B269" s="68" t="s">
        <v>65</v>
      </c>
      <c r="C269" s="50">
        <v>53616.457300000002</v>
      </c>
      <c r="D269" s="1" t="s">
        <v>50</v>
      </c>
      <c r="F269" s="1" t="s">
        <v>351</v>
      </c>
      <c r="G269" s="1" t="s">
        <v>465</v>
      </c>
      <c r="J269" s="1">
        <v>19406</v>
      </c>
      <c r="K269" s="1">
        <v>-4.0000000000000002E-4</v>
      </c>
    </row>
    <row r="270" spans="1:11">
      <c r="A270" s="1" t="s">
        <v>464</v>
      </c>
      <c r="B270" s="68" t="s">
        <v>62</v>
      </c>
      <c r="C270" s="50">
        <v>53617.440600000002</v>
      </c>
      <c r="D270" s="1" t="s">
        <v>50</v>
      </c>
      <c r="F270" s="1" t="s">
        <v>351</v>
      </c>
      <c r="G270" s="1" t="s">
        <v>465</v>
      </c>
      <c r="J270" s="1">
        <v>19410</v>
      </c>
      <c r="K270" s="1">
        <v>1.2999999999999999E-3</v>
      </c>
    </row>
    <row r="271" spans="1:11">
      <c r="A271" s="1" t="s">
        <v>466</v>
      </c>
      <c r="B271" s="68" t="s">
        <v>62</v>
      </c>
      <c r="C271" s="50">
        <v>53632.0216</v>
      </c>
      <c r="D271" s="1" t="s">
        <v>50</v>
      </c>
      <c r="F271" s="1" t="s">
        <v>467</v>
      </c>
      <c r="G271" s="1" t="s">
        <v>468</v>
      </c>
      <c r="J271" s="1">
        <v>19462</v>
      </c>
      <c r="K271" s="1">
        <v>5.0000000000000001E-4</v>
      </c>
    </row>
    <row r="272" spans="1:11">
      <c r="A272" s="1" t="s">
        <v>466</v>
      </c>
      <c r="B272" s="68" t="s">
        <v>65</v>
      </c>
      <c r="C272" s="50">
        <v>53632.162300000004</v>
      </c>
      <c r="D272" s="1" t="s">
        <v>50</v>
      </c>
      <c r="F272" s="1" t="s">
        <v>467</v>
      </c>
      <c r="G272" s="1" t="s">
        <v>468</v>
      </c>
      <c r="J272" s="1">
        <v>19462</v>
      </c>
      <c r="K272" s="1">
        <v>1.1999999999999999E-3</v>
      </c>
    </row>
    <row r="273" spans="1:11">
      <c r="A273" s="1" t="s">
        <v>463</v>
      </c>
      <c r="B273" s="68" t="s">
        <v>65</v>
      </c>
      <c r="C273" s="50">
        <v>53648.427199999998</v>
      </c>
      <c r="D273" s="1" t="s">
        <v>50</v>
      </c>
      <c r="F273" s="1" t="s">
        <v>73</v>
      </c>
      <c r="G273" s="1" t="s">
        <v>461</v>
      </c>
      <c r="J273" s="1">
        <v>19520</v>
      </c>
      <c r="K273" s="1">
        <v>1.8E-3</v>
      </c>
    </row>
    <row r="274" spans="1:11">
      <c r="A274" s="1" t="s">
        <v>445</v>
      </c>
      <c r="B274" s="68" t="s">
        <v>62</v>
      </c>
      <c r="C274" s="50">
        <v>53651.371099999997</v>
      </c>
      <c r="D274" s="1" t="s">
        <v>343</v>
      </c>
      <c r="F274" s="1" t="s">
        <v>321</v>
      </c>
      <c r="G274" s="1" t="s">
        <v>446</v>
      </c>
      <c r="J274" s="1">
        <v>19531</v>
      </c>
      <c r="K274" s="1">
        <v>1.1000000000000001E-3</v>
      </c>
    </row>
    <row r="275" spans="1:11">
      <c r="A275" s="1" t="s">
        <v>295</v>
      </c>
      <c r="B275" s="68" t="s">
        <v>62</v>
      </c>
      <c r="C275" s="50">
        <v>53651.371400000004</v>
      </c>
      <c r="D275" s="1" t="s">
        <v>50</v>
      </c>
      <c r="F275" s="1" t="s">
        <v>296</v>
      </c>
      <c r="G275" s="1" t="s">
        <v>461</v>
      </c>
      <c r="J275" s="1">
        <v>19531</v>
      </c>
      <c r="K275" s="1">
        <v>1.4E-3</v>
      </c>
    </row>
    <row r="276" spans="1:11">
      <c r="A276" s="1" t="s">
        <v>295</v>
      </c>
      <c r="B276" s="68" t="s">
        <v>65</v>
      </c>
      <c r="C276" s="50">
        <v>53651.511100000003</v>
      </c>
      <c r="D276" s="1" t="s">
        <v>50</v>
      </c>
      <c r="F276" s="1" t="s">
        <v>296</v>
      </c>
      <c r="G276" s="1" t="s">
        <v>461</v>
      </c>
      <c r="J276" s="1">
        <v>19531</v>
      </c>
      <c r="K276" s="1">
        <v>1.1000000000000001E-3</v>
      </c>
    </row>
    <row r="277" spans="1:11">
      <c r="A277" s="1" t="s">
        <v>292</v>
      </c>
      <c r="B277" s="68" t="s">
        <v>65</v>
      </c>
      <c r="C277" s="50">
        <v>53659.3629</v>
      </c>
      <c r="D277" s="1" t="s">
        <v>50</v>
      </c>
      <c r="F277" s="1" t="s">
        <v>293</v>
      </c>
      <c r="G277" s="1" t="s">
        <v>461</v>
      </c>
      <c r="J277" s="1">
        <v>19559</v>
      </c>
      <c r="K277" s="1">
        <v>1.1999999999999999E-3</v>
      </c>
    </row>
    <row r="278" spans="1:11">
      <c r="A278" s="1" t="s">
        <v>292</v>
      </c>
      <c r="B278" s="68" t="s">
        <v>62</v>
      </c>
      <c r="C278" s="50">
        <v>53659.503299999997</v>
      </c>
      <c r="D278" s="1" t="s">
        <v>50</v>
      </c>
      <c r="F278" s="1" t="s">
        <v>293</v>
      </c>
      <c r="G278" s="1" t="s">
        <v>461</v>
      </c>
      <c r="J278" s="1">
        <v>19560</v>
      </c>
      <c r="K278" s="1">
        <v>1.1999999999999999E-3</v>
      </c>
    </row>
    <row r="279" spans="1:11">
      <c r="A279" s="1" t="s">
        <v>466</v>
      </c>
      <c r="B279" s="68" t="s">
        <v>62</v>
      </c>
      <c r="C279" s="50">
        <v>53663.989099999999</v>
      </c>
      <c r="D279" s="1" t="s">
        <v>50</v>
      </c>
      <c r="F279" s="1" t="s">
        <v>467</v>
      </c>
      <c r="G279" s="1" t="s">
        <v>468</v>
      </c>
      <c r="J279" s="1">
        <v>19576</v>
      </c>
      <c r="K279" s="1">
        <v>2.9999999999999997E-4</v>
      </c>
    </row>
    <row r="280" spans="1:11">
      <c r="A280" s="1" t="s">
        <v>378</v>
      </c>
      <c r="B280" s="68" t="s">
        <v>62</v>
      </c>
      <c r="C280" s="50">
        <v>53928.422100000003</v>
      </c>
      <c r="D280" s="1" t="s">
        <v>50</v>
      </c>
      <c r="F280" s="1" t="s">
        <v>379</v>
      </c>
      <c r="G280" s="1" t="s">
        <v>469</v>
      </c>
      <c r="H280" s="1" t="s">
        <v>470</v>
      </c>
      <c r="J280" s="1">
        <v>20519</v>
      </c>
      <c r="K280" s="1">
        <v>-8.0000000000000004E-4</v>
      </c>
    </row>
    <row r="281" spans="1:11">
      <c r="A281" s="1" t="s">
        <v>471</v>
      </c>
      <c r="B281" s="68" t="s">
        <v>62</v>
      </c>
      <c r="C281" s="50">
        <v>53951.135999999999</v>
      </c>
      <c r="D281" s="1" t="s">
        <v>50</v>
      </c>
      <c r="F281" s="1" t="s">
        <v>472</v>
      </c>
      <c r="G281" s="1" t="s">
        <v>473</v>
      </c>
      <c r="J281" s="1">
        <v>20600</v>
      </c>
      <c r="K281" s="1">
        <v>-8.0000000000000004E-4</v>
      </c>
    </row>
    <row r="282" spans="1:11">
      <c r="A282" s="1" t="s">
        <v>471</v>
      </c>
      <c r="B282" s="68" t="s">
        <v>65</v>
      </c>
      <c r="C282" s="50">
        <v>53951.277000000002</v>
      </c>
      <c r="D282" s="1" t="s">
        <v>50</v>
      </c>
      <c r="F282" s="1" t="s">
        <v>472</v>
      </c>
      <c r="G282" s="1" t="s">
        <v>473</v>
      </c>
      <c r="J282" s="1">
        <v>20600</v>
      </c>
      <c r="K282" s="1">
        <v>2.0000000000000001E-4</v>
      </c>
    </row>
    <row r="283" spans="1:11">
      <c r="A283" s="1" t="s">
        <v>295</v>
      </c>
      <c r="B283" s="68" t="s">
        <v>65</v>
      </c>
      <c r="C283" s="50">
        <v>53966.420299999998</v>
      </c>
      <c r="D283" s="1" t="s">
        <v>50</v>
      </c>
      <c r="F283" s="1" t="s">
        <v>296</v>
      </c>
      <c r="G283" s="1" t="s">
        <v>474</v>
      </c>
      <c r="J283" s="1">
        <v>20654</v>
      </c>
      <c r="K283" s="1">
        <v>8.9999999999999998E-4</v>
      </c>
    </row>
    <row r="284" spans="1:11">
      <c r="A284" s="1" t="s">
        <v>295</v>
      </c>
      <c r="B284" s="68" t="s">
        <v>62</v>
      </c>
      <c r="C284" s="50">
        <v>53966.559699999998</v>
      </c>
      <c r="D284" s="1" t="s">
        <v>50</v>
      </c>
      <c r="F284" s="1" t="s">
        <v>296</v>
      </c>
      <c r="G284" s="1" t="s">
        <v>474</v>
      </c>
      <c r="J284" s="1">
        <v>20655</v>
      </c>
      <c r="K284" s="1">
        <v>-1E-4</v>
      </c>
    </row>
    <row r="285" spans="1:11">
      <c r="A285" s="1" t="s">
        <v>475</v>
      </c>
      <c r="B285" s="68" t="s">
        <v>65</v>
      </c>
      <c r="C285" s="50">
        <v>53985.489000000001</v>
      </c>
      <c r="D285" s="1" t="s">
        <v>343</v>
      </c>
      <c r="F285" s="1" t="s">
        <v>379</v>
      </c>
      <c r="G285" s="1" t="s">
        <v>379</v>
      </c>
      <c r="H285" s="1" t="s">
        <v>476</v>
      </c>
      <c r="J285" s="1">
        <v>20722</v>
      </c>
      <c r="K285" s="1">
        <v>1.1999999999999999E-3</v>
      </c>
    </row>
    <row r="286" spans="1:11">
      <c r="A286" s="1" t="s">
        <v>477</v>
      </c>
      <c r="B286" s="68" t="s">
        <v>65</v>
      </c>
      <c r="C286" s="50">
        <v>53989.696000000004</v>
      </c>
      <c r="D286" s="1" t="s">
        <v>343</v>
      </c>
      <c r="F286" s="1" t="s">
        <v>478</v>
      </c>
      <c r="G286" s="1" t="s">
        <v>479</v>
      </c>
      <c r="H286" s="1" t="s">
        <v>480</v>
      </c>
      <c r="I286" s="1" t="s">
        <v>481</v>
      </c>
      <c r="J286" s="1">
        <v>20737</v>
      </c>
      <c r="K286" s="1">
        <v>1.9E-3</v>
      </c>
    </row>
    <row r="287" spans="1:11">
      <c r="A287" s="1" t="s">
        <v>482</v>
      </c>
      <c r="B287" s="68" t="s">
        <v>62</v>
      </c>
      <c r="C287" s="50">
        <v>53992.357400000001</v>
      </c>
      <c r="D287" s="1" t="s">
        <v>50</v>
      </c>
      <c r="F287" s="1" t="s">
        <v>348</v>
      </c>
      <c r="G287" s="1" t="s">
        <v>483</v>
      </c>
      <c r="H287" s="1" t="s">
        <v>484</v>
      </c>
      <c r="J287" s="1">
        <v>20747</v>
      </c>
      <c r="K287" s="1">
        <v>-8.0000000000000004E-4</v>
      </c>
    </row>
    <row r="288" spans="1:11">
      <c r="A288" s="1" t="s">
        <v>464</v>
      </c>
      <c r="B288" s="68" t="s">
        <v>62</v>
      </c>
      <c r="C288" s="50">
        <v>53992.362800000003</v>
      </c>
      <c r="D288" s="1" t="s">
        <v>50</v>
      </c>
      <c r="F288" s="1" t="s">
        <v>351</v>
      </c>
      <c r="G288" s="1" t="s">
        <v>465</v>
      </c>
      <c r="J288" s="1">
        <v>20747</v>
      </c>
      <c r="K288" s="1">
        <v>4.4999999999999997E-3</v>
      </c>
    </row>
    <row r="289" spans="1:11">
      <c r="A289" s="1" t="s">
        <v>445</v>
      </c>
      <c r="B289" s="68" t="s">
        <v>65</v>
      </c>
      <c r="C289" s="50">
        <v>54000.348700000002</v>
      </c>
      <c r="D289" s="1" t="s">
        <v>50</v>
      </c>
      <c r="F289" s="1" t="s">
        <v>321</v>
      </c>
      <c r="G289" s="1" t="s">
        <v>485</v>
      </c>
      <c r="J289" s="1">
        <v>20775</v>
      </c>
      <c r="K289" s="1">
        <v>-1.2999999999999999E-3</v>
      </c>
    </row>
    <row r="290" spans="1:11">
      <c r="A290" s="1" t="s">
        <v>486</v>
      </c>
      <c r="B290" s="68" t="s">
        <v>62</v>
      </c>
      <c r="C290" s="50">
        <v>54002.452400000002</v>
      </c>
      <c r="D290" s="1" t="s">
        <v>343</v>
      </c>
      <c r="F290" s="1" t="s">
        <v>487</v>
      </c>
      <c r="G290" s="1" t="s">
        <v>488</v>
      </c>
      <c r="J290" s="1">
        <v>20783</v>
      </c>
      <c r="K290" s="1">
        <v>-8.9999999999999998E-4</v>
      </c>
    </row>
    <row r="291" spans="1:11">
      <c r="A291" s="1" t="s">
        <v>229</v>
      </c>
      <c r="B291" s="68" t="s">
        <v>62</v>
      </c>
      <c r="C291" s="50">
        <v>54079.566899999998</v>
      </c>
      <c r="D291" s="1" t="s">
        <v>343</v>
      </c>
      <c r="F291" s="1" t="s">
        <v>458</v>
      </c>
      <c r="G291" s="1" t="s">
        <v>457</v>
      </c>
      <c r="J291" s="1">
        <v>21058</v>
      </c>
      <c r="K291" s="1">
        <v>-1.2999999999999999E-3</v>
      </c>
    </row>
    <row r="292" spans="1:11">
      <c r="A292" s="1" t="s">
        <v>328</v>
      </c>
      <c r="B292" s="68" t="s">
        <v>65</v>
      </c>
      <c r="C292" s="50">
        <v>54279.646999999997</v>
      </c>
      <c r="D292" s="1" t="s">
        <v>343</v>
      </c>
      <c r="F292" s="1" t="s">
        <v>329</v>
      </c>
      <c r="G292" s="1" t="s">
        <v>489</v>
      </c>
      <c r="J292" s="1">
        <v>21771</v>
      </c>
      <c r="K292" s="1">
        <v>6.9999999999999999E-4</v>
      </c>
    </row>
    <row r="293" spans="1:11">
      <c r="A293" s="1" t="s">
        <v>456</v>
      </c>
      <c r="B293" s="68" t="s">
        <v>62</v>
      </c>
      <c r="C293" s="50">
        <v>54281.750500000002</v>
      </c>
      <c r="D293" s="1" t="s">
        <v>343</v>
      </c>
      <c r="F293" s="1" t="s">
        <v>257</v>
      </c>
      <c r="G293" s="1" t="s">
        <v>457</v>
      </c>
      <c r="J293" s="1">
        <v>21779</v>
      </c>
      <c r="K293" s="1">
        <v>8.9999999999999998E-4</v>
      </c>
    </row>
    <row r="294" spans="1:11">
      <c r="A294" s="1" t="s">
        <v>378</v>
      </c>
      <c r="B294" s="68" t="s">
        <v>62</v>
      </c>
      <c r="C294" s="50">
        <v>54297.453699999998</v>
      </c>
      <c r="D294" s="1" t="s">
        <v>50</v>
      </c>
      <c r="F294" s="1" t="s">
        <v>379</v>
      </c>
      <c r="G294" s="1" t="s">
        <v>469</v>
      </c>
      <c r="H294" s="1" t="s">
        <v>470</v>
      </c>
      <c r="J294" s="1">
        <v>21835</v>
      </c>
      <c r="K294" s="1">
        <v>6.9999999999999999E-4</v>
      </c>
    </row>
    <row r="295" spans="1:11">
      <c r="A295" s="1" t="s">
        <v>392</v>
      </c>
      <c r="B295" s="68" t="s">
        <v>62</v>
      </c>
      <c r="C295" s="50">
        <v>54327.458100000003</v>
      </c>
      <c r="D295" s="1" t="s">
        <v>50</v>
      </c>
      <c r="F295" s="1" t="s">
        <v>351</v>
      </c>
      <c r="G295" s="1" t="s">
        <v>490</v>
      </c>
      <c r="H295" s="1" t="s">
        <v>491</v>
      </c>
      <c r="J295" s="1">
        <v>21942</v>
      </c>
      <c r="K295" s="1">
        <v>2.9999999999999997E-4</v>
      </c>
    </row>
    <row r="296" spans="1:11">
      <c r="A296" s="1" t="s">
        <v>492</v>
      </c>
      <c r="B296" s="68" t="s">
        <v>65</v>
      </c>
      <c r="C296" s="50">
        <v>54328.438600000001</v>
      </c>
      <c r="D296" s="1" t="s">
        <v>343</v>
      </c>
      <c r="F296" s="1" t="s">
        <v>493</v>
      </c>
      <c r="G296" s="1" t="s">
        <v>494</v>
      </c>
      <c r="H296" s="1" t="s">
        <v>495</v>
      </c>
      <c r="I296" s="1" t="s">
        <v>166</v>
      </c>
      <c r="J296" s="1">
        <v>21945</v>
      </c>
      <c r="K296" s="1">
        <v>-4.0000000000000002E-4</v>
      </c>
    </row>
    <row r="297" spans="1:11">
      <c r="A297" s="1" t="s">
        <v>392</v>
      </c>
      <c r="B297" s="68" t="s">
        <v>65</v>
      </c>
      <c r="C297" s="50">
        <v>54328.439299999998</v>
      </c>
      <c r="D297" s="1" t="s">
        <v>50</v>
      </c>
      <c r="F297" s="1" t="s">
        <v>351</v>
      </c>
      <c r="G297" s="1" t="s">
        <v>490</v>
      </c>
      <c r="H297" s="1" t="s">
        <v>491</v>
      </c>
      <c r="J297" s="1">
        <v>21945</v>
      </c>
      <c r="K297" s="1">
        <v>2.9999999999999997E-4</v>
      </c>
    </row>
    <row r="298" spans="1:11">
      <c r="A298" s="1" t="s">
        <v>496</v>
      </c>
      <c r="B298" s="68" t="s">
        <v>62</v>
      </c>
      <c r="C298" s="50">
        <v>54330.542800000003</v>
      </c>
      <c r="D298" s="1" t="s">
        <v>343</v>
      </c>
      <c r="F298" s="1" t="s">
        <v>65</v>
      </c>
      <c r="G298" s="1" t="s">
        <v>497</v>
      </c>
      <c r="H298" s="1" t="s">
        <v>498</v>
      </c>
      <c r="I298" s="1" t="s">
        <v>303</v>
      </c>
      <c r="J298" s="1">
        <v>21953</v>
      </c>
      <c r="K298" s="1">
        <v>5.0000000000000001E-4</v>
      </c>
    </row>
    <row r="299" spans="1:11">
      <c r="A299" s="1" t="s">
        <v>392</v>
      </c>
      <c r="B299" s="68" t="s">
        <v>62</v>
      </c>
      <c r="C299" s="50">
        <v>54330.543100000003</v>
      </c>
      <c r="D299" s="1" t="s">
        <v>50</v>
      </c>
      <c r="F299" s="1" t="s">
        <v>351</v>
      </c>
      <c r="G299" s="1" t="s">
        <v>490</v>
      </c>
      <c r="H299" s="1" t="s">
        <v>491</v>
      </c>
      <c r="J299" s="1">
        <v>21953</v>
      </c>
      <c r="K299" s="1">
        <v>8.0000000000000004E-4</v>
      </c>
    </row>
    <row r="300" spans="1:11">
      <c r="A300" s="1" t="s">
        <v>499</v>
      </c>
      <c r="B300" s="68" t="s">
        <v>62</v>
      </c>
      <c r="C300" s="50">
        <v>54359.987399999998</v>
      </c>
      <c r="D300" s="1" t="s">
        <v>50</v>
      </c>
      <c r="F300" s="1" t="s">
        <v>500</v>
      </c>
      <c r="G300" s="1" t="s">
        <v>501</v>
      </c>
      <c r="J300" s="1">
        <v>22058</v>
      </c>
      <c r="K300" s="1">
        <v>1.1999999999999999E-3</v>
      </c>
    </row>
    <row r="301" spans="1:11">
      <c r="A301" s="1" t="s">
        <v>229</v>
      </c>
      <c r="B301" s="68" t="s">
        <v>62</v>
      </c>
      <c r="C301" s="50">
        <v>54386.628100000002</v>
      </c>
      <c r="D301" s="1" t="s">
        <v>343</v>
      </c>
      <c r="F301" s="1" t="s">
        <v>458</v>
      </c>
      <c r="G301" s="1" t="s">
        <v>502</v>
      </c>
      <c r="J301" s="1">
        <v>22153</v>
      </c>
      <c r="K301" s="1">
        <v>2.0999999999999999E-3</v>
      </c>
    </row>
    <row r="302" spans="1:11">
      <c r="A302" s="1" t="s">
        <v>499</v>
      </c>
      <c r="B302" s="68" t="s">
        <v>62</v>
      </c>
      <c r="C302" s="50">
        <v>54393.919999999998</v>
      </c>
      <c r="D302" s="1" t="s">
        <v>50</v>
      </c>
      <c r="F302" s="1" t="s">
        <v>500</v>
      </c>
      <c r="G302" s="1" t="s">
        <v>501</v>
      </c>
      <c r="J302" s="1">
        <v>22179</v>
      </c>
      <c r="K302" s="1">
        <v>3.2000000000000002E-3</v>
      </c>
    </row>
    <row r="303" spans="1:11">
      <c r="A303" s="1" t="s">
        <v>229</v>
      </c>
      <c r="B303" s="68" t="s">
        <v>62</v>
      </c>
      <c r="C303" s="50">
        <v>54420.556700000001</v>
      </c>
      <c r="D303" s="1" t="s">
        <v>343</v>
      </c>
      <c r="F303" s="1" t="s">
        <v>458</v>
      </c>
      <c r="G303" s="1" t="s">
        <v>502</v>
      </c>
      <c r="J303" s="1">
        <v>22274</v>
      </c>
      <c r="K303" s="1">
        <v>2.0000000000000001E-4</v>
      </c>
    </row>
    <row r="304" spans="1:11">
      <c r="A304" s="1" t="s">
        <v>503</v>
      </c>
      <c r="B304" s="68" t="s">
        <v>62</v>
      </c>
      <c r="C304" s="50">
        <v>54650.779900000001</v>
      </c>
      <c r="D304" s="1" t="s">
        <v>343</v>
      </c>
      <c r="F304" s="1" t="s">
        <v>73</v>
      </c>
      <c r="G304" s="1" t="s">
        <v>504</v>
      </c>
      <c r="J304" s="1">
        <v>23095</v>
      </c>
      <c r="K304" s="1">
        <v>2.0000000000000001E-4</v>
      </c>
    </row>
    <row r="305" spans="1:11">
      <c r="A305" s="1" t="s">
        <v>505</v>
      </c>
      <c r="B305" s="68" t="s">
        <v>65</v>
      </c>
      <c r="C305" s="50">
        <v>54678.400800000003</v>
      </c>
      <c r="D305" s="1" t="s">
        <v>343</v>
      </c>
      <c r="F305" s="1" t="s">
        <v>506</v>
      </c>
      <c r="G305" s="1" t="s">
        <v>507</v>
      </c>
      <c r="J305" s="1">
        <v>23193</v>
      </c>
      <c r="K305" s="1">
        <v>1E-4</v>
      </c>
    </row>
    <row r="306" spans="1:11">
      <c r="A306" s="1" t="s">
        <v>508</v>
      </c>
      <c r="B306" s="68" t="s">
        <v>65</v>
      </c>
      <c r="C306" s="50">
        <v>54690.460400000004</v>
      </c>
      <c r="D306" s="1" t="s">
        <v>343</v>
      </c>
      <c r="F306" s="1" t="s">
        <v>249</v>
      </c>
      <c r="G306" s="1" t="s">
        <v>509</v>
      </c>
      <c r="J306" s="1">
        <v>23236</v>
      </c>
      <c r="K306" s="1">
        <v>1.8E-3</v>
      </c>
    </row>
    <row r="307" spans="1:11">
      <c r="A307" s="1" t="s">
        <v>229</v>
      </c>
      <c r="B307" s="68" t="s">
        <v>62</v>
      </c>
      <c r="C307" s="50">
        <v>54702.657899999998</v>
      </c>
      <c r="D307" s="1" t="s">
        <v>343</v>
      </c>
      <c r="F307" s="1" t="s">
        <v>458</v>
      </c>
      <c r="G307" s="1" t="s">
        <v>504</v>
      </c>
      <c r="J307" s="1">
        <v>23280</v>
      </c>
      <c r="K307" s="1">
        <v>8.9999999999999998E-4</v>
      </c>
    </row>
    <row r="308" spans="1:11">
      <c r="A308" s="1" t="s">
        <v>510</v>
      </c>
      <c r="B308" s="68" t="s">
        <v>65</v>
      </c>
      <c r="C308" s="50">
        <v>54736.728199999998</v>
      </c>
      <c r="D308" s="1" t="s">
        <v>343</v>
      </c>
      <c r="F308" s="1" t="s">
        <v>511</v>
      </c>
      <c r="G308" s="1" t="s">
        <v>512</v>
      </c>
      <c r="H308" s="1" t="s">
        <v>513</v>
      </c>
      <c r="J308" s="1">
        <v>23401</v>
      </c>
      <c r="K308" s="1">
        <v>5.9999999999999995E-4</v>
      </c>
    </row>
    <row r="309" spans="1:11">
      <c r="A309" s="1" t="s">
        <v>510</v>
      </c>
      <c r="B309" s="68" t="s">
        <v>62</v>
      </c>
      <c r="C309" s="50">
        <v>54736.868000000002</v>
      </c>
      <c r="D309" s="1" t="s">
        <v>343</v>
      </c>
      <c r="F309" s="1" t="s">
        <v>511</v>
      </c>
      <c r="G309" s="1" t="s">
        <v>512</v>
      </c>
      <c r="H309" s="1" t="s">
        <v>513</v>
      </c>
      <c r="J309" s="1">
        <v>23402</v>
      </c>
      <c r="K309" s="1">
        <v>0</v>
      </c>
    </row>
    <row r="310" spans="1:11">
      <c r="A310" s="1" t="s">
        <v>510</v>
      </c>
      <c r="B310" s="68" t="s">
        <v>62</v>
      </c>
      <c r="C310" s="50">
        <v>54737.709199999998</v>
      </c>
      <c r="D310" s="1" t="s">
        <v>343</v>
      </c>
      <c r="F310" s="1" t="s">
        <v>511</v>
      </c>
      <c r="G310" s="1" t="s">
        <v>512</v>
      </c>
      <c r="H310" s="1" t="s">
        <v>513</v>
      </c>
      <c r="J310" s="1">
        <v>23405</v>
      </c>
      <c r="K310" s="1">
        <v>-1E-4</v>
      </c>
    </row>
    <row r="311" spans="1:11">
      <c r="A311" s="1" t="s">
        <v>510</v>
      </c>
      <c r="B311" s="68" t="s">
        <v>65</v>
      </c>
      <c r="C311" s="50">
        <v>54737.85</v>
      </c>
      <c r="D311" s="1" t="s">
        <v>343</v>
      </c>
      <c r="F311" s="1" t="s">
        <v>511</v>
      </c>
      <c r="G311" s="1" t="s">
        <v>512</v>
      </c>
      <c r="H311" s="1" t="s">
        <v>513</v>
      </c>
      <c r="J311" s="1">
        <v>23405</v>
      </c>
      <c r="K311" s="1">
        <v>6.9999999999999999E-4</v>
      </c>
    </row>
    <row r="312" spans="1:11">
      <c r="A312" s="1" t="s">
        <v>510</v>
      </c>
      <c r="B312" s="68" t="s">
        <v>65</v>
      </c>
      <c r="C312" s="50">
        <v>54738.691200000001</v>
      </c>
      <c r="D312" s="1" t="s">
        <v>343</v>
      </c>
      <c r="F312" s="1" t="s">
        <v>511</v>
      </c>
      <c r="G312" s="1" t="s">
        <v>512</v>
      </c>
      <c r="H312" s="1" t="s">
        <v>513</v>
      </c>
      <c r="J312" s="1">
        <v>23408</v>
      </c>
      <c r="K312" s="1">
        <v>5.9999999999999995E-4</v>
      </c>
    </row>
    <row r="313" spans="1:11">
      <c r="A313" s="1" t="s">
        <v>514</v>
      </c>
      <c r="B313" s="68" t="s">
        <v>62</v>
      </c>
      <c r="C313" s="50">
        <v>54757.339099999997</v>
      </c>
      <c r="D313" s="1" t="s">
        <v>343</v>
      </c>
      <c r="F313" s="1" t="s">
        <v>318</v>
      </c>
      <c r="G313" s="1" t="s">
        <v>515</v>
      </c>
      <c r="J313" s="1">
        <v>23475</v>
      </c>
      <c r="K313" s="1">
        <v>5.0000000000000001E-4</v>
      </c>
    </row>
    <row r="314" spans="1:11">
      <c r="A314" s="1" t="s">
        <v>510</v>
      </c>
      <c r="B314" s="68" t="s">
        <v>65</v>
      </c>
      <c r="C314" s="50">
        <v>54759.722500000003</v>
      </c>
      <c r="D314" s="1" t="s">
        <v>343</v>
      </c>
      <c r="F314" s="1" t="s">
        <v>511</v>
      </c>
      <c r="G314" s="1" t="s">
        <v>512</v>
      </c>
      <c r="H314" s="1" t="s">
        <v>513</v>
      </c>
      <c r="J314" s="1">
        <v>23483</v>
      </c>
      <c r="K314" s="1">
        <v>5.9999999999999995E-4</v>
      </c>
    </row>
    <row r="315" spans="1:11">
      <c r="A315" s="1" t="s">
        <v>510</v>
      </c>
      <c r="B315" s="68" t="s">
        <v>62</v>
      </c>
      <c r="C315" s="50">
        <v>54760.703200000004</v>
      </c>
      <c r="D315" s="1" t="s">
        <v>343</v>
      </c>
      <c r="F315" s="1" t="s">
        <v>511</v>
      </c>
      <c r="G315" s="1" t="s">
        <v>512</v>
      </c>
      <c r="H315" s="1" t="s">
        <v>513</v>
      </c>
      <c r="J315" s="1">
        <v>23487</v>
      </c>
      <c r="K315" s="1">
        <v>-2.9999999999999997E-4</v>
      </c>
    </row>
    <row r="316" spans="1:11">
      <c r="A316" s="1" t="s">
        <v>510</v>
      </c>
      <c r="B316" s="68" t="s">
        <v>65</v>
      </c>
      <c r="C316" s="50">
        <v>54761.685599999997</v>
      </c>
      <c r="D316" s="1" t="s">
        <v>343</v>
      </c>
      <c r="F316" s="1" t="s">
        <v>511</v>
      </c>
      <c r="G316" s="1" t="s">
        <v>512</v>
      </c>
      <c r="H316" s="1" t="s">
        <v>513</v>
      </c>
      <c r="J316" s="1">
        <v>23490</v>
      </c>
      <c r="K316" s="1">
        <v>6.9999999999999999E-4</v>
      </c>
    </row>
    <row r="317" spans="1:11">
      <c r="A317" s="1" t="s">
        <v>510</v>
      </c>
      <c r="B317" s="68" t="s">
        <v>62</v>
      </c>
      <c r="C317" s="50">
        <v>54785.660799999998</v>
      </c>
      <c r="D317" s="1" t="s">
        <v>343</v>
      </c>
      <c r="F317" s="1" t="s">
        <v>511</v>
      </c>
      <c r="G317" s="1" t="s">
        <v>512</v>
      </c>
      <c r="H317" s="1" t="s">
        <v>513</v>
      </c>
      <c r="J317" s="1">
        <v>23576</v>
      </c>
      <c r="K317" s="1">
        <v>1E-4</v>
      </c>
    </row>
    <row r="318" spans="1:11">
      <c r="A318" s="1" t="s">
        <v>510</v>
      </c>
      <c r="B318" s="68" t="s">
        <v>65</v>
      </c>
      <c r="C318" s="50">
        <v>54786.642599999999</v>
      </c>
      <c r="D318" s="1" t="s">
        <v>343</v>
      </c>
      <c r="F318" s="1" t="s">
        <v>511</v>
      </c>
      <c r="G318" s="1" t="s">
        <v>512</v>
      </c>
      <c r="H318" s="1" t="s">
        <v>513</v>
      </c>
      <c r="J318" s="1">
        <v>23579</v>
      </c>
      <c r="K318" s="1">
        <v>5.0000000000000001E-4</v>
      </c>
    </row>
    <row r="319" spans="1:11">
      <c r="A319" s="1" t="s">
        <v>464</v>
      </c>
      <c r="B319" s="68" t="s">
        <v>62</v>
      </c>
      <c r="C319" s="50">
        <v>55000.458700000003</v>
      </c>
      <c r="D319" s="1" t="s">
        <v>50</v>
      </c>
      <c r="F319" s="1" t="s">
        <v>351</v>
      </c>
      <c r="G319" s="1" t="s">
        <v>516</v>
      </c>
      <c r="J319" s="1">
        <v>24342</v>
      </c>
      <c r="K319" s="1">
        <v>-2.3E-3</v>
      </c>
    </row>
    <row r="320" spans="1:11">
      <c r="A320" s="1" t="s">
        <v>464</v>
      </c>
      <c r="B320" s="68" t="s">
        <v>62</v>
      </c>
      <c r="C320" s="50">
        <v>55000.458700000003</v>
      </c>
      <c r="D320" s="1" t="s">
        <v>50</v>
      </c>
      <c r="F320" s="1" t="s">
        <v>351</v>
      </c>
      <c r="G320" s="1" t="s">
        <v>516</v>
      </c>
      <c r="J320" s="1">
        <v>24342</v>
      </c>
      <c r="K320" s="1">
        <v>-2.3E-3</v>
      </c>
    </row>
    <row r="321" spans="1:11">
      <c r="A321" s="1" t="s">
        <v>464</v>
      </c>
      <c r="B321" s="68" t="s">
        <v>62</v>
      </c>
      <c r="C321" s="50">
        <v>55000.459000000003</v>
      </c>
      <c r="D321" s="1" t="s">
        <v>50</v>
      </c>
      <c r="F321" s="1" t="s">
        <v>351</v>
      </c>
      <c r="G321" s="1" t="s">
        <v>516</v>
      </c>
      <c r="J321" s="1">
        <v>24342</v>
      </c>
      <c r="K321" s="1">
        <v>-2E-3</v>
      </c>
    </row>
    <row r="322" spans="1:11">
      <c r="A322" s="1" t="s">
        <v>378</v>
      </c>
      <c r="B322" s="68" t="s">
        <v>62</v>
      </c>
      <c r="C322" s="50">
        <v>55057.383699999998</v>
      </c>
      <c r="D322" s="1" t="s">
        <v>50</v>
      </c>
      <c r="F322" s="1" t="s">
        <v>517</v>
      </c>
      <c r="G322" s="1" t="s">
        <v>518</v>
      </c>
      <c r="J322" s="1">
        <v>24545</v>
      </c>
      <c r="K322" s="1">
        <v>-2.0999999999999999E-3</v>
      </c>
    </row>
    <row r="323" spans="1:11">
      <c r="A323" s="1" t="s">
        <v>519</v>
      </c>
      <c r="B323" s="68" t="s">
        <v>62</v>
      </c>
      <c r="C323" s="50">
        <v>55061.03</v>
      </c>
      <c r="D323" s="1" t="s">
        <v>50</v>
      </c>
      <c r="F323" s="1" t="s">
        <v>520</v>
      </c>
      <c r="G323" s="1" t="s">
        <v>521</v>
      </c>
      <c r="J323" s="1">
        <v>24558</v>
      </c>
      <c r="K323" s="1">
        <v>-1.1999999999999999E-3</v>
      </c>
    </row>
    <row r="324" spans="1:11">
      <c r="A324" s="1" t="s">
        <v>519</v>
      </c>
      <c r="B324" s="68" t="s">
        <v>65</v>
      </c>
      <c r="C324" s="50">
        <v>55061.1705</v>
      </c>
      <c r="D324" s="1" t="s">
        <v>50</v>
      </c>
      <c r="F324" s="1" t="s">
        <v>520</v>
      </c>
      <c r="G324" s="1" t="s">
        <v>521</v>
      </c>
      <c r="J324" s="1">
        <v>24558</v>
      </c>
      <c r="K324" s="1">
        <v>-6.9999999999999999E-4</v>
      </c>
    </row>
    <row r="325" spans="1:11">
      <c r="A325" s="1" t="s">
        <v>519</v>
      </c>
      <c r="B325" s="68" t="s">
        <v>62</v>
      </c>
      <c r="C325" s="50">
        <v>55082.068500000001</v>
      </c>
      <c r="D325" s="1" t="s">
        <v>50</v>
      </c>
      <c r="F325" s="1" t="s">
        <v>520</v>
      </c>
      <c r="G325" s="1" t="s">
        <v>521</v>
      </c>
      <c r="J325" s="1">
        <v>24633</v>
      </c>
      <c r="K325" s="1">
        <v>5.8999999999999999E-3</v>
      </c>
    </row>
    <row r="326" spans="1:11">
      <c r="A326" s="1" t="s">
        <v>522</v>
      </c>
      <c r="B326" s="68" t="s">
        <v>62</v>
      </c>
      <c r="C326" s="50">
        <v>55121.602500000001</v>
      </c>
      <c r="D326" s="1" t="s">
        <v>50</v>
      </c>
      <c r="F326" s="1" t="s">
        <v>523</v>
      </c>
      <c r="G326" s="1" t="s">
        <v>524</v>
      </c>
      <c r="J326" s="1">
        <v>24774</v>
      </c>
      <c r="K326" s="1">
        <v>1E-3</v>
      </c>
    </row>
    <row r="327" spans="1:11">
      <c r="A327" s="1" t="s">
        <v>522</v>
      </c>
      <c r="B327" s="68" t="s">
        <v>65</v>
      </c>
      <c r="C327" s="50">
        <v>55121.739000000001</v>
      </c>
      <c r="D327" s="1" t="s">
        <v>50</v>
      </c>
      <c r="F327" s="1" t="s">
        <v>523</v>
      </c>
      <c r="G327" s="1" t="s">
        <v>524</v>
      </c>
      <c r="J327" s="1">
        <v>24774</v>
      </c>
      <c r="K327" s="1">
        <v>-2.5000000000000001E-3</v>
      </c>
    </row>
    <row r="328" spans="1:11">
      <c r="A328" s="1" t="s">
        <v>522</v>
      </c>
      <c r="B328" s="68" t="s">
        <v>62</v>
      </c>
      <c r="C328" s="50">
        <v>55383.790399999998</v>
      </c>
      <c r="D328" s="1" t="s">
        <v>50</v>
      </c>
      <c r="F328" s="1" t="s">
        <v>523</v>
      </c>
      <c r="G328" s="1" t="s">
        <v>525</v>
      </c>
      <c r="J328" s="1">
        <v>25709</v>
      </c>
      <c r="K328" s="1">
        <v>-2E-3</v>
      </c>
    </row>
    <row r="329" spans="1:11">
      <c r="A329" s="1" t="s">
        <v>295</v>
      </c>
      <c r="B329" s="68" t="s">
        <v>62</v>
      </c>
      <c r="C329" s="50">
        <v>55481.371899999998</v>
      </c>
      <c r="D329" s="1" t="s">
        <v>50</v>
      </c>
      <c r="F329" s="1" t="s">
        <v>296</v>
      </c>
      <c r="G329" s="1" t="s">
        <v>526</v>
      </c>
      <c r="H329" s="1">
        <v>1603</v>
      </c>
      <c r="J329" s="1">
        <v>26057</v>
      </c>
      <c r="K329" s="1">
        <v>-5.8999999999999999E-3</v>
      </c>
    </row>
    <row r="330" spans="1:11">
      <c r="A330" s="1" t="s">
        <v>295</v>
      </c>
      <c r="B330" s="68" t="s">
        <v>65</v>
      </c>
      <c r="C330" s="50">
        <v>55481.516600000003</v>
      </c>
      <c r="D330" s="1" t="s">
        <v>50</v>
      </c>
      <c r="F330" s="1" t="s">
        <v>296</v>
      </c>
      <c r="G330" s="1" t="s">
        <v>526</v>
      </c>
      <c r="H330" s="1">
        <v>1603</v>
      </c>
      <c r="J330" s="1">
        <v>26057</v>
      </c>
      <c r="K330" s="1">
        <v>-1.1999999999999999E-3</v>
      </c>
    </row>
    <row r="331" spans="1:11">
      <c r="A331" s="1" t="s">
        <v>378</v>
      </c>
      <c r="B331" s="68" t="s">
        <v>65</v>
      </c>
      <c r="C331" s="50">
        <v>55482.356099999997</v>
      </c>
      <c r="D331" s="1" t="s">
        <v>50</v>
      </c>
      <c r="F331" s="1" t="s">
        <v>517</v>
      </c>
      <c r="G331" s="1" t="s">
        <v>527</v>
      </c>
      <c r="J331" s="1">
        <v>26060</v>
      </c>
      <c r="K331" s="1">
        <v>-3.0000000000000001E-3</v>
      </c>
    </row>
    <row r="332" spans="1:11">
      <c r="A332" s="1" t="s">
        <v>378</v>
      </c>
      <c r="B332" s="68" t="s">
        <v>65</v>
      </c>
      <c r="C332" s="50">
        <v>55777.353900000002</v>
      </c>
      <c r="D332" s="1" t="s">
        <v>50</v>
      </c>
      <c r="F332" s="1" t="s">
        <v>379</v>
      </c>
      <c r="G332" s="1" t="s">
        <v>528</v>
      </c>
      <c r="J332" s="1">
        <v>27112</v>
      </c>
      <c r="K332" s="1">
        <v>-4.8999999999999998E-3</v>
      </c>
    </row>
    <row r="333" spans="1:11">
      <c r="A333" s="1" t="s">
        <v>464</v>
      </c>
      <c r="B333" s="68" t="s">
        <v>62</v>
      </c>
      <c r="C333" s="50">
        <v>55834.416799999999</v>
      </c>
      <c r="D333" s="1" t="s">
        <v>50</v>
      </c>
      <c r="F333" s="1" t="s">
        <v>529</v>
      </c>
      <c r="G333" s="1" t="s">
        <v>530</v>
      </c>
      <c r="J333" s="1">
        <v>27316</v>
      </c>
      <c r="K333" s="1">
        <v>-7.3000000000000001E-3</v>
      </c>
    </row>
    <row r="334" spans="1:11">
      <c r="A334" s="1" t="s">
        <v>464</v>
      </c>
      <c r="B334" s="68" t="s">
        <v>62</v>
      </c>
      <c r="C334" s="50">
        <v>55834.417399999998</v>
      </c>
      <c r="D334" s="1" t="s">
        <v>50</v>
      </c>
      <c r="F334" s="1" t="s">
        <v>529</v>
      </c>
      <c r="G334" s="1" t="s">
        <v>530</v>
      </c>
      <c r="J334" s="1">
        <v>27316</v>
      </c>
      <c r="K334" s="1">
        <v>-6.7000000000000002E-3</v>
      </c>
    </row>
    <row r="335" spans="1:11">
      <c r="A335" s="1" t="s">
        <v>464</v>
      </c>
      <c r="B335" s="68" t="s">
        <v>62</v>
      </c>
      <c r="C335" s="50">
        <v>55834.417500000003</v>
      </c>
      <c r="D335" s="1" t="s">
        <v>50</v>
      </c>
      <c r="F335" s="1" t="s">
        <v>529</v>
      </c>
      <c r="G335" s="1" t="s">
        <v>530</v>
      </c>
      <c r="J335" s="1">
        <v>27316</v>
      </c>
      <c r="K335" s="1">
        <v>-6.6E-3</v>
      </c>
    </row>
    <row r="336" spans="1:11">
      <c r="A336" s="1" t="s">
        <v>522</v>
      </c>
      <c r="B336" s="68" t="s">
        <v>65</v>
      </c>
      <c r="C336" s="50">
        <v>55849.702100000002</v>
      </c>
      <c r="D336" s="1" t="s">
        <v>343</v>
      </c>
      <c r="F336" s="1" t="s">
        <v>523</v>
      </c>
      <c r="G336" s="1" t="s">
        <v>531</v>
      </c>
      <c r="J336" s="1">
        <v>27370</v>
      </c>
      <c r="K336" s="1">
        <v>-4.5999999999999999E-3</v>
      </c>
    </row>
    <row r="337" spans="1:11">
      <c r="A337" s="1" t="s">
        <v>522</v>
      </c>
      <c r="B337" s="68" t="s">
        <v>62</v>
      </c>
      <c r="C337" s="50">
        <v>55850.680899999999</v>
      </c>
      <c r="D337" s="1" t="s">
        <v>343</v>
      </c>
      <c r="F337" s="1" t="s">
        <v>523</v>
      </c>
      <c r="G337" s="1" t="s">
        <v>531</v>
      </c>
      <c r="J337" s="1">
        <v>27374</v>
      </c>
      <c r="K337" s="1">
        <v>-7.4000000000000003E-3</v>
      </c>
    </row>
    <row r="338" spans="1:11">
      <c r="A338" s="1" t="s">
        <v>532</v>
      </c>
      <c r="B338" s="68" t="s">
        <v>62</v>
      </c>
      <c r="C338" s="50">
        <v>55856.555</v>
      </c>
      <c r="D338" s="1" t="s">
        <v>48</v>
      </c>
      <c r="F338" s="1" t="s">
        <v>533</v>
      </c>
      <c r="G338" s="1" t="s">
        <v>534</v>
      </c>
      <c r="J338" s="1">
        <v>27395</v>
      </c>
      <c r="K338" s="1">
        <v>-2.2100000000000002E-2</v>
      </c>
    </row>
    <row r="339" spans="1:11">
      <c r="A339" s="1" t="s">
        <v>452</v>
      </c>
      <c r="B339" s="68" t="s">
        <v>62</v>
      </c>
      <c r="C339" s="50">
        <v>56141.4758</v>
      </c>
      <c r="D339" s="1" t="s">
        <v>50</v>
      </c>
      <c r="F339" s="1" t="s">
        <v>166</v>
      </c>
      <c r="G339" s="1" t="s">
        <v>535</v>
      </c>
      <c r="J339" s="1">
        <v>28411</v>
      </c>
      <c r="K339" s="1">
        <v>-6.0000000000000001E-3</v>
      </c>
    </row>
    <row r="340" spans="1:11">
      <c r="A340" s="1" t="s">
        <v>452</v>
      </c>
      <c r="B340" s="68" t="s">
        <v>62</v>
      </c>
      <c r="C340" s="50">
        <v>56141.4758</v>
      </c>
      <c r="D340" s="1" t="s">
        <v>50</v>
      </c>
      <c r="F340" s="1" t="s">
        <v>166</v>
      </c>
      <c r="G340" s="1" t="s">
        <v>536</v>
      </c>
      <c r="J340" s="1">
        <v>28411</v>
      </c>
      <c r="K340" s="1">
        <v>-6.0000000000000001E-3</v>
      </c>
    </row>
    <row r="341" spans="1:11">
      <c r="A341" s="1" t="s">
        <v>519</v>
      </c>
      <c r="B341" s="68" t="s">
        <v>65</v>
      </c>
      <c r="C341" s="50">
        <v>56160.124300000003</v>
      </c>
      <c r="D341" s="1" t="s">
        <v>50</v>
      </c>
      <c r="F341" s="1" t="s">
        <v>520</v>
      </c>
      <c r="G341" s="1" t="s">
        <v>537</v>
      </c>
      <c r="J341" s="1">
        <v>28477</v>
      </c>
      <c r="K341" s="1">
        <v>-5.1000000000000004E-3</v>
      </c>
    </row>
    <row r="342" spans="1:11">
      <c r="A342" s="1" t="s">
        <v>519</v>
      </c>
      <c r="B342" s="68" t="s">
        <v>62</v>
      </c>
      <c r="C342" s="50">
        <v>56160.263700000003</v>
      </c>
      <c r="D342" s="1" t="s">
        <v>50</v>
      </c>
      <c r="F342" s="1" t="s">
        <v>520</v>
      </c>
      <c r="G342" s="1" t="s">
        <v>537</v>
      </c>
      <c r="J342" s="1">
        <v>28478</v>
      </c>
      <c r="K342" s="1">
        <v>-6.1000000000000004E-3</v>
      </c>
    </row>
    <row r="343" spans="1:11">
      <c r="A343" s="1" t="s">
        <v>499</v>
      </c>
      <c r="B343" s="68" t="s">
        <v>62</v>
      </c>
      <c r="C343" s="50">
        <v>56161.104599999999</v>
      </c>
      <c r="D343" s="1" t="s">
        <v>50</v>
      </c>
      <c r="F343" s="1" t="s">
        <v>500</v>
      </c>
      <c r="G343" s="1" t="s">
        <v>538</v>
      </c>
      <c r="J343" s="1">
        <v>28481</v>
      </c>
      <c r="K343" s="1">
        <v>-6.4999999999999997E-3</v>
      </c>
    </row>
    <row r="344" spans="1:11">
      <c r="A344" s="1" t="s">
        <v>499</v>
      </c>
      <c r="B344" s="68" t="s">
        <v>65</v>
      </c>
      <c r="C344" s="50">
        <v>56161.245799999997</v>
      </c>
      <c r="D344" s="1" t="s">
        <v>50</v>
      </c>
      <c r="F344" s="1" t="s">
        <v>500</v>
      </c>
      <c r="G344" s="1" t="s">
        <v>538</v>
      </c>
      <c r="J344" s="1">
        <v>28481</v>
      </c>
      <c r="K344" s="1">
        <v>-5.3E-3</v>
      </c>
    </row>
    <row r="345" spans="1:11">
      <c r="A345" s="1" t="s">
        <v>452</v>
      </c>
      <c r="B345" s="68" t="s">
        <v>65</v>
      </c>
      <c r="C345" s="50">
        <v>56178.351000000002</v>
      </c>
      <c r="D345" s="1" t="s">
        <v>50</v>
      </c>
      <c r="F345" s="1" t="s">
        <v>166</v>
      </c>
      <c r="G345" s="1" t="s">
        <v>536</v>
      </c>
      <c r="J345" s="1">
        <v>28542</v>
      </c>
      <c r="K345" s="1">
        <v>-5.5999999999999999E-3</v>
      </c>
    </row>
    <row r="346" spans="1:11">
      <c r="A346" s="1" t="s">
        <v>452</v>
      </c>
      <c r="B346" s="68" t="s">
        <v>65</v>
      </c>
      <c r="C346" s="50">
        <v>56178.351000000002</v>
      </c>
      <c r="D346" s="1" t="s">
        <v>50</v>
      </c>
      <c r="F346" s="1" t="s">
        <v>166</v>
      </c>
      <c r="G346" s="1" t="s">
        <v>535</v>
      </c>
      <c r="J346" s="1">
        <v>28542</v>
      </c>
      <c r="K346" s="1">
        <v>-5.5999999999999999E-3</v>
      </c>
    </row>
    <row r="347" spans="1:11">
      <c r="A347" s="1" t="s">
        <v>378</v>
      </c>
      <c r="B347" s="68" t="s">
        <v>65</v>
      </c>
      <c r="C347" s="50">
        <v>56180.314200000001</v>
      </c>
      <c r="D347" s="1" t="s">
        <v>50</v>
      </c>
      <c r="F347" s="1" t="s">
        <v>379</v>
      </c>
      <c r="G347" s="1" t="s">
        <v>539</v>
      </c>
      <c r="J347" s="1">
        <v>28549</v>
      </c>
      <c r="K347" s="1">
        <v>-5.3E-3</v>
      </c>
    </row>
    <row r="348" spans="1:11">
      <c r="A348" s="1" t="s">
        <v>378</v>
      </c>
      <c r="B348" s="68" t="s">
        <v>62</v>
      </c>
      <c r="C348" s="50">
        <v>56181.294999999998</v>
      </c>
      <c r="D348" s="1" t="s">
        <v>50</v>
      </c>
      <c r="F348" s="1" t="s">
        <v>379</v>
      </c>
      <c r="G348" s="1" t="s">
        <v>539</v>
      </c>
      <c r="J348" s="1">
        <v>28553</v>
      </c>
      <c r="K348" s="1">
        <v>-6.1999999999999998E-3</v>
      </c>
    </row>
    <row r="349" spans="1:11">
      <c r="A349" s="1" t="s">
        <v>540</v>
      </c>
      <c r="B349" s="68" t="s">
        <v>65</v>
      </c>
      <c r="C349" s="50">
        <v>56187.3246</v>
      </c>
      <c r="D349" s="1" t="s">
        <v>50</v>
      </c>
      <c r="F349" s="1" t="s">
        <v>249</v>
      </c>
      <c r="G349" s="1" t="s">
        <v>541</v>
      </c>
      <c r="H349" s="1" t="s">
        <v>542</v>
      </c>
      <c r="J349" s="1">
        <v>28574</v>
      </c>
      <c r="K349" s="1">
        <v>-5.3E-3</v>
      </c>
    </row>
    <row r="350" spans="1:11">
      <c r="A350" s="1" t="s">
        <v>540</v>
      </c>
      <c r="B350" s="68" t="s">
        <v>65</v>
      </c>
      <c r="C350" s="50">
        <v>56187.3246</v>
      </c>
      <c r="D350" s="1" t="s">
        <v>50</v>
      </c>
      <c r="F350" s="1" t="s">
        <v>249</v>
      </c>
      <c r="G350" s="1" t="s">
        <v>543</v>
      </c>
      <c r="H350" s="1" t="s">
        <v>542</v>
      </c>
      <c r="J350" s="1">
        <v>28574</v>
      </c>
      <c r="K350" s="1">
        <v>-5.3E-3</v>
      </c>
    </row>
    <row r="351" spans="1:11">
      <c r="A351" s="1" t="s">
        <v>522</v>
      </c>
      <c r="B351" s="68" t="s">
        <v>62</v>
      </c>
      <c r="C351" s="50">
        <v>56214.663800000002</v>
      </c>
      <c r="D351" s="1" t="s">
        <v>50</v>
      </c>
      <c r="F351" s="1" t="s">
        <v>523</v>
      </c>
      <c r="G351" s="1" t="s">
        <v>544</v>
      </c>
      <c r="J351" s="1">
        <v>28672</v>
      </c>
      <c r="K351" s="1">
        <v>-7.1000000000000004E-3</v>
      </c>
    </row>
    <row r="352" spans="1:11">
      <c r="A352" s="1" t="s">
        <v>522</v>
      </c>
      <c r="B352" s="68" t="s">
        <v>62</v>
      </c>
      <c r="C352" s="50">
        <v>56219.711600000002</v>
      </c>
      <c r="D352" s="1" t="s">
        <v>50</v>
      </c>
      <c r="F352" s="1" t="s">
        <v>523</v>
      </c>
      <c r="G352" s="1" t="s">
        <v>544</v>
      </c>
      <c r="J352" s="1">
        <v>28690</v>
      </c>
      <c r="K352" s="1">
        <v>-6.7999999999999996E-3</v>
      </c>
    </row>
    <row r="353" spans="1:11">
      <c r="A353" s="1" t="s">
        <v>533</v>
      </c>
      <c r="B353" s="68" t="s">
        <v>62</v>
      </c>
      <c r="C353" s="50">
        <v>56234.576000000001</v>
      </c>
      <c r="D353" s="1" t="s">
        <v>48</v>
      </c>
      <c r="F353" s="1" t="s">
        <v>532</v>
      </c>
      <c r="G353" s="1" t="s">
        <v>545</v>
      </c>
      <c r="J353" s="1">
        <v>28743</v>
      </c>
      <c r="K353" s="1">
        <v>-4.5999999999999999E-3</v>
      </c>
    </row>
    <row r="354" spans="1:11">
      <c r="A354" s="1" t="s">
        <v>533</v>
      </c>
      <c r="B354" s="68" t="s">
        <v>62</v>
      </c>
      <c r="C354" s="50">
        <v>56241.584999999999</v>
      </c>
      <c r="D354" s="1" t="s">
        <v>48</v>
      </c>
      <c r="F354" s="1" t="s">
        <v>532</v>
      </c>
      <c r="G354" s="1" t="s">
        <v>545</v>
      </c>
      <c r="J354" s="1">
        <v>28768</v>
      </c>
      <c r="K354" s="1">
        <v>-6.0000000000000001E-3</v>
      </c>
    </row>
    <row r="355" spans="1:11">
      <c r="A355" s="1" t="s">
        <v>229</v>
      </c>
      <c r="B355" s="68" t="s">
        <v>62</v>
      </c>
      <c r="C355" s="50">
        <v>56487.794099999999</v>
      </c>
      <c r="D355" s="1" t="s">
        <v>50</v>
      </c>
      <c r="F355" s="1" t="s">
        <v>458</v>
      </c>
      <c r="G355" s="1" t="s">
        <v>546</v>
      </c>
      <c r="H355" s="1" t="s">
        <v>547</v>
      </c>
      <c r="J355" s="1">
        <v>29646</v>
      </c>
      <c r="K355" s="1">
        <v>-3.8999999999999998E-3</v>
      </c>
    </row>
    <row r="356" spans="1:11">
      <c r="A356" s="1" t="s">
        <v>499</v>
      </c>
      <c r="B356" s="68" t="s">
        <v>65</v>
      </c>
      <c r="C356" s="50">
        <v>56515.136100000003</v>
      </c>
      <c r="D356" s="1" t="s">
        <v>50</v>
      </c>
      <c r="F356" s="1" t="s">
        <v>500</v>
      </c>
      <c r="G356" s="1" t="s">
        <v>548</v>
      </c>
      <c r="J356" s="1">
        <v>29743</v>
      </c>
      <c r="K356" s="1">
        <v>-2.5000000000000001E-3</v>
      </c>
    </row>
    <row r="357" spans="1:11">
      <c r="A357" s="1" t="s">
        <v>499</v>
      </c>
      <c r="B357" s="68" t="s">
        <v>62</v>
      </c>
      <c r="C357" s="50">
        <v>56515.275500000003</v>
      </c>
      <c r="D357" s="1" t="s">
        <v>50</v>
      </c>
      <c r="F357" s="1" t="s">
        <v>500</v>
      </c>
      <c r="G357" s="1" t="s">
        <v>548</v>
      </c>
      <c r="J357" s="1">
        <v>29744</v>
      </c>
      <c r="K357" s="1">
        <v>-3.5000000000000001E-3</v>
      </c>
    </row>
    <row r="358" spans="1:11">
      <c r="A358" s="1" t="s">
        <v>533</v>
      </c>
      <c r="B358" s="68" t="s">
        <v>62</v>
      </c>
      <c r="C358" s="50">
        <v>56534.624000000003</v>
      </c>
      <c r="D358" s="1" t="s">
        <v>48</v>
      </c>
      <c r="F358" s="1" t="s">
        <v>532</v>
      </c>
      <c r="G358" s="1" t="s">
        <v>549</v>
      </c>
      <c r="J358" s="1">
        <v>29813</v>
      </c>
      <c r="K358" s="1">
        <v>-3.8E-3</v>
      </c>
    </row>
    <row r="359" spans="1:11">
      <c r="A359" s="1" t="s">
        <v>464</v>
      </c>
      <c r="B359" s="68" t="s">
        <v>62</v>
      </c>
      <c r="C359" s="50">
        <v>56541.351600000002</v>
      </c>
      <c r="D359" s="1" t="s">
        <v>50</v>
      </c>
      <c r="F359" s="1" t="s">
        <v>529</v>
      </c>
      <c r="G359" s="1" t="s">
        <v>550</v>
      </c>
      <c r="J359" s="1">
        <v>29837</v>
      </c>
      <c r="K359" s="1">
        <v>-6.3E-3</v>
      </c>
    </row>
    <row r="360" spans="1:11">
      <c r="A360" s="1" t="s">
        <v>464</v>
      </c>
      <c r="B360" s="68" t="s">
        <v>62</v>
      </c>
      <c r="C360" s="50">
        <v>56541.354899999998</v>
      </c>
      <c r="D360" s="1" t="s">
        <v>343</v>
      </c>
      <c r="F360" s="1" t="s">
        <v>529</v>
      </c>
      <c r="G360" s="1" t="s">
        <v>550</v>
      </c>
      <c r="J360" s="1">
        <v>29837</v>
      </c>
      <c r="K360" s="1">
        <v>-3.0000000000000001E-3</v>
      </c>
    </row>
    <row r="361" spans="1:11">
      <c r="A361" s="1" t="s">
        <v>464</v>
      </c>
      <c r="B361" s="68" t="s">
        <v>62</v>
      </c>
      <c r="C361" s="50">
        <v>56541.355000000003</v>
      </c>
      <c r="D361" s="1" t="s">
        <v>50</v>
      </c>
      <c r="F361" s="1" t="s">
        <v>529</v>
      </c>
      <c r="G361" s="1" t="s">
        <v>551</v>
      </c>
      <c r="J361" s="1">
        <v>29837</v>
      </c>
      <c r="K361" s="1">
        <v>-2.8E-3</v>
      </c>
    </row>
    <row r="362" spans="1:11">
      <c r="A362" s="1" t="s">
        <v>464</v>
      </c>
      <c r="B362" s="68" t="s">
        <v>65</v>
      </c>
      <c r="C362" s="50">
        <v>56541.496200000001</v>
      </c>
      <c r="D362" s="1" t="s">
        <v>50</v>
      </c>
      <c r="F362" s="1" t="s">
        <v>529</v>
      </c>
      <c r="G362" s="1" t="s">
        <v>550</v>
      </c>
      <c r="J362" s="1">
        <v>29837</v>
      </c>
      <c r="K362" s="1">
        <v>-1.6000000000000001E-3</v>
      </c>
    </row>
    <row r="363" spans="1:11">
      <c r="A363" s="1" t="s">
        <v>464</v>
      </c>
      <c r="B363" s="68" t="s">
        <v>65</v>
      </c>
      <c r="C363" s="50">
        <v>56541.496299999999</v>
      </c>
      <c r="D363" s="1" t="s">
        <v>50</v>
      </c>
      <c r="F363" s="1" t="s">
        <v>529</v>
      </c>
      <c r="G363" s="1" t="s">
        <v>550</v>
      </c>
      <c r="J363" s="1">
        <v>29837</v>
      </c>
      <c r="K363" s="1">
        <v>-1.6000000000000001E-3</v>
      </c>
    </row>
    <row r="364" spans="1:11">
      <c r="A364" s="1" t="s">
        <v>464</v>
      </c>
      <c r="B364" s="68" t="s">
        <v>65</v>
      </c>
      <c r="C364" s="50">
        <v>56541.496400000004</v>
      </c>
      <c r="D364" s="1" t="s">
        <v>343</v>
      </c>
      <c r="F364" s="1" t="s">
        <v>529</v>
      </c>
      <c r="G364" s="1" t="s">
        <v>550</v>
      </c>
      <c r="J364" s="1">
        <v>29837</v>
      </c>
      <c r="K364" s="1">
        <v>-1.4E-3</v>
      </c>
    </row>
    <row r="365" spans="1:11">
      <c r="A365" s="1" t="s">
        <v>503</v>
      </c>
      <c r="B365" s="68" t="s">
        <v>62</v>
      </c>
      <c r="C365" s="50">
        <v>56554.535000000003</v>
      </c>
      <c r="D365" s="1" t="s">
        <v>50</v>
      </c>
      <c r="F365" s="1" t="s">
        <v>73</v>
      </c>
      <c r="G365" s="1" t="s">
        <v>546</v>
      </c>
      <c r="H365" s="1" t="s">
        <v>547</v>
      </c>
      <c r="J365" s="1">
        <v>29884</v>
      </c>
      <c r="K365" s="1">
        <v>-2.5000000000000001E-3</v>
      </c>
    </row>
    <row r="367" spans="1:11">
      <c r="J367" s="1" t="s">
        <v>552</v>
      </c>
      <c r="K367" s="1" t="s">
        <v>553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0:U38"/>
  <sheetViews>
    <sheetView workbookViewId="0">
      <selection activeCell="A10" sqref="A10:D35"/>
    </sheetView>
  </sheetViews>
  <sheetFormatPr defaultRowHeight="12.75"/>
  <cols>
    <col min="1" max="1" width="10.7109375" style="1" customWidth="1"/>
    <col min="2" max="2" width="9.140625" style="68"/>
    <col min="3" max="3" width="13.140625" style="50" customWidth="1"/>
    <col min="4" max="4" width="9.140625" style="50"/>
    <col min="6" max="6" width="9.140625" style="1"/>
    <col min="7" max="7" width="11.7109375" style="68" customWidth="1"/>
    <col min="8" max="8" width="16.140625" style="1" customWidth="1"/>
    <col min="9" max="16384" width="9.140625" style="1"/>
  </cols>
  <sheetData>
    <row r="10" spans="1:21">
      <c r="A10" s="1" t="s">
        <v>101</v>
      </c>
      <c r="B10" s="68" t="s">
        <v>62</v>
      </c>
      <c r="C10" s="50">
        <v>51899.322509999998</v>
      </c>
      <c r="D10" s="50">
        <v>1.1999999999999999E-3</v>
      </c>
      <c r="E10" s="1"/>
      <c r="F10" s="1" t="s">
        <v>50</v>
      </c>
      <c r="G10" s="198">
        <v>41951</v>
      </c>
      <c r="H10" s="1" t="s">
        <v>554</v>
      </c>
      <c r="I10" s="1" t="s">
        <v>555</v>
      </c>
      <c r="J10" s="1" t="s">
        <v>556</v>
      </c>
      <c r="U10" s="1">
        <v>6</v>
      </c>
    </row>
    <row r="11" spans="1:21">
      <c r="A11" s="1" t="s">
        <v>101</v>
      </c>
      <c r="B11" s="68" t="s">
        <v>65</v>
      </c>
      <c r="C11" s="50">
        <v>52956.359170000003</v>
      </c>
      <c r="D11" s="50">
        <v>1.5E-3</v>
      </c>
      <c r="E11" s="1"/>
      <c r="F11" s="1" t="s">
        <v>50</v>
      </c>
      <c r="G11" s="68" t="s">
        <v>557</v>
      </c>
      <c r="H11" s="1" t="s">
        <v>445</v>
      </c>
      <c r="I11" s="1" t="s">
        <v>558</v>
      </c>
      <c r="J11" s="1" t="s">
        <v>559</v>
      </c>
      <c r="U11" s="1">
        <v>14</v>
      </c>
    </row>
    <row r="12" spans="1:21">
      <c r="A12" s="1" t="s">
        <v>101</v>
      </c>
      <c r="B12" s="68" t="s">
        <v>65</v>
      </c>
      <c r="C12" s="50">
        <v>53228.36118</v>
      </c>
      <c r="D12" s="50">
        <v>1.5E-3</v>
      </c>
      <c r="E12" s="1"/>
      <c r="F12" s="1" t="s">
        <v>560</v>
      </c>
      <c r="G12" s="68" t="s">
        <v>561</v>
      </c>
      <c r="H12" s="1" t="s">
        <v>445</v>
      </c>
      <c r="I12" s="1" t="s">
        <v>558</v>
      </c>
      <c r="J12" s="1" t="s">
        <v>559</v>
      </c>
      <c r="U12" s="1">
        <v>15</v>
      </c>
    </row>
    <row r="13" spans="1:21">
      <c r="A13" s="1" t="s">
        <v>101</v>
      </c>
      <c r="B13" s="68" t="s">
        <v>62</v>
      </c>
      <c r="C13" s="50">
        <v>53614.356619999999</v>
      </c>
      <c r="D13" s="50">
        <v>1.9E-3</v>
      </c>
      <c r="E13" s="1"/>
      <c r="F13" s="1" t="s">
        <v>560</v>
      </c>
      <c r="G13" s="68" t="s">
        <v>562</v>
      </c>
      <c r="H13" s="1" t="s">
        <v>445</v>
      </c>
      <c r="I13" s="1" t="s">
        <v>558</v>
      </c>
      <c r="J13" s="1" t="s">
        <v>559</v>
      </c>
      <c r="U13" s="1">
        <v>16</v>
      </c>
    </row>
    <row r="14" spans="1:21">
      <c r="A14" s="1" t="s">
        <v>101</v>
      </c>
      <c r="B14" s="68" t="s">
        <v>62</v>
      </c>
      <c r="C14" s="50">
        <v>53651.371079999997</v>
      </c>
      <c r="D14" s="50">
        <v>1.1000000000000001E-3</v>
      </c>
      <c r="E14" s="1"/>
      <c r="F14" s="1" t="s">
        <v>560</v>
      </c>
      <c r="G14" s="68" t="s">
        <v>563</v>
      </c>
      <c r="H14" s="1" t="s">
        <v>445</v>
      </c>
      <c r="I14" s="1" t="s">
        <v>558</v>
      </c>
      <c r="J14" s="1" t="s">
        <v>559</v>
      </c>
      <c r="U14" s="1">
        <v>17</v>
      </c>
    </row>
    <row r="15" spans="1:21">
      <c r="A15" s="1" t="s">
        <v>101</v>
      </c>
      <c r="B15" s="68" t="s">
        <v>65</v>
      </c>
      <c r="C15" s="50">
        <v>54328.438629999997</v>
      </c>
      <c r="D15" s="50">
        <v>1E-4</v>
      </c>
      <c r="E15" s="1"/>
      <c r="F15" s="1" t="s">
        <v>564</v>
      </c>
      <c r="G15" s="68" t="s">
        <v>565</v>
      </c>
      <c r="H15" s="1" t="s">
        <v>566</v>
      </c>
      <c r="I15" s="1" t="s">
        <v>357</v>
      </c>
      <c r="J15" s="1" t="s">
        <v>567</v>
      </c>
      <c r="K15" s="1" t="s">
        <v>495</v>
      </c>
      <c r="L15" s="1" t="s">
        <v>568</v>
      </c>
      <c r="M15" s="1" t="s">
        <v>498</v>
      </c>
      <c r="N15" s="1" t="s">
        <v>569</v>
      </c>
      <c r="U15" s="1">
        <v>25</v>
      </c>
    </row>
    <row r="16" spans="1:21">
      <c r="A16" s="1" t="s">
        <v>101</v>
      </c>
      <c r="B16" s="68" t="s">
        <v>62</v>
      </c>
      <c r="C16" s="50">
        <v>54330.542829999999</v>
      </c>
      <c r="D16" s="50">
        <v>1E-4</v>
      </c>
      <c r="E16" s="1"/>
      <c r="F16" s="1" t="s">
        <v>564</v>
      </c>
      <c r="G16" s="68" t="s">
        <v>570</v>
      </c>
      <c r="H16" s="1" t="s">
        <v>496</v>
      </c>
      <c r="I16" s="1" t="s">
        <v>571</v>
      </c>
      <c r="J16" s="1" t="s">
        <v>572</v>
      </c>
      <c r="K16" s="1" t="s">
        <v>498</v>
      </c>
      <c r="L16" s="1" t="s">
        <v>573</v>
      </c>
      <c r="M16" s="1" t="s">
        <v>574</v>
      </c>
      <c r="N16" s="1" t="s">
        <v>575</v>
      </c>
      <c r="O16" s="1" t="s">
        <v>75</v>
      </c>
      <c r="P16" s="1" t="s">
        <v>576</v>
      </c>
      <c r="U16" s="1">
        <v>26</v>
      </c>
    </row>
    <row r="17" spans="1:21">
      <c r="A17" s="1" t="s">
        <v>101</v>
      </c>
      <c r="B17" s="68" t="s">
        <v>65</v>
      </c>
      <c r="C17" s="50">
        <v>53616.457320000001</v>
      </c>
      <c r="D17" s="50" t="s">
        <v>122</v>
      </c>
      <c r="E17" s="1"/>
      <c r="F17" s="1" t="s">
        <v>122</v>
      </c>
      <c r="G17" s="68" t="s">
        <v>577</v>
      </c>
      <c r="H17" s="1" t="s">
        <v>578</v>
      </c>
      <c r="I17" s="1" t="s">
        <v>529</v>
      </c>
      <c r="J17" s="1" t="s">
        <v>579</v>
      </c>
      <c r="U17" s="1">
        <v>9</v>
      </c>
    </row>
    <row r="18" spans="1:21">
      <c r="A18" s="1" t="s">
        <v>101</v>
      </c>
      <c r="B18" s="68" t="s">
        <v>62</v>
      </c>
      <c r="C18" s="50">
        <v>53992.362789999999</v>
      </c>
      <c r="D18" s="50" t="s">
        <v>122</v>
      </c>
      <c r="E18" s="1"/>
      <c r="F18" s="1" t="s">
        <v>122</v>
      </c>
      <c r="G18" s="68" t="s">
        <v>580</v>
      </c>
      <c r="H18" s="1" t="s">
        <v>578</v>
      </c>
      <c r="I18" s="1" t="s">
        <v>529</v>
      </c>
      <c r="J18" s="1" t="s">
        <v>579</v>
      </c>
      <c r="U18" s="1">
        <v>11</v>
      </c>
    </row>
    <row r="19" spans="1:21">
      <c r="A19" s="1" t="s">
        <v>101</v>
      </c>
      <c r="B19" s="68" t="s">
        <v>62</v>
      </c>
      <c r="C19" s="50">
        <v>54327.45809</v>
      </c>
      <c r="D19" s="50">
        <v>1E-4</v>
      </c>
      <c r="E19" s="1"/>
      <c r="F19" s="1" t="s">
        <v>123</v>
      </c>
      <c r="G19" s="68" t="s">
        <v>581</v>
      </c>
      <c r="H19" s="1" t="s">
        <v>582</v>
      </c>
      <c r="I19" s="1" t="s">
        <v>529</v>
      </c>
      <c r="J19" s="1" t="s">
        <v>583</v>
      </c>
      <c r="K19" s="1" t="s">
        <v>491</v>
      </c>
      <c r="L19" s="1" t="s">
        <v>495</v>
      </c>
      <c r="M19" s="1" t="s">
        <v>50</v>
      </c>
      <c r="N19" s="1" t="s">
        <v>584</v>
      </c>
      <c r="O19" s="1" t="s">
        <v>495</v>
      </c>
      <c r="P19" s="1" t="s">
        <v>321</v>
      </c>
      <c r="U19" s="1">
        <v>1</v>
      </c>
    </row>
    <row r="20" spans="1:21">
      <c r="A20" s="1" t="s">
        <v>101</v>
      </c>
      <c r="B20" s="68" t="s">
        <v>65</v>
      </c>
      <c r="C20" s="50">
        <v>54328.439290000002</v>
      </c>
      <c r="D20" s="50">
        <v>2.0000000000000001E-4</v>
      </c>
      <c r="E20" s="1"/>
      <c r="F20" s="1" t="s">
        <v>123</v>
      </c>
      <c r="G20" s="68" t="s">
        <v>585</v>
      </c>
      <c r="H20" s="1" t="s">
        <v>582</v>
      </c>
      <c r="I20" s="1" t="s">
        <v>529</v>
      </c>
      <c r="J20" s="1" t="s">
        <v>583</v>
      </c>
      <c r="K20" s="1" t="s">
        <v>491</v>
      </c>
      <c r="L20" s="1" t="s">
        <v>495</v>
      </c>
      <c r="M20" s="1" t="s">
        <v>50</v>
      </c>
      <c r="N20" s="1" t="s">
        <v>584</v>
      </c>
      <c r="O20" s="1" t="s">
        <v>495</v>
      </c>
      <c r="P20" s="1" t="s">
        <v>321</v>
      </c>
      <c r="U20" s="1">
        <v>2</v>
      </c>
    </row>
    <row r="21" spans="1:21">
      <c r="A21" s="1" t="s">
        <v>101</v>
      </c>
      <c r="B21" s="68" t="s">
        <v>62</v>
      </c>
      <c r="C21" s="50">
        <v>54330.543120000002</v>
      </c>
      <c r="D21" s="50">
        <v>1E-4</v>
      </c>
      <c r="E21" s="1"/>
      <c r="F21" s="1" t="s">
        <v>123</v>
      </c>
      <c r="G21" s="68" t="s">
        <v>586</v>
      </c>
      <c r="H21" s="1" t="s">
        <v>582</v>
      </c>
      <c r="I21" s="1" t="s">
        <v>529</v>
      </c>
      <c r="J21" s="1" t="s">
        <v>583</v>
      </c>
      <c r="K21" s="1" t="s">
        <v>491</v>
      </c>
      <c r="L21" s="1" t="s">
        <v>495</v>
      </c>
      <c r="M21" s="1" t="s">
        <v>50</v>
      </c>
      <c r="N21" s="1" t="s">
        <v>584</v>
      </c>
      <c r="O21" s="1" t="s">
        <v>495</v>
      </c>
      <c r="P21" s="1" t="s">
        <v>321</v>
      </c>
      <c r="U21" s="1">
        <v>3</v>
      </c>
    </row>
    <row r="22" spans="1:21">
      <c r="A22" s="1" t="s">
        <v>101</v>
      </c>
      <c r="B22" s="68" t="s">
        <v>62</v>
      </c>
      <c r="C22" s="50">
        <v>53617.440649999997</v>
      </c>
      <c r="D22" s="50" t="s">
        <v>123</v>
      </c>
      <c r="E22" s="1"/>
      <c r="F22" s="1" t="s">
        <v>123</v>
      </c>
      <c r="G22" s="68" t="s">
        <v>587</v>
      </c>
      <c r="H22" s="1" t="s">
        <v>578</v>
      </c>
      <c r="I22" s="1" t="s">
        <v>529</v>
      </c>
      <c r="J22" s="1" t="s">
        <v>579</v>
      </c>
      <c r="U22" s="1">
        <v>10</v>
      </c>
    </row>
    <row r="23" spans="1:21">
      <c r="A23" s="1" t="s">
        <v>101</v>
      </c>
      <c r="B23" s="68" t="s">
        <v>65</v>
      </c>
      <c r="C23" s="50">
        <v>54000.348689999999</v>
      </c>
      <c r="D23" s="50">
        <v>1.5E-3</v>
      </c>
      <c r="E23" s="1"/>
      <c r="F23" s="1" t="s">
        <v>123</v>
      </c>
      <c r="G23" s="68" t="s">
        <v>588</v>
      </c>
      <c r="H23" s="1" t="s">
        <v>445</v>
      </c>
      <c r="I23" s="1" t="s">
        <v>558</v>
      </c>
      <c r="J23" s="1" t="s">
        <v>589</v>
      </c>
      <c r="U23" s="1">
        <v>18</v>
      </c>
    </row>
    <row r="24" spans="1:21">
      <c r="A24" s="1" t="s">
        <v>101</v>
      </c>
      <c r="B24" s="68" t="s">
        <v>65</v>
      </c>
      <c r="C24" s="50">
        <v>51758.431700000001</v>
      </c>
      <c r="D24" s="50" t="s">
        <v>48</v>
      </c>
      <c r="E24" s="1"/>
      <c r="F24" s="1" t="s">
        <v>48</v>
      </c>
      <c r="G24" s="198">
        <v>41834</v>
      </c>
      <c r="H24" s="1" t="s">
        <v>378</v>
      </c>
      <c r="I24" s="1" t="s">
        <v>590</v>
      </c>
      <c r="U24" s="1">
        <v>4</v>
      </c>
    </row>
    <row r="25" spans="1:21">
      <c r="A25" s="1" t="s">
        <v>101</v>
      </c>
      <c r="B25" s="68" t="s">
        <v>65</v>
      </c>
      <c r="C25" s="50">
        <v>52465.474390000003</v>
      </c>
      <c r="D25" s="50" t="s">
        <v>48</v>
      </c>
      <c r="E25" s="1"/>
      <c r="F25" s="1" t="s">
        <v>48</v>
      </c>
      <c r="G25" s="198">
        <v>41926</v>
      </c>
      <c r="H25" s="1" t="s">
        <v>591</v>
      </c>
      <c r="I25" s="1" t="s">
        <v>232</v>
      </c>
      <c r="J25" s="1" t="s">
        <v>592</v>
      </c>
      <c r="U25" s="1">
        <v>5</v>
      </c>
    </row>
    <row r="26" spans="1:21">
      <c r="A26" s="1" t="s">
        <v>101</v>
      </c>
      <c r="B26" s="68" t="s">
        <v>65</v>
      </c>
      <c r="C26" s="50">
        <v>52908.402800000003</v>
      </c>
      <c r="D26" s="50" t="s">
        <v>48</v>
      </c>
      <c r="E26" s="1"/>
      <c r="F26" s="1" t="s">
        <v>48</v>
      </c>
      <c r="G26" s="198">
        <v>41834</v>
      </c>
      <c r="H26" s="1" t="s">
        <v>593</v>
      </c>
      <c r="I26" s="1" t="s">
        <v>232</v>
      </c>
      <c r="J26" s="1" t="s">
        <v>594</v>
      </c>
      <c r="U26" s="1">
        <v>7</v>
      </c>
    </row>
    <row r="27" spans="1:21">
      <c r="A27" s="1" t="s">
        <v>101</v>
      </c>
      <c r="B27" s="68" t="s">
        <v>65</v>
      </c>
      <c r="C27" s="50">
        <v>52517.516349999998</v>
      </c>
      <c r="D27" s="50" t="s">
        <v>48</v>
      </c>
      <c r="E27" s="1"/>
      <c r="F27" s="1" t="s">
        <v>48</v>
      </c>
      <c r="G27" s="198">
        <v>41895</v>
      </c>
      <c r="H27" s="1" t="s">
        <v>595</v>
      </c>
      <c r="I27" s="1" t="s">
        <v>232</v>
      </c>
      <c r="J27" s="1" t="s">
        <v>596</v>
      </c>
      <c r="U27" s="1">
        <v>8</v>
      </c>
    </row>
    <row r="28" spans="1:21">
      <c r="A28" s="1" t="s">
        <v>101</v>
      </c>
      <c r="B28" s="68" t="s">
        <v>65</v>
      </c>
      <c r="C28" s="50">
        <v>51758.4234</v>
      </c>
      <c r="D28" s="50" t="s">
        <v>48</v>
      </c>
      <c r="E28" s="1"/>
      <c r="F28" s="1" t="s">
        <v>48</v>
      </c>
      <c r="G28" s="198">
        <v>41804</v>
      </c>
      <c r="H28" s="1" t="s">
        <v>597</v>
      </c>
      <c r="I28" s="1" t="s">
        <v>232</v>
      </c>
      <c r="U28" s="1">
        <v>12</v>
      </c>
    </row>
    <row r="29" spans="1:21">
      <c r="A29" s="1" t="s">
        <v>101</v>
      </c>
      <c r="B29" s="68" t="s">
        <v>65</v>
      </c>
      <c r="C29" s="50">
        <v>51758.4352</v>
      </c>
      <c r="D29" s="50" t="s">
        <v>48</v>
      </c>
      <c r="E29" s="1"/>
      <c r="F29" s="1" t="s">
        <v>48</v>
      </c>
      <c r="G29" s="198">
        <v>41948</v>
      </c>
      <c r="H29" s="1" t="s">
        <v>405</v>
      </c>
      <c r="I29" s="1" t="s">
        <v>598</v>
      </c>
      <c r="U29" s="1">
        <v>13</v>
      </c>
    </row>
    <row r="30" spans="1:21">
      <c r="A30" s="1" t="s">
        <v>101</v>
      </c>
      <c r="B30" s="68" t="s">
        <v>65</v>
      </c>
      <c r="C30" s="50">
        <v>51758.422700000003</v>
      </c>
      <c r="D30" s="50" t="s">
        <v>48</v>
      </c>
      <c r="E30" s="1"/>
      <c r="F30" s="1" t="s">
        <v>48</v>
      </c>
      <c r="G30" s="198">
        <v>41804</v>
      </c>
      <c r="H30" s="1" t="s">
        <v>400</v>
      </c>
      <c r="I30" s="1" t="s">
        <v>599</v>
      </c>
      <c r="U30" s="1">
        <v>19</v>
      </c>
    </row>
    <row r="31" spans="1:21">
      <c r="A31" s="1" t="s">
        <v>101</v>
      </c>
      <c r="B31" s="68" t="s">
        <v>65</v>
      </c>
      <c r="C31" s="50">
        <v>51758.426899999999</v>
      </c>
      <c r="D31" s="50" t="s">
        <v>48</v>
      </c>
      <c r="E31" s="1"/>
      <c r="F31" s="1" t="s">
        <v>48</v>
      </c>
      <c r="G31" s="198">
        <v>41979</v>
      </c>
      <c r="H31" s="1" t="s">
        <v>600</v>
      </c>
      <c r="I31" s="1" t="s">
        <v>237</v>
      </c>
      <c r="U31" s="1">
        <v>20</v>
      </c>
    </row>
    <row r="32" spans="1:21">
      <c r="A32" s="1" t="s">
        <v>101</v>
      </c>
      <c r="B32" s="68" t="s">
        <v>62</v>
      </c>
      <c r="C32" s="50">
        <v>52504.475200000001</v>
      </c>
      <c r="D32" s="50" t="s">
        <v>48</v>
      </c>
      <c r="E32" s="1"/>
      <c r="F32" s="1" t="s">
        <v>48</v>
      </c>
      <c r="G32" s="198">
        <v>41949</v>
      </c>
      <c r="H32" s="1" t="s">
        <v>601</v>
      </c>
      <c r="I32" s="1" t="s">
        <v>602</v>
      </c>
      <c r="J32" s="1" t="s">
        <v>596</v>
      </c>
      <c r="U32" s="1">
        <v>21</v>
      </c>
    </row>
    <row r="33" spans="1:21">
      <c r="A33" s="1" t="s">
        <v>101</v>
      </c>
      <c r="B33" s="68" t="s">
        <v>62</v>
      </c>
      <c r="C33" s="50">
        <v>52465.472999999998</v>
      </c>
      <c r="D33" s="50" t="s">
        <v>48</v>
      </c>
      <c r="E33" s="1"/>
      <c r="F33" s="1" t="s">
        <v>48</v>
      </c>
      <c r="G33" s="198">
        <v>41864</v>
      </c>
      <c r="H33" s="1" t="s">
        <v>417</v>
      </c>
      <c r="I33" s="1" t="s">
        <v>232</v>
      </c>
      <c r="J33" s="1" t="s">
        <v>592</v>
      </c>
      <c r="U33" s="1">
        <v>22</v>
      </c>
    </row>
    <row r="34" spans="1:21">
      <c r="A34" s="1" t="s">
        <v>101</v>
      </c>
      <c r="B34" s="68" t="s">
        <v>65</v>
      </c>
      <c r="C34" s="50">
        <v>52931.39344</v>
      </c>
      <c r="D34" s="50" t="s">
        <v>48</v>
      </c>
      <c r="E34" s="1"/>
      <c r="F34" s="1" t="s">
        <v>48</v>
      </c>
      <c r="G34" s="198">
        <v>41897</v>
      </c>
      <c r="H34" s="1" t="s">
        <v>603</v>
      </c>
      <c r="I34" s="1" t="s">
        <v>232</v>
      </c>
      <c r="J34" s="1" t="s">
        <v>604</v>
      </c>
      <c r="U34" s="1">
        <v>23</v>
      </c>
    </row>
    <row r="35" spans="1:21">
      <c r="A35" s="1" t="s">
        <v>101</v>
      </c>
      <c r="B35" s="68" t="s">
        <v>62</v>
      </c>
      <c r="C35" s="50">
        <v>52941.353940000001</v>
      </c>
      <c r="D35" s="50" t="s">
        <v>48</v>
      </c>
      <c r="E35" s="1"/>
      <c r="F35" s="1" t="s">
        <v>48</v>
      </c>
      <c r="G35" s="198">
        <v>41899</v>
      </c>
      <c r="H35" s="1" t="s">
        <v>603</v>
      </c>
      <c r="I35" s="1" t="s">
        <v>232</v>
      </c>
      <c r="J35" s="1" t="s">
        <v>604</v>
      </c>
      <c r="U35" s="1">
        <v>24</v>
      </c>
    </row>
    <row r="36" spans="1:21">
      <c r="E36" s="1"/>
    </row>
    <row r="37" spans="1:21">
      <c r="E37" s="1"/>
    </row>
    <row r="38" spans="1:21">
      <c r="E38" s="1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Active 1</vt:lpstr>
      <vt:lpstr>Graphs 1</vt:lpstr>
      <vt:lpstr>Active 2</vt:lpstr>
      <vt:lpstr>Active 5</vt:lpstr>
      <vt:lpstr>A (3)</vt:lpstr>
      <vt:lpstr>A (2)</vt:lpstr>
      <vt:lpstr>C</vt:lpstr>
      <vt:lpstr>Sheet1</vt:lpstr>
      <vt:lpstr>Sheet2</vt:lpstr>
      <vt:lpstr>Sheet3</vt:lpstr>
      <vt:lpstr>Sheet4</vt:lpstr>
      <vt:lpstr>'A (2)'!solver_adj</vt:lpstr>
      <vt:lpstr>'A (3)'!solver_adj</vt:lpstr>
      <vt:lpstr>'Active 1'!solver_adj</vt:lpstr>
      <vt:lpstr>'Active 2'!solver_adj</vt:lpstr>
      <vt:lpstr>'Active 5'!solver_adj</vt:lpstr>
      <vt:lpstr>'A (2)'!solver_opt</vt:lpstr>
      <vt:lpstr>'A (3)'!solver_opt</vt:lpstr>
      <vt:lpstr>'Active 1'!solver_opt</vt:lpstr>
      <vt:lpstr>'Active 2'!solver_opt</vt:lpstr>
      <vt:lpstr>'Active 5'!solver_opt</vt:lpstr>
      <vt:lpstr>'A (2)'!TABLE</vt:lpstr>
      <vt:lpstr>'A (3)'!TABLE</vt:lpstr>
      <vt:lpstr>'Active 1'!TABLE</vt:lpstr>
      <vt:lpstr>'Active 2'!TABLE</vt:lpstr>
      <vt:lpstr>'Active 5'!TABLE</vt:lpstr>
      <vt:lpstr>'A (2)'!TABLE_2</vt:lpstr>
      <vt:lpstr>'A (3)'!TABLE_2</vt:lpstr>
      <vt:lpstr>'Active 1'!TABLE_2</vt:lpstr>
      <vt:lpstr>'Active 2'!TABLE_2</vt:lpstr>
      <vt:lpstr>'Active 5'!TABLE_2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2022-03-30T05:39:49Z</dcterms:created>
  <dcterms:modified xsi:type="dcterms:W3CDTF">2024-09-28T06:11:03Z</dcterms:modified>
</cp:coreProperties>
</file>