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744C171-3DC8-4B32-AEEF-A5251C850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H26" i="1" s="1"/>
  <c r="Q26" i="1"/>
  <c r="C26" i="1"/>
  <c r="A26" i="1"/>
  <c r="E29" i="1"/>
  <c r="F29" i="1" s="1"/>
  <c r="G29" i="1" s="1"/>
  <c r="J29" i="1" s="1"/>
  <c r="Q29" i="1"/>
  <c r="E28" i="1"/>
  <c r="F28" i="1" s="1"/>
  <c r="G28" i="1" s="1"/>
  <c r="J28" i="1" s="1"/>
  <c r="Q28" i="1"/>
  <c r="E14" i="1"/>
  <c r="E15" i="1" s="1"/>
  <c r="G11" i="1"/>
  <c r="F11" i="1"/>
  <c r="C17" i="1"/>
  <c r="E22" i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E25" i="1"/>
  <c r="F25" i="1" s="1"/>
  <c r="E27" i="1"/>
  <c r="F27" i="1"/>
  <c r="G27" i="1"/>
  <c r="I27" i="1" s="1"/>
  <c r="Q22" i="1"/>
  <c r="Q23" i="1"/>
  <c r="Q24" i="1"/>
  <c r="Q25" i="1"/>
  <c r="Q27" i="1"/>
  <c r="E21" i="1"/>
  <c r="F21" i="1"/>
  <c r="G21" i="1" s="1"/>
  <c r="I21" i="1" s="1"/>
  <c r="Q21" i="1"/>
  <c r="C12" i="1"/>
  <c r="C16" i="1" l="1"/>
  <c r="D18" i="1" s="1"/>
  <c r="C11" i="1"/>
  <c r="O26" i="1" l="1"/>
  <c r="O29" i="1"/>
  <c r="O28" i="1"/>
  <c r="O24" i="1"/>
  <c r="O27" i="1"/>
  <c r="O21" i="1"/>
  <c r="O23" i="1"/>
  <c r="C15" i="1"/>
  <c r="E16" i="1" s="1"/>
  <c r="O25" i="1"/>
  <c r="O22" i="1"/>
  <c r="E17" i="1" l="1"/>
  <c r="C18" i="1"/>
</calcChain>
</file>

<file path=xl/sharedStrings.xml><?xml version="1.0" encoding="utf-8"?>
<sst xmlns="http://schemas.openxmlformats.org/spreadsheetml/2006/main" count="63" uniqueCount="49">
  <si>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</si>
  <si>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</si>
  <si>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</si>
  <si>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</si>
  <si>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</si>
  <si>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</si>
  <si>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</si>
  <si>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</si>
  <si>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</si>
  <si>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</si>
  <si>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</si>
  <si>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</si>
  <si>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</si>
  <si>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</si>
  <si>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</si>
  <si>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</si>
  <si>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</si>
  <si>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</si>
  <si>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</si>
  <si>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</si>
  <si>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</si>
  <si>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</si>
  <si>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</si>
  <si>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</si>
  <si>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</si>
  <si>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</si>
  <si>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</si>
  <si>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</si>
  <si>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not avail.</t>
  </si>
  <si>
    <t>IBVS 5515</t>
  </si>
  <si>
    <t>II</t>
  </si>
  <si>
    <t>I</t>
  </si>
  <si>
    <t>EW</t>
  </si>
  <si>
    <t>LX Peg / GSC 02212-02323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</si>
  <si>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</si>
  <si>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</si>
  <si>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</si>
  <si>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</si>
  <si>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</si>
  <si>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</si>
  <si>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</si>
  <si>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</si>
  <si>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</si>
  <si>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</si>
  <si>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IBVS 6118</t>
  </si>
  <si>
    <t>JBAV, 60</t>
  </si>
  <si>
    <t>PE?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</si>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</sst>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LX Peg - O-C Diagr.</a:t>
            </a:r>
          </a:p>
        </c:rich>
      </c:tx>
      <c:layout>
        <c:manualLayout>
          <c:xMode val="edge"/>
          <c:yMode val="edge"/>
          <c:x val="0.3780294183743994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69252958613219"/>
          <c:w val="0.8093705899846258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09-491C-BF48-39ACD95B7F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3.2639998389640823E-3</c:v>
                </c:pt>
                <c:pt idx="1">
                  <c:v>-9.600002013030462E-4</c:v>
                </c:pt>
                <c:pt idx="2">
                  <c:v>4.640000915969722E-4</c:v>
                </c:pt>
                <c:pt idx="3">
                  <c:v>4.4960001832805574E-3</c:v>
                </c:pt>
                <c:pt idx="4">
                  <c:v>5.9336000223993324E-2</c:v>
                </c:pt>
                <c:pt idx="6">
                  <c:v>1.8917489796876907E-10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09-491C-BF48-39ACD95B7F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7">
                  <c:v>-4.0479999996023253E-2</c:v>
                </c:pt>
                <c:pt idx="8">
                  <c:v>-2.3999999975785613E-3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09-491C-BF48-39ACD95B7F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09-491C-BF48-39ACD95B7F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09-491C-BF48-39ACD95B7F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09-491C-BF48-39ACD95B7F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6.0000000000000001E-3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1.2999999999999999E-2</c:v>
                  </c:pt>
                  <c:pt idx="4">
                    <c:v>8.0000000000000002E-3</c:v>
                  </c:pt>
                  <c:pt idx="6">
                    <c:v>2.3999999999999998E-3</c:v>
                  </c:pt>
                  <c:pt idx="7">
                    <c:v>8.9999999999999998E-4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09-491C-BF48-39ACD95B7F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-5544.5</c:v>
                </c:pt>
                <c:pt idx="1">
                  <c:v>-5520</c:v>
                </c:pt>
                <c:pt idx="2">
                  <c:v>-5519.5</c:v>
                </c:pt>
                <c:pt idx="3">
                  <c:v>-5398</c:v>
                </c:pt>
                <c:pt idx="4">
                  <c:v>-5362.5</c:v>
                </c:pt>
                <c:pt idx="5">
                  <c:v>0</c:v>
                </c:pt>
                <c:pt idx="6">
                  <c:v>0</c:v>
                </c:pt>
                <c:pt idx="7">
                  <c:v>12977.5</c:v>
                </c:pt>
                <c:pt idx="8">
                  <c:v>23337.5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6.0544155688124204E-4</c:v>
                </c:pt>
                <c:pt idx="1">
                  <c:v>5.8855153417681702E-4</c:v>
                </c:pt>
                <c:pt idx="2">
                  <c:v>5.8820683983591042E-4</c:v>
                </c:pt>
                <c:pt idx="3">
                  <c:v>5.0444611499559982E-4</c:v>
                </c:pt>
                <c:pt idx="4">
                  <c:v>4.7997281679122879E-4</c:v>
                </c:pt>
                <c:pt idx="5">
                  <c:v>-3.2168739894323658E-3</c:v>
                </c:pt>
                <c:pt idx="6">
                  <c:v>-3.2168739894323658E-3</c:v>
                </c:pt>
                <c:pt idx="7">
                  <c:v>-1.216341560766392E-2</c:v>
                </c:pt>
                <c:pt idx="8">
                  <c:v>-1.9305482351249268E-2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09-491C-BF48-39ACD95B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26832"/>
        <c:axId val="1"/>
      </c:scatterChart>
      <c:valAx>
        <c:axId val="81762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26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2000129214617399"/>
          <c:w val="0.7237484894355895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17</xdr:col>
      <xdr:colOff>257175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234136-D8E3-0F44-595F-14226BDDC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8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ht="12.95" customHeight="1" x14ac:dyDescent="0.2">
      <c r="A2" t="s">
        <v>23</v>
      </c>
      <c r="B2" t="s">
        <v>32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 t="s">
        <v>28</v>
      </c>
      <c r="D4" s="9" t="s">
        <v>28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9">
        <v>52589.629000000001</v>
      </c>
      <c r="D7" s="41" t="s">
        <v>48</v>
      </c>
    </row>
    <row r="8" spans="1:7" ht="12.95" customHeight="1" x14ac:dyDescent="0.2">
      <c r="A8" t="s">
        <v>3</v>
      </c>
      <c r="C8" s="40">
        <v>0.27915200000000001</v>
      </c>
      <c r="D8" s="41" t="s">
        <v>48</v>
      </c>
    </row>
    <row r="9" spans="1:7" ht="12.95" customHeight="1" x14ac:dyDescent="0.2">
      <c r="A9" s="13" t="s">
        <v>34</v>
      </c>
      <c r="B9" s="14"/>
      <c r="C9" s="15">
        <v>-9.5</v>
      </c>
      <c r="D9" s="14" t="s">
        <v>35</v>
      </c>
      <c r="E9" s="14"/>
    </row>
    <row r="10" spans="1:7" ht="12.95" customHeight="1" thickBot="1" x14ac:dyDescent="0.25">
      <c r="A10" s="14"/>
      <c r="B10" s="14"/>
      <c r="C10" s="4" t="s">
        <v>19</v>
      </c>
      <c r="D10" s="4" t="s">
        <v>20</v>
      </c>
      <c r="E10" s="14"/>
    </row>
    <row r="11" spans="1:7" ht="12.95" customHeight="1" x14ac:dyDescent="0.2">
      <c r="A11" s="14" t="s">
        <v>15</v>
      </c>
      <c r="B11" s="14"/>
      <c r="C11" s="16">
        <f ca="1">INTERCEPT(INDIRECT($G$11):G975,INDIRECT($F$11):F975)</f>
        <v>-3.2168739894323658E-3</v>
      </c>
      <c r="D11" s="3"/>
      <c r="E11" s="14"/>
      <c r="F11" s="17" t="str">
        <f>"F"&amp;E19</f>
        <v>F21</v>
      </c>
      <c r="G11" s="12" t="str">
        <f>"G"&amp;E19</f>
        <v>G21</v>
      </c>
    </row>
    <row r="12" spans="1:7" ht="12.95" customHeight="1" x14ac:dyDescent="0.2">
      <c r="A12" s="14" t="s">
        <v>16</v>
      </c>
      <c r="B12" s="14"/>
      <c r="C12" s="16">
        <f ca="1">SLOPE(INDIRECT($G$11):G975,INDIRECT($F$11):F975)</f>
        <v>-6.8938868181325776E-7</v>
      </c>
      <c r="D12" s="3"/>
      <c r="E12" s="14"/>
    </row>
    <row r="13" spans="1:7" ht="12.95" customHeight="1" x14ac:dyDescent="0.2">
      <c r="A13" s="14" t="s">
        <v>18</v>
      </c>
      <c r="B13" s="14"/>
      <c r="C13" s="3" t="s">
        <v>13</v>
      </c>
      <c r="D13" s="20" t="s">
        <v>42</v>
      </c>
      <c r="E13" s="15">
        <v>1</v>
      </c>
    </row>
    <row r="14" spans="1:7" ht="12.95" customHeight="1" x14ac:dyDescent="0.2">
      <c r="A14" s="14"/>
      <c r="B14" s="14"/>
      <c r="C14" s="14"/>
      <c r="D14" s="20" t="s">
        <v>36</v>
      </c>
      <c r="E14" s="21">
        <f ca="1">NOW()+15018.5+$C$9/24</f>
        <v>60371.768564120364</v>
      </c>
    </row>
    <row r="15" spans="1:7" ht="12.95" customHeight="1" x14ac:dyDescent="0.2">
      <c r="A15" s="18" t="s">
        <v>17</v>
      </c>
      <c r="B15" s="14"/>
      <c r="C15" s="19">
        <f ca="1">(C7+C11)+(C8+C12)*INT(MAX(F21:F3516))</f>
        <v>59104.179918862341</v>
      </c>
      <c r="D15" s="20" t="s">
        <v>43</v>
      </c>
      <c r="E15" s="21">
        <f ca="1">ROUND(2*(E14-$C$7)/$C$8,0)/2+E13</f>
        <v>27879</v>
      </c>
    </row>
    <row r="16" spans="1:7" ht="12.95" customHeight="1" x14ac:dyDescent="0.2">
      <c r="A16" s="22" t="s">
        <v>4</v>
      </c>
      <c r="B16" s="14"/>
      <c r="C16" s="23">
        <f ca="1">+C8+C12</f>
        <v>0.2791513106113182</v>
      </c>
      <c r="D16" s="20" t="s">
        <v>37</v>
      </c>
      <c r="E16" s="12">
        <f ca="1">ROUND(2*(E14-$C$15)/$C$16,0)/2+E13</f>
        <v>4542</v>
      </c>
    </row>
    <row r="17" spans="1:17" ht="12.95" customHeight="1" thickBot="1" x14ac:dyDescent="0.25">
      <c r="A17" s="20" t="s">
        <v>38</v>
      </c>
      <c r="B17" s="14"/>
      <c r="C17" s="14">
        <f>COUNT(C21:C2174)</f>
        <v>9</v>
      </c>
      <c r="D17" s="20" t="s">
        <v>39</v>
      </c>
      <c r="E17" s="24">
        <f ca="1">+$C$15+$C$16*E16-15018.5-$C$9/24</f>
        <v>45353.981004992282</v>
      </c>
    </row>
    <row r="18" spans="1:17" ht="12.95" customHeight="1" x14ac:dyDescent="0.2">
      <c r="A18" s="22" t="s">
        <v>5</v>
      </c>
      <c r="B18" s="14"/>
      <c r="C18" s="25">
        <f ca="1">+C15</f>
        <v>59104.179918862341</v>
      </c>
      <c r="D18" s="26">
        <f ca="1">+C16</f>
        <v>0.2791513106113182</v>
      </c>
      <c r="E18" s="27" t="s">
        <v>40</v>
      </c>
    </row>
    <row r="19" spans="1:17" ht="12.95" customHeight="1" thickTop="1" x14ac:dyDescent="0.2">
      <c r="A19" s="28" t="s">
        <v>41</v>
      </c>
      <c r="E19" s="29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46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ht="12.95" customHeight="1" x14ac:dyDescent="0.2">
      <c r="A21" s="10" t="s">
        <v>29</v>
      </c>
      <c r="B21" s="11" t="s">
        <v>30</v>
      </c>
      <c r="C21" s="10">
        <v>51041.873999999836</v>
      </c>
      <c r="D21" s="10">
        <v>6.0000000000000001E-3</v>
      </c>
      <c r="E21">
        <f>+(C21-C$7)/C$8</f>
        <v>-5544.4883074459958</v>
      </c>
      <c r="F21">
        <f>ROUND(2*E21,0)/2</f>
        <v>-5544.5</v>
      </c>
      <c r="G21">
        <f>+C21-(C$7+F21*C$8)</f>
        <v>3.2639998389640823E-3</v>
      </c>
      <c r="I21">
        <f>+G21</f>
        <v>3.2639998389640823E-3</v>
      </c>
      <c r="O21">
        <f ca="1">+C$11+C$12*$F21</f>
        <v>6.0544155688124204E-4</v>
      </c>
      <c r="Q21" s="2">
        <f>+C21-15018.5</f>
        <v>36023.373999999836</v>
      </c>
    </row>
    <row r="22" spans="1:17" ht="12.95" customHeight="1" x14ac:dyDescent="0.2">
      <c r="A22" s="10" t="s">
        <v>29</v>
      </c>
      <c r="B22" s="11" t="s">
        <v>31</v>
      </c>
      <c r="C22" s="10">
        <v>51048.708999999799</v>
      </c>
      <c r="D22" s="10">
        <v>6.0000000000000001E-3</v>
      </c>
      <c r="E22">
        <f>+(C22-C$7)/C$8</f>
        <v>-5520.003438987369</v>
      </c>
      <c r="F22">
        <f>ROUND(2*E22,0)/2</f>
        <v>-5520</v>
      </c>
      <c r="G22">
        <f>+C22-(C$7+F22*C$8)</f>
        <v>-9.600002013030462E-4</v>
      </c>
      <c r="I22">
        <f>+G22</f>
        <v>-9.600002013030462E-4</v>
      </c>
      <c r="O22">
        <f ca="1">+C$11+C$12*$F22</f>
        <v>5.8855153417681702E-4</v>
      </c>
      <c r="Q22" s="2">
        <f>+C22-15018.5</f>
        <v>36030.208999999799</v>
      </c>
    </row>
    <row r="23" spans="1:17" ht="12.95" customHeight="1" x14ac:dyDescent="0.2">
      <c r="A23" s="10" t="s">
        <v>29</v>
      </c>
      <c r="B23" s="11" t="s">
        <v>30</v>
      </c>
      <c r="C23" s="10">
        <v>51048.850000000093</v>
      </c>
      <c r="D23" s="10">
        <v>5.0000000000000001E-3</v>
      </c>
      <c r="E23">
        <f>+(C23-C$7)/C$8</f>
        <v>-5519.4983378227907</v>
      </c>
      <c r="F23">
        <f>ROUND(2*E23,0)/2</f>
        <v>-5519.5</v>
      </c>
      <c r="G23">
        <f>+C23-(C$7+F23*C$8)</f>
        <v>4.640000915969722E-4</v>
      </c>
      <c r="I23">
        <f>+G23</f>
        <v>4.640000915969722E-4</v>
      </c>
      <c r="O23">
        <f ca="1">+C$11+C$12*$F23</f>
        <v>5.8820683983591042E-4</v>
      </c>
      <c r="Q23" s="2">
        <f>+C23-15018.5</f>
        <v>36030.350000000093</v>
      </c>
    </row>
    <row r="24" spans="1:17" ht="12.95" customHeight="1" x14ac:dyDescent="0.2">
      <c r="A24" s="10" t="s">
        <v>29</v>
      </c>
      <c r="B24" s="11" t="s">
        <v>31</v>
      </c>
      <c r="C24" s="10">
        <v>51082.771000000183</v>
      </c>
      <c r="D24" s="10">
        <v>1.2999999999999999E-2</v>
      </c>
      <c r="E24">
        <f>+(C24-C$7)/C$8</f>
        <v>-5397.9838940785603</v>
      </c>
      <c r="F24">
        <f>ROUND(2*E24,0)/2</f>
        <v>-5398</v>
      </c>
      <c r="G24">
        <f>+C24-(C$7+F24*C$8)</f>
        <v>4.4960001832805574E-3</v>
      </c>
      <c r="I24">
        <f>+G24</f>
        <v>4.4960001832805574E-3</v>
      </c>
      <c r="O24">
        <f ca="1">+C$11+C$12*$F24</f>
        <v>5.0444611499559982E-4</v>
      </c>
      <c r="Q24" s="2">
        <f>+C24-15018.5</f>
        <v>36064.271000000183</v>
      </c>
    </row>
    <row r="25" spans="1:17" ht="12.95" customHeight="1" x14ac:dyDescent="0.2">
      <c r="A25" s="10" t="s">
        <v>29</v>
      </c>
      <c r="B25" s="11" t="s">
        <v>30</v>
      </c>
      <c r="C25" s="10">
        <v>51092.73900000006</v>
      </c>
      <c r="D25" s="10">
        <v>8.0000000000000002E-3</v>
      </c>
      <c r="E25">
        <f>+(C25-C$7)/C$8</f>
        <v>-5362.2757494122952</v>
      </c>
      <c r="F25">
        <f>ROUND(2*E25,0)/2</f>
        <v>-5362.5</v>
      </c>
      <c r="I25" s="12">
        <v>5.9336000223993324E-2</v>
      </c>
      <c r="O25">
        <f ca="1">+C$11+C$12*$F25</f>
        <v>4.7997281679122879E-4</v>
      </c>
      <c r="Q25" s="2">
        <f>+C25-15018.5</f>
        <v>36074.23900000006</v>
      </c>
    </row>
    <row r="26" spans="1:17" ht="12.95" customHeight="1" x14ac:dyDescent="0.2">
      <c r="A26" t="str">
        <f>$D$7</f>
        <v>VSX</v>
      </c>
      <c r="C26" s="38">
        <f>$C$7</f>
        <v>52589.629000000001</v>
      </c>
      <c r="D26" s="38"/>
      <c r="E26">
        <f>+(C26-C$7)/C$8</f>
        <v>0</v>
      </c>
      <c r="F26">
        <f>ROUND(2*E26,0)/2</f>
        <v>0</v>
      </c>
      <c r="G26">
        <f>+C26-(C$7+F26*C$8)</f>
        <v>0</v>
      </c>
      <c r="H26">
        <f>+G26</f>
        <v>0</v>
      </c>
      <c r="O26">
        <f ca="1">+C$11+C$12*$F26</f>
        <v>-3.2168739894323658E-3</v>
      </c>
      <c r="Q26" s="2">
        <f>+C26-15018.5</f>
        <v>37571.129000000001</v>
      </c>
    </row>
    <row r="27" spans="1:17" ht="12.95" customHeight="1" x14ac:dyDescent="0.2">
      <c r="A27" s="10" t="s">
        <v>29</v>
      </c>
      <c r="B27" s="11" t="s">
        <v>31</v>
      </c>
      <c r="C27" s="10">
        <v>52589.62900000019</v>
      </c>
      <c r="D27" s="10">
        <v>2.3999999999999998E-3</v>
      </c>
      <c r="E27">
        <f>+(C27-C$7)/C$8</f>
        <v>6.7767702889024279E-10</v>
      </c>
      <c r="F27">
        <f>ROUND(2*E27,0)/2</f>
        <v>0</v>
      </c>
      <c r="G27">
        <f>+C27-(C$7+F27*C$8)</f>
        <v>1.8917489796876907E-10</v>
      </c>
      <c r="I27">
        <f>+G27</f>
        <v>1.8917489796876907E-10</v>
      </c>
      <c r="O27">
        <f ca="1">+C$11+C$12*$F27</f>
        <v>-3.2168739894323658E-3</v>
      </c>
      <c r="Q27" s="2">
        <f>+C27-15018.5</f>
        <v>37571.12900000019</v>
      </c>
    </row>
    <row r="28" spans="1:17" ht="12.95" customHeight="1" x14ac:dyDescent="0.2">
      <c r="A28" s="30" t="s">
        <v>44</v>
      </c>
      <c r="B28" s="31" t="s">
        <v>31</v>
      </c>
      <c r="C28" s="32">
        <v>56212.283600000002</v>
      </c>
      <c r="D28" s="33">
        <v>8.9999999999999998E-4</v>
      </c>
      <c r="E28">
        <f>+(C28-C$7)/C$8</f>
        <v>12977.354989396463</v>
      </c>
      <c r="F28">
        <f>ROUND(2*E28,0)/2</f>
        <v>12977.5</v>
      </c>
      <c r="G28">
        <f>+C28-(C$7+F28*C$8)</f>
        <v>-4.0479999996023253E-2</v>
      </c>
      <c r="J28">
        <f>+G28</f>
        <v>-4.0479999996023253E-2</v>
      </c>
      <c r="O28">
        <f ca="1">+C$11+C$12*$F28</f>
        <v>-1.216341560766392E-2</v>
      </c>
      <c r="Q28" s="2">
        <f>+C28-15018.5</f>
        <v>41193.783600000002</v>
      </c>
    </row>
    <row r="29" spans="1:17" ht="12.95" customHeight="1" x14ac:dyDescent="0.2">
      <c r="A29" s="34" t="s">
        <v>45</v>
      </c>
      <c r="B29" s="35" t="s">
        <v>31</v>
      </c>
      <c r="C29" s="36">
        <v>59104.3364</v>
      </c>
      <c r="D29" s="37">
        <v>2.9999999999999997E-4</v>
      </c>
      <c r="E29">
        <f>+(C29-C$7)/C$8</f>
        <v>23337.491402533382</v>
      </c>
      <c r="F29">
        <f>ROUND(2*E29,0)/2</f>
        <v>23337.5</v>
      </c>
      <c r="G29">
        <f>+C29-(C$7+F29*C$8)</f>
        <v>-2.3999999975785613E-3</v>
      </c>
      <c r="J29">
        <f>+G29</f>
        <v>-2.3999999975785613E-3</v>
      </c>
      <c r="O29">
        <f ca="1">+C$11+C$12*$F29</f>
        <v>-1.9305482351249268E-2</v>
      </c>
      <c r="Q29" s="2">
        <f>+C29-15018.5</f>
        <v>44085.8364</v>
      </c>
    </row>
    <row r="30" spans="1:17" ht="12.95" customHeight="1" x14ac:dyDescent="0.2">
      <c r="C30" s="38"/>
      <c r="D30" s="38"/>
      <c r="Q30" s="2"/>
    </row>
    <row r="31" spans="1:17" ht="12.95" customHeight="1" x14ac:dyDescent="0.2">
      <c r="C31" s="38"/>
      <c r="D31" s="38"/>
      <c r="Q31" s="2"/>
    </row>
    <row r="32" spans="1:17" ht="12.95" customHeight="1" x14ac:dyDescent="0.2">
      <c r="C32" s="38"/>
      <c r="D32" s="38"/>
      <c r="Q32" s="2"/>
    </row>
    <row r="33" spans="3:4" ht="12.95" customHeight="1" x14ac:dyDescent="0.2">
      <c r="C33" s="38"/>
      <c r="D33" s="38"/>
    </row>
    <row r="34" spans="3:4" ht="12.95" customHeight="1" x14ac:dyDescent="0.2">
      <c r="C34" s="38"/>
      <c r="D34" s="38"/>
    </row>
    <row r="35" spans="3:4" ht="12.95" customHeight="1" x14ac:dyDescent="0.2">
      <c r="C35" s="38"/>
      <c r="D35" s="38"/>
    </row>
    <row r="36" spans="3:4" ht="12.95" customHeight="1" x14ac:dyDescent="0.2">
      <c r="C36" s="38"/>
      <c r="D36" s="38"/>
    </row>
    <row r="37" spans="3:4" ht="12.95" customHeight="1" x14ac:dyDescent="0.2">
      <c r="C37" s="38"/>
      <c r="D37" s="38"/>
    </row>
    <row r="38" spans="3:4" ht="12.95" customHeight="1" x14ac:dyDescent="0.2">
      <c r="C38" s="38"/>
      <c r="D38" s="38"/>
    </row>
    <row r="39" spans="3:4" ht="12.95" customHeight="1" x14ac:dyDescent="0.2">
      <c r="D39" s="3"/>
    </row>
    <row r="40" spans="3:4" ht="12.95" customHeight="1" x14ac:dyDescent="0.2">
      <c r="D40" s="3"/>
    </row>
    <row r="41" spans="3:4" ht="12.95" customHeight="1" x14ac:dyDescent="0.2">
      <c r="D41" s="3"/>
    </row>
    <row r="42" spans="3:4" ht="12.95" customHeight="1" x14ac:dyDescent="0.2">
      <c r="D42" s="3"/>
    </row>
    <row r="43" spans="3:4" ht="12.95" customHeight="1" x14ac:dyDescent="0.2">
      <c r="D43" s="3"/>
    </row>
    <row r="44" spans="3:4" ht="12.95" customHeight="1" x14ac:dyDescent="0.2">
      <c r="D44" s="3"/>
    </row>
    <row r="45" spans="3:4" x14ac:dyDescent="0.2">
      <c r="D45" s="3"/>
    </row>
    <row r="46" spans="3:4" x14ac:dyDescent="0.2">
      <c r="D46" s="3"/>
    </row>
    <row r="47" spans="3:4" x14ac:dyDescent="0.2">
      <c r="D47" s="3"/>
    </row>
    <row r="48" spans="3:4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sortState xmlns:xlrd2="http://schemas.microsoft.com/office/spreadsheetml/2017/richdata2" ref="A21:R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2024-03-02T05:26:43Z</dcterms:modified>
</cp:coreProperties>
</file>