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D5E3629-399B-4516-ABD4-E9D6C59012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C16" i="1" l="1"/>
  <c r="D18" i="1" s="1"/>
  <c r="O24" i="1"/>
  <c r="S24" i="1" s="1"/>
  <c r="C15" i="1"/>
  <c r="O23" i="1"/>
  <c r="S23" i="1" s="1"/>
  <c r="O21" i="1"/>
  <c r="S21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<sst xmlns="http://schemas.openxmlformats.org/spreadsheetml/2006/main" count="58" uniqueCount="53">
  <si>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</si>
  <si>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</si>
  <si>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</si>
  <si>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</si>
  <si>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</si>
  <si>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</si>
  <si>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</si>
  <si>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</si>
  <si>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</si>
  <si>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</si>
  <si>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</si>
  <si>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</si>
  <si>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</si>
  <si>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</si>
  <si>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</si>
  <si>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</si>
  <si>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</si>
  <si>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</si>
  <si>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</si>
  <si>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</si>
  <si>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</si>
  <si>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</si>
  <si>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</si>
  <si>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</si>
  <si>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</si>
  <si>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</si>
  <si>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</si>
  <si>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</si>
  <si>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</si>
  <si>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</si>
  <si>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</si>
  <si>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</si>
  <si>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</si>
  <si>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</si>
  <si>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</si>
  <si>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</si>
  <si>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</si>
  <si>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</si>
  <si>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</si>
  <si>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</si>
  <si>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</si>
  <si>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</si>
  <si>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G1178-1208</t>
  </si>
  <si>
    <t>G1178-1208_Peg.xls</t>
  </si>
  <si>
    <t>EC</t>
  </si>
  <si>
    <t>Peg</t>
  </si>
  <si>
    <t>VSX</t>
  </si>
  <si>
    <t>IBVS 5920</t>
  </si>
  <si>
    <t>I</t>
  </si>
  <si>
    <t>IBVS 5960</t>
  </si>
  <si>
    <t>IBVS 6042</t>
  </si>
  <si>
    <t>V0623 Peg / GSC 1178-1208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</si>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</sst>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V0623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5C-40C3-B1A0-E4BDE7658F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-5.4499998950632289E-3</c:v>
                </c:pt>
                <c:pt idx="2">
                  <c:v>1.2350001125014387E-3</c:v>
                </c:pt>
                <c:pt idx="3">
                  <c:v>6.4100001036422327E-3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5C-40C3-B1A0-E4BDE7658F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5C-40C3-B1A0-E4BDE7658F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5C-40C3-B1A0-E4BDE7658F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5C-40C3-B1A0-E4BDE7658F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5C-40C3-B1A0-E4BDE7658F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5C-40C3-B1A0-E4BDE7658F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-3.1815081207433489E-3</c:v>
                </c:pt>
                <c:pt idx="1">
                  <c:v>-2.2041533276302965E-4</c:v>
                </c:pt>
                <c:pt idx="2">
                  <c:v>1.2704805117482263E-3</c:v>
                </c:pt>
                <c:pt idx="3">
                  <c:v>4.3264432628385948E-3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5C-40C3-B1A0-E4BDE7658FF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2575</c:v>
                </c:pt>
                <c:pt idx="2">
                  <c:v>3871.5</c:v>
                </c:pt>
                <c:pt idx="3">
                  <c:v>6529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5C-40C3-B1A0-E4BDE7658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403904"/>
        <c:axId val="1"/>
      </c:scatterChart>
      <c:valAx>
        <c:axId val="63040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403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A36A2B-DFB8-91B4-9982-97000A816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51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13">
        <v>54438.558999999892</v>
      </c>
      <c r="D7" s="14" t="s">
        <v>46</v>
      </c>
    </row>
    <row r="8" spans="1:7" s="7" customFormat="1" ht="12.95" customHeight="1" x14ac:dyDescent="0.2">
      <c r="A8" s="7" t="s">
        <v>3</v>
      </c>
      <c r="C8" s="13">
        <v>0.27771000000000001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-3.1815081207433489E-3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1.1499389467884736E-6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60371.820874421297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56251.731916443154</v>
      </c>
      <c r="D15" s="20" t="s">
        <v>38</v>
      </c>
      <c r="E15" s="21">
        <f ca="1">ROUND(2*(E14-$C$7)/$C$8,0)/2+E13</f>
        <v>21366</v>
      </c>
    </row>
    <row r="16" spans="1:7" s="7" customFormat="1" ht="12.95" customHeight="1" x14ac:dyDescent="0.2">
      <c r="A16" s="10" t="s">
        <v>4</v>
      </c>
      <c r="C16" s="24">
        <f ca="1">+C8+C12</f>
        <v>0.2777111499389468</v>
      </c>
      <c r="D16" s="20" t="s">
        <v>39</v>
      </c>
      <c r="E16" s="18">
        <f ca="1">ROUND(2*(E14-$C$15)/$C$16,0)/2+E13</f>
        <v>14837</v>
      </c>
    </row>
    <row r="17" spans="1:19" s="7" customFormat="1" ht="12.95" customHeight="1" thickBot="1" x14ac:dyDescent="0.25">
      <c r="A17" s="20" t="s">
        <v>29</v>
      </c>
      <c r="C17" s="7">
        <f>COUNT(C21:C2191)</f>
        <v>4</v>
      </c>
      <c r="D17" s="20" t="s">
        <v>33</v>
      </c>
      <c r="E17" s="25">
        <f ca="1">+$C$15+$C$16*E16-15018.5-$C$9/24</f>
        <v>45354.028081420642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56251.731916443154</v>
      </c>
      <c r="D18" s="27">
        <f ca="1">+C16</f>
        <v>0.2777111499389468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3.7333191927200111E-3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52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54438.558999999892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-3.1815081207433489E-3</v>
      </c>
      <c r="Q21" s="34">
        <f>+C21-15018.5</f>
        <v>39420.058999999892</v>
      </c>
      <c r="S21" s="7">
        <f ca="1">+(O21-G21)^2</f>
        <v>1.0121993922355875E-5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55153.656799999997</v>
      </c>
      <c r="D22" s="4">
        <v>5.0000000000000001E-4</v>
      </c>
      <c r="E22" s="7">
        <f>+(C22-C$7)/C$8</f>
        <v>2574.9803752119296</v>
      </c>
      <c r="F22" s="7">
        <f>ROUND(2*E22,0)/2</f>
        <v>2575</v>
      </c>
      <c r="G22" s="7">
        <f>+C22-(C$7+F22*C$8)</f>
        <v>-5.4499998950632289E-3</v>
      </c>
      <c r="I22" s="7">
        <f>+G22</f>
        <v>-5.4499998950632289E-3</v>
      </c>
      <c r="O22" s="7">
        <f ca="1">+C$11+C$12*$F22</f>
        <v>-2.2041533276302965E-4</v>
      </c>
      <c r="Q22" s="34">
        <f>+C22-15018.5</f>
        <v>40135.156799999997</v>
      </c>
      <c r="S22" s="7">
        <f ca="1">+(O22-G22)^2</f>
        <v>2.7348554694248568E-5</v>
      </c>
    </row>
    <row r="23" spans="1:19" s="7" customFormat="1" ht="12.95" customHeight="1" x14ac:dyDescent="0.2">
      <c r="A23" s="4" t="s">
        <v>49</v>
      </c>
      <c r="B23" s="5" t="s">
        <v>48</v>
      </c>
      <c r="C23" s="4">
        <v>55513.714500000002</v>
      </c>
      <c r="D23" s="4">
        <v>2.9999999999999997E-4</v>
      </c>
      <c r="E23" s="7">
        <f>+(C23-C$7)/C$8</f>
        <v>3871.5044470854841</v>
      </c>
      <c r="F23" s="7">
        <f>ROUND(2*E23,0)/2</f>
        <v>3871.5</v>
      </c>
      <c r="G23" s="7">
        <f>+C23-(C$7+F23*C$8)</f>
        <v>1.2350001125014387E-3</v>
      </c>
      <c r="I23" s="7">
        <f>+G23</f>
        <v>1.2350001125014387E-3</v>
      </c>
      <c r="O23" s="7">
        <f ca="1">+C$11+C$12*$F23</f>
        <v>1.2704805117482263E-3</v>
      </c>
      <c r="Q23" s="34">
        <f>+C23-15018.5</f>
        <v>40495.214500000002</v>
      </c>
      <c r="S23" s="7">
        <f ca="1">+(O23-G23)^2</f>
        <v>1.2588587307114461E-9</v>
      </c>
    </row>
    <row r="24" spans="1:19" s="7" customFormat="1" ht="12.95" customHeight="1" x14ac:dyDescent="0.2">
      <c r="A24" s="35" t="s">
        <v>50</v>
      </c>
      <c r="B24" s="36" t="s">
        <v>48</v>
      </c>
      <c r="C24" s="37">
        <v>56251.733999999997</v>
      </c>
      <c r="D24" s="37">
        <v>5.0000000000000001E-4</v>
      </c>
      <c r="E24" s="7">
        <f>+(C24-C$7)/C$8</f>
        <v>6529.0230816322955</v>
      </c>
      <c r="F24" s="7">
        <f>ROUND(2*E24,0)/2</f>
        <v>6529</v>
      </c>
      <c r="G24" s="7">
        <f>+C24-(C$7+F24*C$8)</f>
        <v>6.4100001036422327E-3</v>
      </c>
      <c r="I24" s="7">
        <f>+G24</f>
        <v>6.4100001036422327E-3</v>
      </c>
      <c r="O24" s="7">
        <f ca="1">+C$11+C$12*$F24</f>
        <v>4.3264432628385948E-3</v>
      </c>
      <c r="Q24" s="34">
        <f>+C24-15018.5</f>
        <v>41233.233999999997</v>
      </c>
      <c r="S24" s="7">
        <f ca="1">+(O24-G24)^2</f>
        <v>4.3412091088596364E-6</v>
      </c>
    </row>
    <row r="25" spans="1:19" s="7" customFormat="1" ht="12.95" customHeight="1" x14ac:dyDescent="0.2">
      <c r="C25" s="13"/>
      <c r="D25" s="13"/>
      <c r="Q25" s="34"/>
    </row>
    <row r="26" spans="1:19" s="7" customFormat="1" ht="12.95" customHeight="1" x14ac:dyDescent="0.2">
      <c r="C26" s="13"/>
      <c r="D26" s="13"/>
      <c r="Q26" s="34"/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2024-03-02T06:42:03Z</dcterms:modified>
</cp:coreProperties>
</file>