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AEABBD-DED1-421F-839D-24238D621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G11" i="1"/>
  <c r="F11" i="1"/>
  <c r="F15" i="1"/>
  <c r="F16" i="1" s="1"/>
  <c r="C17" i="1" l="1"/>
  <c r="C11" i="1"/>
  <c r="C12" i="1"/>
  <c r="O23" i="1" l="1"/>
  <c r="O27" i="1"/>
  <c r="O31" i="1"/>
  <c r="O35" i="1"/>
  <c r="O28" i="1"/>
  <c r="O21" i="1"/>
  <c r="O33" i="1"/>
  <c r="O32" i="1"/>
  <c r="O22" i="1"/>
  <c r="O26" i="1"/>
  <c r="O30" i="1"/>
  <c r="O34" i="1"/>
  <c r="O24" i="1"/>
  <c r="O36" i="1"/>
  <c r="O25" i="1"/>
  <c r="O29" i="1"/>
  <c r="O37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<sst xmlns="http://schemas.openxmlformats.org/spreadsheetml/2006/main" count="84" uniqueCount="58">
  <si>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</si>
  <si>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</si>
  <si>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</si>
  <si>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</si>
  <si>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</si>
  <si>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</si>
  <si>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</si>
  <si>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</si>
  <si>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</si>
  <si>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</si>
  <si>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</si>
  <si>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</si>
  <si>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</si>
  <si>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</si>
  <si>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</si>
  <si>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</si>
  <si>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</si>
  <si>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</si>
  <si>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</si>
  <si>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</si>
  <si>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</si>
  <si>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</si>
  <si>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</si>
  <si>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</si>
  <si>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</si>
  <si>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</si>
  <si>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</si>
  <si>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</si>
  <si>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</si>
  <si>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</si>
  <si>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</si>
  <si>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</si>
  <si>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</si>
  <si>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</si>
  <si>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</si>
  <si>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</si>
  <si>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</si>
  <si>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</si>
  <si>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</si>
  <si>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</si>
  <si>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</si>
  <si>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</si>
  <si>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</si>
  <si>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</si>
  <si>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</si>
  <si>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</si>
  <si>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</si>
  <si>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V0696 Peg</t>
  </si>
  <si>
    <t>JBAV, 79</t>
  </si>
  <si>
    <t>I</t>
  </si>
  <si>
    <t>IBVS 6012</t>
  </si>
  <si>
    <t>II</t>
  </si>
  <si>
    <t>–</t>
  </si>
  <si>
    <t>IBVS 5965</t>
  </si>
  <si>
    <t>Ia</t>
  </si>
  <si>
    <t>IBVS 6128</t>
  </si>
  <si>
    <t>IBVS 6042</t>
  </si>
  <si>
    <t>AcA 66, 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</si>
</sst>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43" fontId="19" fillId="0" borderId="0" xfId="8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V0696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6.5337600026396103E-3</c:v>
                </c:pt>
                <c:pt idx="1">
                  <c:v>0</c:v>
                </c:pt>
                <c:pt idx="2">
                  <c:v>8.8644400020712055E-3</c:v>
                </c:pt>
                <c:pt idx="3">
                  <c:v>9.3112800022936426E-3</c:v>
                </c:pt>
                <c:pt idx="4">
                  <c:v>8.1306000065524131E-3</c:v>
                </c:pt>
                <c:pt idx="5">
                  <c:v>8.1874800016521476E-3</c:v>
                </c:pt>
                <c:pt idx="6">
                  <c:v>9.5068000009632669E-3</c:v>
                </c:pt>
                <c:pt idx="7">
                  <c:v>8.5899600017000921E-3</c:v>
                </c:pt>
                <c:pt idx="8">
                  <c:v>9.4092800063663162E-3</c:v>
                </c:pt>
                <c:pt idx="9">
                  <c:v>9.6780800013220869E-3</c:v>
                </c:pt>
                <c:pt idx="10">
                  <c:v>9.6780800013220869E-3</c:v>
                </c:pt>
                <c:pt idx="11">
                  <c:v>9.212400000251364E-3</c:v>
                </c:pt>
                <c:pt idx="12">
                  <c:v>9.6476399994571693E-3</c:v>
                </c:pt>
                <c:pt idx="13">
                  <c:v>1.0882880000281148E-2</c:v>
                </c:pt>
                <c:pt idx="14">
                  <c:v>1.0759080003481358E-2</c:v>
                </c:pt>
                <c:pt idx="15">
                  <c:v>9.7127200060640462E-3</c:v>
                </c:pt>
                <c:pt idx="16">
                  <c:v>6.3717599405208603E-3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6.5913586396383322E-3</c:v>
                </c:pt>
                <c:pt idx="1">
                  <c:v>7.8090624731703469E-3</c:v>
                </c:pt>
                <c:pt idx="2">
                  <c:v>7.9807652349944518E-3</c:v>
                </c:pt>
                <c:pt idx="3">
                  <c:v>8.3614458942479781E-3</c:v>
                </c:pt>
                <c:pt idx="4">
                  <c:v>8.361519999885365E-3</c:v>
                </c:pt>
                <c:pt idx="5">
                  <c:v>8.3640395915564984E-3</c:v>
                </c:pt>
                <c:pt idx="6">
                  <c:v>8.3641136971938854E-3</c:v>
                </c:pt>
                <c:pt idx="7">
                  <c:v>8.3724876342185402E-3</c:v>
                </c:pt>
                <c:pt idx="8">
                  <c:v>8.3725617398559254E-3</c:v>
                </c:pt>
                <c:pt idx="9">
                  <c:v>8.397757656567275E-3</c:v>
                </c:pt>
                <c:pt idx="10">
                  <c:v>8.397757656567275E-3</c:v>
                </c:pt>
                <c:pt idx="11">
                  <c:v>8.9628872472753539E-3</c:v>
                </c:pt>
                <c:pt idx="12">
                  <c:v>8.9634059867370573E-3</c:v>
                </c:pt>
                <c:pt idx="13">
                  <c:v>8.9639247261987624E-3</c:v>
                </c:pt>
                <c:pt idx="14">
                  <c:v>8.9665184235072828E-3</c:v>
                </c:pt>
                <c:pt idx="15">
                  <c:v>8.9759298394553461E-3</c:v>
                </c:pt>
                <c:pt idx="16">
                  <c:v>1.0270703535869133E-2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17</xdr:col>
      <xdr:colOff>114300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0" customFormat="1" ht="20.25" x14ac:dyDescent="0.2">
      <c r="A1" s="19" t="s">
        <v>47</v>
      </c>
      <c r="F1" s="10" t="s">
        <v>44</v>
      </c>
      <c r="G1" s="6"/>
      <c r="H1" s="4"/>
      <c r="I1" s="11"/>
      <c r="J1" s="12" t="s">
        <v>42</v>
      </c>
      <c r="K1" s="5"/>
      <c r="L1" s="7"/>
      <c r="M1" s="8"/>
      <c r="N1" s="8"/>
      <c r="O1" s="9"/>
    </row>
    <row r="2" spans="1:15" s="20" customFormat="1" ht="12.95" customHeight="1" x14ac:dyDescent="0.2">
      <c r="A2" s="20" t="s">
        <v>23</v>
      </c>
      <c r="B2" s="21" t="s">
        <v>45</v>
      </c>
      <c r="C2" s="22"/>
      <c r="D2" s="23"/>
    </row>
    <row r="3" spans="1:15" s="20" customFormat="1" ht="12.95" customHeight="1" x14ac:dyDescent="0.2"/>
    <row r="4" spans="1:15" s="20" customFormat="1" ht="12.95" customHeight="1" x14ac:dyDescent="0.2">
      <c r="A4" s="24" t="s">
        <v>0</v>
      </c>
      <c r="C4" s="23" t="s">
        <v>37</v>
      </c>
      <c r="D4" s="23" t="s">
        <v>37</v>
      </c>
    </row>
    <row r="5" spans="1:15" s="20" customFormat="1" ht="12.95" customHeight="1" x14ac:dyDescent="0.2">
      <c r="A5" s="25" t="s">
        <v>28</v>
      </c>
      <c r="C5" s="26">
        <v>-9.5</v>
      </c>
      <c r="D5" s="20" t="s">
        <v>29</v>
      </c>
    </row>
    <row r="6" spans="1:15" s="20" customFormat="1" ht="12.95" customHeight="1" x14ac:dyDescent="0.2">
      <c r="A6" s="24" t="s">
        <v>1</v>
      </c>
    </row>
    <row r="7" spans="1:15" s="20" customFormat="1" ht="12.95" customHeight="1" x14ac:dyDescent="0.2">
      <c r="A7" s="20" t="s">
        <v>2</v>
      </c>
      <c r="C7" s="27">
        <v>55079.737999999998</v>
      </c>
      <c r="D7" s="28" t="s">
        <v>46</v>
      </c>
    </row>
    <row r="8" spans="1:15" s="20" customFormat="1" ht="12.95" customHeight="1" x14ac:dyDescent="0.2">
      <c r="A8" s="20" t="s">
        <v>3</v>
      </c>
      <c r="C8" s="27">
        <v>0.28296136</v>
      </c>
      <c r="D8" s="28" t="s">
        <v>46</v>
      </c>
    </row>
    <row r="9" spans="1:15" s="20" customFormat="1" ht="12.95" customHeight="1" x14ac:dyDescent="0.2">
      <c r="A9" s="29" t="s">
        <v>32</v>
      </c>
      <c r="B9" s="30">
        <v>21</v>
      </c>
      <c r="C9" s="31"/>
      <c r="D9" s="32"/>
    </row>
    <row r="10" spans="1:15" s="20" customFormat="1" ht="12.95" customHeight="1" thickBot="1" x14ac:dyDescent="0.25">
      <c r="C10" s="33" t="s">
        <v>19</v>
      </c>
      <c r="D10" s="33" t="s">
        <v>20</v>
      </c>
    </row>
    <row r="11" spans="1:15" s="20" customFormat="1" ht="12.95" customHeight="1" x14ac:dyDescent="0.2">
      <c r="A11" s="20" t="s">
        <v>15</v>
      </c>
      <c r="C11" s="32">
        <f ca="1">INTERCEPT(INDIRECT($G$11):G991,INDIRECT($F$11):F991)</f>
        <v>7.8090624731703469E-3</v>
      </c>
      <c r="D11" s="23"/>
      <c r="F11" s="20" t="str">
        <f>"F"&amp;B9</f>
        <v>F21</v>
      </c>
      <c r="G11" s="20" t="str">
        <f>"G"&amp;B9</f>
        <v>G21</v>
      </c>
    </row>
    <row r="12" spans="1:15" s="20" customFormat="1" ht="12.95" customHeight="1" x14ac:dyDescent="0.2">
      <c r="A12" s="20" t="s">
        <v>16</v>
      </c>
      <c r="C12" s="32">
        <f ca="1">SLOPE(INDIRECT($G$11):G991,INDIRECT($F$11):F991)</f>
        <v>1.482112747726405E-7</v>
      </c>
      <c r="D12" s="23"/>
    </row>
    <row r="13" spans="1:15" s="20" customFormat="1" ht="12.95" customHeight="1" x14ac:dyDescent="0.2">
      <c r="A13" s="20" t="s">
        <v>18</v>
      </c>
      <c r="C13" s="23" t="s">
        <v>13</v>
      </c>
    </row>
    <row r="14" spans="1:15" s="20" customFormat="1" ht="12.95" customHeight="1" x14ac:dyDescent="0.2">
      <c r="E14" s="34" t="s">
        <v>34</v>
      </c>
      <c r="F14" s="35">
        <v>1</v>
      </c>
    </row>
    <row r="15" spans="1:15" s="20" customFormat="1" ht="12.95" customHeight="1" x14ac:dyDescent="0.2">
      <c r="A15" s="36" t="s">
        <v>17</v>
      </c>
      <c r="C15" s="37">
        <f ca="1">(C7+C11)+(C8+C12)*INT(MAX(F21:F3532))</f>
        <v>59779.453498943534</v>
      </c>
      <c r="E15" s="34" t="s">
        <v>30</v>
      </c>
      <c r="F15" s="38">
        <f ca="1">NOW()+15018.5+$C$5/24</f>
        <v>60372.660786458327</v>
      </c>
    </row>
    <row r="16" spans="1:15" s="20" customFormat="1" ht="12.95" customHeight="1" x14ac:dyDescent="0.2">
      <c r="A16" s="24" t="s">
        <v>4</v>
      </c>
      <c r="C16" s="38">
        <f ca="1">+C8+C12</f>
        <v>0.28296150821127475</v>
      </c>
      <c r="E16" s="34" t="s">
        <v>35</v>
      </c>
      <c r="F16" s="39">
        <f ca="1">ROUND(2*(F15-$C$7)/$C$8,0)/2+F14</f>
        <v>18706.5</v>
      </c>
    </row>
    <row r="17" spans="1:21" s="20" customFormat="1" ht="12.95" customHeight="1" thickBot="1" x14ac:dyDescent="0.25">
      <c r="A17" s="34" t="s">
        <v>27</v>
      </c>
      <c r="C17" s="20">
        <f>COUNT(C21:C2190)</f>
        <v>17</v>
      </c>
      <c r="E17" s="34" t="s">
        <v>36</v>
      </c>
      <c r="F17" s="32">
        <f ca="1">ROUND(2*(F15-$C$15)/$C$16,0)/2+F14</f>
        <v>2097.5</v>
      </c>
    </row>
    <row r="18" spans="1:21" s="20" customFormat="1" ht="12.95" customHeight="1" thickTop="1" thickBot="1" x14ac:dyDescent="0.25">
      <c r="A18" s="24" t="s">
        <v>5</v>
      </c>
      <c r="C18" s="40">
        <f ca="1">+C15</f>
        <v>59779.453498943534</v>
      </c>
      <c r="D18" s="41">
        <f ca="1">+C16</f>
        <v>0.28296150821127475</v>
      </c>
      <c r="E18" s="34" t="s">
        <v>31</v>
      </c>
      <c r="F18" s="42">
        <f ca="1">+$C$15+$C$16*F17-15018.5-$C$5/24</f>
        <v>45354.86109575002</v>
      </c>
    </row>
    <row r="19" spans="1:21" s="20" customFormat="1" ht="12.95" customHeight="1" thickTop="1" x14ac:dyDescent="0.2">
      <c r="F19" s="20" t="s">
        <v>43</v>
      </c>
    </row>
    <row r="20" spans="1:21" s="20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3" t="s">
        <v>38</v>
      </c>
      <c r="I20" s="43" t="s">
        <v>39</v>
      </c>
      <c r="J20" s="43" t="s">
        <v>40</v>
      </c>
      <c r="K20" s="43" t="s">
        <v>41</v>
      </c>
      <c r="L20" s="43" t="s">
        <v>24</v>
      </c>
      <c r="M20" s="43" t="s">
        <v>25</v>
      </c>
      <c r="N20" s="43" t="s">
        <v>26</v>
      </c>
      <c r="O20" s="43" t="s">
        <v>22</v>
      </c>
      <c r="P20" s="44" t="s">
        <v>21</v>
      </c>
      <c r="Q20" s="33" t="s">
        <v>14</v>
      </c>
      <c r="U20" s="45" t="s">
        <v>33</v>
      </c>
    </row>
    <row r="21" spans="1:21" s="20" customFormat="1" ht="12.95" customHeight="1" x14ac:dyDescent="0.2">
      <c r="A21" s="20" t="s">
        <v>50</v>
      </c>
      <c r="B21" s="23" t="s">
        <v>51</v>
      </c>
      <c r="C21" s="46">
        <v>52754.934000000001</v>
      </c>
      <c r="D21" s="46" t="s">
        <v>52</v>
      </c>
      <c r="E21" s="20">
        <f t="shared" ref="E21:E37" si="0">+(C21-C$7)/C$8</f>
        <v>-8215.9769093560917</v>
      </c>
      <c r="F21" s="20">
        <f t="shared" ref="F21:F37" si="1">ROUND(2*E21,0)/2</f>
        <v>-8216</v>
      </c>
      <c r="G21" s="20">
        <f t="shared" ref="G21:G37" si="2">+C21-(C$7+F21*C$8)</f>
        <v>6.5337600026396103E-3</v>
      </c>
      <c r="K21" s="20">
        <f t="shared" ref="K21:K37" si="3">+G21</f>
        <v>6.5337600026396103E-3</v>
      </c>
      <c r="O21" s="20">
        <f t="shared" ref="O21:O37" ca="1" si="4">+C$11+C$12*$F21</f>
        <v>6.5913586396383322E-3</v>
      </c>
      <c r="Q21" s="47">
        <f t="shared" ref="Q21:Q37" si="5">+C21-15018.5</f>
        <v>37736.434000000001</v>
      </c>
    </row>
    <row r="22" spans="1:21" s="20" customFormat="1" ht="12.95" customHeight="1" x14ac:dyDescent="0.2">
      <c r="A22" s="20" t="s">
        <v>46</v>
      </c>
      <c r="B22" s="23"/>
      <c r="C22" s="48">
        <v>55079.737999999998</v>
      </c>
      <c r="D22" s="48"/>
      <c r="E22" s="20">
        <f t="shared" si="0"/>
        <v>0</v>
      </c>
      <c r="F22" s="20">
        <f t="shared" si="1"/>
        <v>0</v>
      </c>
      <c r="G22" s="20">
        <f t="shared" si="2"/>
        <v>0</v>
      </c>
      <c r="K22" s="20">
        <f t="shared" si="3"/>
        <v>0</v>
      </c>
      <c r="O22" s="20">
        <f t="shared" ca="1" si="4"/>
        <v>7.8090624731703469E-3</v>
      </c>
      <c r="Q22" s="47">
        <f t="shared" si="5"/>
        <v>40061.237999999998</v>
      </c>
    </row>
    <row r="23" spans="1:21" ht="12.95" customHeight="1" x14ac:dyDescent="0.2">
      <c r="A23" t="s">
        <v>53</v>
      </c>
      <c r="B23" s="2" t="s">
        <v>54</v>
      </c>
      <c r="C23" s="14">
        <v>55407.5576</v>
      </c>
      <c r="D23" s="14">
        <v>1E-4</v>
      </c>
      <c r="E23">
        <f t="shared" si="0"/>
        <v>1158.5313273869003</v>
      </c>
      <c r="F23">
        <f t="shared" si="1"/>
        <v>1158.5</v>
      </c>
      <c r="G23">
        <f t="shared" si="2"/>
        <v>8.8644400020712055E-3</v>
      </c>
      <c r="K23">
        <f t="shared" si="3"/>
        <v>8.8644400020712055E-3</v>
      </c>
      <c r="O23">
        <f t="shared" ca="1" si="4"/>
        <v>7.9807652349944518E-3</v>
      </c>
      <c r="Q23" s="1">
        <f t="shared" si="5"/>
        <v>40389.0576</v>
      </c>
    </row>
    <row r="24" spans="1:21" ht="12.95" customHeight="1" x14ac:dyDescent="0.2">
      <c r="A24" t="s">
        <v>55</v>
      </c>
      <c r="B24" s="2" t="s">
        <v>51</v>
      </c>
      <c r="C24" s="14">
        <v>56134.344299999997</v>
      </c>
      <c r="D24" s="15">
        <v>2.9999999999999997E-4</v>
      </c>
      <c r="E24">
        <f t="shared" si="0"/>
        <v>3727.0329065424321</v>
      </c>
      <c r="F24">
        <f t="shared" si="1"/>
        <v>3727</v>
      </c>
      <c r="G24">
        <f t="shared" si="2"/>
        <v>9.3112800022936426E-3</v>
      </c>
      <c r="K24">
        <f t="shared" si="3"/>
        <v>9.3112800022936426E-3</v>
      </c>
      <c r="O24">
        <f t="shared" ca="1" si="4"/>
        <v>8.3614458942479781E-3</v>
      </c>
      <c r="Q24" s="1">
        <f t="shared" si="5"/>
        <v>41115.844299999997</v>
      </c>
    </row>
    <row r="25" spans="1:21" ht="12.95" customHeight="1" x14ac:dyDescent="0.2">
      <c r="A25" t="s">
        <v>55</v>
      </c>
      <c r="B25" s="2" t="s">
        <v>49</v>
      </c>
      <c r="C25" s="14">
        <v>56134.484600000003</v>
      </c>
      <c r="D25" s="3">
        <v>2.9999999999999997E-4</v>
      </c>
      <c r="E25">
        <f t="shared" si="0"/>
        <v>3727.528733958608</v>
      </c>
      <c r="F25">
        <f t="shared" si="1"/>
        <v>3727.5</v>
      </c>
      <c r="G25">
        <f t="shared" si="2"/>
        <v>8.1306000065524131E-3</v>
      </c>
      <c r="K25">
        <f t="shared" si="3"/>
        <v>8.1306000065524131E-3</v>
      </c>
      <c r="O25">
        <f t="shared" ca="1" si="4"/>
        <v>8.361519999885365E-3</v>
      </c>
      <c r="Q25" s="1">
        <f t="shared" si="5"/>
        <v>41115.984600000003</v>
      </c>
    </row>
    <row r="26" spans="1:21" ht="12.95" customHeight="1" x14ac:dyDescent="0.2">
      <c r="A26" t="s">
        <v>55</v>
      </c>
      <c r="B26" s="2" t="s">
        <v>49</v>
      </c>
      <c r="C26" s="14">
        <v>56139.294999999998</v>
      </c>
      <c r="D26" s="3">
        <v>2.0000000000000001E-4</v>
      </c>
      <c r="E26">
        <f t="shared" si="0"/>
        <v>3744.5289349754353</v>
      </c>
      <c r="F26">
        <f t="shared" si="1"/>
        <v>3744.5</v>
      </c>
      <c r="G26">
        <f t="shared" si="2"/>
        <v>8.1874800016521476E-3</v>
      </c>
      <c r="K26">
        <f t="shared" si="3"/>
        <v>8.1874800016521476E-3</v>
      </c>
      <c r="O26">
        <f t="shared" ca="1" si="4"/>
        <v>8.3640395915564984E-3</v>
      </c>
      <c r="Q26" s="1">
        <f t="shared" si="5"/>
        <v>41120.794999999998</v>
      </c>
    </row>
    <row r="27" spans="1:21" ht="12.95" customHeight="1" x14ac:dyDescent="0.2">
      <c r="A27" t="s">
        <v>55</v>
      </c>
      <c r="B27" s="2" t="s">
        <v>51</v>
      </c>
      <c r="C27" s="14">
        <v>56139.4378</v>
      </c>
      <c r="D27" s="3">
        <v>5.0000000000000001E-4</v>
      </c>
      <c r="E27">
        <f t="shared" si="0"/>
        <v>3745.0335975201779</v>
      </c>
      <c r="F27">
        <f t="shared" si="1"/>
        <v>3745</v>
      </c>
      <c r="G27">
        <f t="shared" si="2"/>
        <v>9.5068000009632669E-3</v>
      </c>
      <c r="K27">
        <f t="shared" si="3"/>
        <v>9.5068000009632669E-3</v>
      </c>
      <c r="O27">
        <f t="shared" ca="1" si="4"/>
        <v>8.3641136971938854E-3</v>
      </c>
      <c r="Q27" s="1">
        <f t="shared" si="5"/>
        <v>41120.9378</v>
      </c>
    </row>
    <row r="28" spans="1:21" ht="12.95" customHeight="1" x14ac:dyDescent="0.2">
      <c r="A28" t="s">
        <v>55</v>
      </c>
      <c r="B28" s="2" t="s">
        <v>49</v>
      </c>
      <c r="C28" s="14">
        <v>56155.424200000001</v>
      </c>
      <c r="D28" s="3">
        <v>2.0000000000000001E-4</v>
      </c>
      <c r="E28">
        <f t="shared" si="0"/>
        <v>3801.530357360467</v>
      </c>
      <c r="F28">
        <f t="shared" si="1"/>
        <v>3801.5</v>
      </c>
      <c r="G28">
        <f t="shared" si="2"/>
        <v>8.5899600017000921E-3</v>
      </c>
      <c r="K28">
        <f t="shared" si="3"/>
        <v>8.5899600017000921E-3</v>
      </c>
      <c r="O28">
        <f t="shared" ca="1" si="4"/>
        <v>8.3724876342185402E-3</v>
      </c>
      <c r="Q28" s="1">
        <f t="shared" si="5"/>
        <v>41136.924200000001</v>
      </c>
    </row>
    <row r="29" spans="1:21" ht="12.95" customHeight="1" x14ac:dyDescent="0.2">
      <c r="A29" t="s">
        <v>55</v>
      </c>
      <c r="B29" s="2" t="s">
        <v>51</v>
      </c>
      <c r="C29" s="14">
        <v>56155.566500000001</v>
      </c>
      <c r="D29" s="3">
        <v>2.0000000000000001E-4</v>
      </c>
      <c r="E29">
        <f t="shared" si="0"/>
        <v>3802.0332528794861</v>
      </c>
      <c r="F29">
        <f t="shared" si="1"/>
        <v>3802</v>
      </c>
      <c r="G29">
        <f t="shared" si="2"/>
        <v>9.4092800063663162E-3</v>
      </c>
      <c r="K29">
        <f t="shared" si="3"/>
        <v>9.4092800063663162E-3</v>
      </c>
      <c r="O29">
        <f t="shared" ca="1" si="4"/>
        <v>8.3725617398559254E-3</v>
      </c>
      <c r="Q29" s="1">
        <f t="shared" si="5"/>
        <v>41137.066500000001</v>
      </c>
    </row>
    <row r="30" spans="1:21" ht="12.95" customHeight="1" x14ac:dyDescent="0.2">
      <c r="A30" s="16" t="s">
        <v>56</v>
      </c>
      <c r="B30" s="17" t="s">
        <v>49</v>
      </c>
      <c r="C30" s="18">
        <v>56203.6702</v>
      </c>
      <c r="D30" s="18">
        <v>2.0000000000000001E-4</v>
      </c>
      <c r="E30">
        <f t="shared" si="0"/>
        <v>3972.0342028325103</v>
      </c>
      <c r="F30">
        <f t="shared" si="1"/>
        <v>3972</v>
      </c>
      <c r="G30">
        <f t="shared" si="2"/>
        <v>9.6780800013220869E-3</v>
      </c>
      <c r="K30">
        <f t="shared" si="3"/>
        <v>9.6780800013220869E-3</v>
      </c>
      <c r="O30">
        <f t="shared" ca="1" si="4"/>
        <v>8.397757656567275E-3</v>
      </c>
      <c r="Q30" s="1">
        <f t="shared" si="5"/>
        <v>41185.1702</v>
      </c>
    </row>
    <row r="31" spans="1:21" ht="12.95" customHeight="1" x14ac:dyDescent="0.2">
      <c r="A31" t="s">
        <v>56</v>
      </c>
      <c r="B31" s="2" t="s">
        <v>51</v>
      </c>
      <c r="C31" s="14">
        <v>56203.6702</v>
      </c>
      <c r="D31" s="3">
        <v>2.0000000000000001E-4</v>
      </c>
      <c r="E31">
        <f t="shared" si="0"/>
        <v>3972.0342028325103</v>
      </c>
      <c r="F31">
        <f t="shared" si="1"/>
        <v>3972</v>
      </c>
      <c r="G31">
        <f t="shared" si="2"/>
        <v>9.6780800013220869E-3</v>
      </c>
      <c r="K31">
        <f t="shared" si="3"/>
        <v>9.6780800013220869E-3</v>
      </c>
      <c r="O31">
        <f t="shared" ca="1" si="4"/>
        <v>8.397757656567275E-3</v>
      </c>
      <c r="Q31" s="1">
        <f t="shared" si="5"/>
        <v>41185.1702</v>
      </c>
    </row>
    <row r="32" spans="1:21" x14ac:dyDescent="0.2">
      <c r="A32" t="s">
        <v>57</v>
      </c>
      <c r="B32" s="2" t="s">
        <v>51</v>
      </c>
      <c r="C32" s="14">
        <v>57282.6014</v>
      </c>
      <c r="D32" s="3">
        <v>1E-4</v>
      </c>
      <c r="E32">
        <f t="shared" si="0"/>
        <v>7785.0325570954355</v>
      </c>
      <c r="F32">
        <f t="shared" si="1"/>
        <v>7785</v>
      </c>
      <c r="G32">
        <f t="shared" si="2"/>
        <v>9.212400000251364E-3</v>
      </c>
      <c r="K32">
        <f t="shared" si="3"/>
        <v>9.212400000251364E-3</v>
      </c>
      <c r="O32">
        <f t="shared" ca="1" si="4"/>
        <v>8.9628872472753539E-3</v>
      </c>
      <c r="Q32" s="1">
        <f t="shared" si="5"/>
        <v>42264.1014</v>
      </c>
    </row>
    <row r="33" spans="1:17" x14ac:dyDescent="0.2">
      <c r="A33" t="s">
        <v>57</v>
      </c>
      <c r="B33" s="2" t="s">
        <v>49</v>
      </c>
      <c r="C33" s="14">
        <v>57283.592199999999</v>
      </c>
      <c r="D33" s="3">
        <v>1E-4</v>
      </c>
      <c r="E33">
        <f t="shared" si="0"/>
        <v>7788.53409525598</v>
      </c>
      <c r="F33">
        <f t="shared" si="1"/>
        <v>7788.5</v>
      </c>
      <c r="G33">
        <f t="shared" si="2"/>
        <v>9.6476399994571693E-3</v>
      </c>
      <c r="K33">
        <f t="shared" si="3"/>
        <v>9.6476399994571693E-3</v>
      </c>
      <c r="O33">
        <f t="shared" ca="1" si="4"/>
        <v>8.9634059867370573E-3</v>
      </c>
      <c r="Q33" s="1">
        <f t="shared" si="5"/>
        <v>42265.092199999999</v>
      </c>
    </row>
    <row r="34" spans="1:17" x14ac:dyDescent="0.2">
      <c r="A34" t="s">
        <v>57</v>
      </c>
      <c r="B34" s="2" t="s">
        <v>51</v>
      </c>
      <c r="C34" s="14">
        <v>57284.5838</v>
      </c>
      <c r="D34" s="3">
        <v>2.0000000000000001E-4</v>
      </c>
      <c r="E34">
        <f t="shared" si="0"/>
        <v>7792.0384606576772</v>
      </c>
      <c r="F34">
        <f t="shared" si="1"/>
        <v>7792</v>
      </c>
      <c r="G34">
        <f t="shared" si="2"/>
        <v>1.0882880000281148E-2</v>
      </c>
      <c r="K34">
        <f t="shared" si="3"/>
        <v>1.0882880000281148E-2</v>
      </c>
      <c r="O34">
        <f t="shared" ca="1" si="4"/>
        <v>8.9639247261987624E-3</v>
      </c>
      <c r="Q34" s="1">
        <f t="shared" si="5"/>
        <v>42266.0838</v>
      </c>
    </row>
    <row r="35" spans="1:17" x14ac:dyDescent="0.2">
      <c r="A35" t="s">
        <v>57</v>
      </c>
      <c r="B35" s="2" t="s">
        <v>49</v>
      </c>
      <c r="C35" s="14">
        <v>57289.535499999998</v>
      </c>
      <c r="D35" s="3">
        <v>2.0000000000000001E-4</v>
      </c>
      <c r="E35">
        <f t="shared" si="0"/>
        <v>7809.5380231421022</v>
      </c>
      <c r="F35">
        <f t="shared" si="1"/>
        <v>7809.5</v>
      </c>
      <c r="G35">
        <f t="shared" si="2"/>
        <v>1.0759080003481358E-2</v>
      </c>
      <c r="K35">
        <f t="shared" si="3"/>
        <v>1.0759080003481358E-2</v>
      </c>
      <c r="O35">
        <f t="shared" ca="1" si="4"/>
        <v>8.9665184235072828E-3</v>
      </c>
      <c r="Q35" s="1">
        <f t="shared" si="5"/>
        <v>42271.035499999998</v>
      </c>
    </row>
    <row r="36" spans="1:17" x14ac:dyDescent="0.2">
      <c r="A36" t="s">
        <v>57</v>
      </c>
      <c r="B36" s="2" t="s">
        <v>51</v>
      </c>
      <c r="C36" s="14">
        <v>57307.502500000002</v>
      </c>
      <c r="D36" s="3">
        <v>2.0000000000000001E-4</v>
      </c>
      <c r="E36">
        <f t="shared" si="0"/>
        <v>7873.0343252520588</v>
      </c>
      <c r="F36">
        <f t="shared" si="1"/>
        <v>7873</v>
      </c>
      <c r="G36">
        <f t="shared" si="2"/>
        <v>9.7127200060640462E-3</v>
      </c>
      <c r="K36">
        <f t="shared" si="3"/>
        <v>9.7127200060640462E-3</v>
      </c>
      <c r="O36">
        <f t="shared" ca="1" si="4"/>
        <v>8.9759298394553461E-3</v>
      </c>
      <c r="Q36" s="1">
        <f t="shared" si="5"/>
        <v>42289.002500000002</v>
      </c>
    </row>
    <row r="37" spans="1:17" x14ac:dyDescent="0.2">
      <c r="A37" s="13" t="s">
        <v>48</v>
      </c>
      <c r="B37" s="51" t="s">
        <v>49</v>
      </c>
      <c r="C37" s="49">
        <v>59779.449599999934</v>
      </c>
      <c r="D37" s="50">
        <v>4.0000000000000002E-4</v>
      </c>
      <c r="E37">
        <f t="shared" si="0"/>
        <v>16609.022518127342</v>
      </c>
      <c r="F37">
        <f t="shared" si="1"/>
        <v>16609</v>
      </c>
      <c r="G37">
        <f t="shared" si="2"/>
        <v>6.3717599405208603E-3</v>
      </c>
      <c r="K37">
        <f t="shared" si="3"/>
        <v>6.3717599405208603E-3</v>
      </c>
      <c r="O37">
        <f t="shared" ca="1" si="4"/>
        <v>1.0270703535869133E-2</v>
      </c>
      <c r="Q37" s="1">
        <f t="shared" si="5"/>
        <v>44760.949599999934</v>
      </c>
    </row>
    <row r="38" spans="1:17" x14ac:dyDescent="0.2">
      <c r="B38" s="2"/>
      <c r="C38" s="3"/>
      <c r="D38" s="3"/>
    </row>
    <row r="39" spans="1:17" x14ac:dyDescent="0.2">
      <c r="B39" s="2"/>
      <c r="C39" s="3"/>
      <c r="D39" s="3"/>
    </row>
    <row r="40" spans="1:17" x14ac:dyDescent="0.2">
      <c r="B40" s="2"/>
      <c r="C40" s="3"/>
      <c r="D40" s="3"/>
    </row>
    <row r="41" spans="1:17" x14ac:dyDescent="0.2">
      <c r="B41" s="2"/>
      <c r="C41" s="3"/>
      <c r="D41" s="3"/>
    </row>
    <row r="42" spans="1:17" x14ac:dyDescent="0.2">
      <c r="B42" s="2"/>
      <c r="C42" s="3"/>
      <c r="D42" s="3"/>
    </row>
    <row r="43" spans="1:17" x14ac:dyDescent="0.2">
      <c r="B43" s="2"/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sortState xmlns:xlrd2="http://schemas.microsoft.com/office/spreadsheetml/2017/richdata2" ref="A21:R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2024-03-03T02:51:31Z</dcterms:modified>
</cp:coreProperties>
</file>