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3314527D-5D2F-4E41-953A-B795599025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G11" i="1"/>
  <c r="F11" i="1"/>
  <c r="Q22" i="1"/>
  <c r="Q23" i="1"/>
  <c r="C21" i="1"/>
  <c r="E21" i="1"/>
  <c r="F21" i="1"/>
  <c r="A21" i="1"/>
  <c r="H20" i="1"/>
  <c r="E14" i="1"/>
  <c r="E15" i="1" s="1"/>
  <c r="Q21" i="1"/>
  <c r="G21" i="1"/>
  <c r="H21" i="1"/>
  <c r="C17" i="1"/>
  <c r="C11" i="1"/>
  <c r="C12" i="1"/>
  <c r="O21" i="1" l="1"/>
  <c r="S21" i="1" s="1"/>
  <c r="C16" i="1"/>
  <c r="D18" i="1" s="1"/>
  <c r="C15" i="1"/>
  <c r="O22" i="1"/>
  <c r="S22" i="1" s="1"/>
  <c r="O23" i="1"/>
  <c r="S23" i="1" s="1"/>
  <c r="C18" i="1" l="1"/>
  <c r="E16" i="1"/>
  <c r="E17" i="1" s="1"/>
  <c r="S19" i="1"/>
</calcChain>
</file>

<file path=xl/sharedStrings.xml><?xml version="1.0" encoding="utf-8"?>
<sst xmlns="http://schemas.openxmlformats.org/spreadsheetml/2006/main" count="56" uniqueCount="52">
  <si>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</si>
  <si>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</si>
  <si>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</si>
  <si>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</si>
  <si>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</si>
  <si>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</si>
  <si>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</si>
  <si>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</si>
  <si>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</si>
  <si>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</si>
  <si>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</si>
  <si>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</si>
  <si>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</si>
  <si>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</si>
  <si>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</si>
  <si>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</si>
  <si>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</si>
  <si>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</si>
  <si>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</si>
  <si>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</si>
  <si>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</si>
  <si>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</si>
  <si>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</si>
  <si>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</si>
  <si>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</si>
  <si>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</si>
  <si>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</si>
  <si>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</si>
  <si>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</si>
  <si>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</si>
  <si>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</si>
  <si>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</si>
  <si>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</si>
  <si>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</si>
  <si>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</si>
  <si>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</si>
  <si>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</si>
  <si>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</si>
  <si>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</si>
  <si>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</si>
  <si>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</si>
  <si>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</si>
  <si>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G1677-0992</t>
  </si>
  <si>
    <t>G1677-0992_Peg.xls</t>
  </si>
  <si>
    <t>EC</t>
  </si>
  <si>
    <t>Peg</t>
  </si>
  <si>
    <t>VSX</t>
  </si>
  <si>
    <t>IBVS 6011</t>
  </si>
  <si>
    <t>II</t>
  </si>
  <si>
    <t>IBVS 6042</t>
  </si>
  <si>
    <t>V0712 Peg / GSC 1677-0992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</si>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</sst>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8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7" fillId="0" borderId="1" applyNumberFormat="0" applyFont="0" applyFill="0" applyAlignment="0" applyProtection="0"/>
  </cellStyleXfs>
  <cellXfs count="38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5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V0712 Peg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2406015037593983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2254</c:v>
                </c:pt>
                <c:pt idx="2">
                  <c:v>2916.5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32C-4724-AA4F-6D3C0848116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2254</c:v>
                </c:pt>
                <c:pt idx="2">
                  <c:v>2916.5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-2.0887999817205127E-2</c:v>
                </c:pt>
                <c:pt idx="2">
                  <c:v>-6.7112999815435614E-2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32C-4724-AA4F-6D3C0848116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2254</c:v>
                </c:pt>
                <c:pt idx="2">
                  <c:v>2916.5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32C-4724-AA4F-6D3C0848116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2254</c:v>
                </c:pt>
                <c:pt idx="2">
                  <c:v>2916.5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32C-4724-AA4F-6D3C0848116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2254</c:v>
                </c:pt>
                <c:pt idx="2">
                  <c:v>2916.5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32C-4724-AA4F-6D3C0848116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2254</c:v>
                </c:pt>
                <c:pt idx="2">
                  <c:v>2916.5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32C-4724-AA4F-6D3C0848116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2254</c:v>
                </c:pt>
                <c:pt idx="2">
                  <c:v>2916.5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32C-4724-AA4F-6D3C0848116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2254</c:v>
                </c:pt>
                <c:pt idx="2">
                  <c:v>2916.5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0.13638166055413301</c:v>
                </c:pt>
                <c:pt idx="1">
                  <c:v>-2.0887999817205127E-2</c:v>
                </c:pt>
                <c:pt idx="2">
                  <c:v>-6.7112999815435614E-2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32C-4724-AA4F-6D3C08481163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2254</c:v>
                </c:pt>
                <c:pt idx="2">
                  <c:v>2916.5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32C-4724-AA4F-6D3C084811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49796656"/>
        <c:axId val="1"/>
      </c:scatterChart>
      <c:valAx>
        <c:axId val="6497966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4979665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451127819548873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142875</xdr:colOff>
      <xdr:row>0</xdr:row>
      <xdr:rowOff>0</xdr:rowOff>
    </xdr:from>
    <xdr:to>
      <xdr:col>16</xdr:col>
      <xdr:colOff>276225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21B4564E-FFB7-3E57-B47C-606453642B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33" sqref="F33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50</v>
      </c>
      <c r="E1" t="s">
        <v>43</v>
      </c>
    </row>
    <row r="2" spans="1:7" s="6" customFormat="1" ht="12.95" customHeight="1" x14ac:dyDescent="0.2">
      <c r="A2" s="6" t="s">
        <v>24</v>
      </c>
      <c r="B2" s="6" t="s">
        <v>44</v>
      </c>
      <c r="C2" s="7" t="s">
        <v>41</v>
      </c>
      <c r="D2" s="8" t="s">
        <v>45</v>
      </c>
      <c r="E2" s="3" t="s">
        <v>42</v>
      </c>
      <c r="F2" s="6" t="e">
        <v>#N/A</v>
      </c>
    </row>
    <row r="3" spans="1:7" s="6" customFormat="1" ht="12.95" customHeight="1" thickBot="1" x14ac:dyDescent="0.25"/>
    <row r="4" spans="1:7" s="6" customFormat="1" ht="12.95" customHeight="1" thickTop="1" thickBot="1" x14ac:dyDescent="0.25">
      <c r="A4" s="9" t="s">
        <v>0</v>
      </c>
      <c r="C4" s="10" t="s">
        <v>40</v>
      </c>
      <c r="D4" s="11" t="s">
        <v>40</v>
      </c>
    </row>
    <row r="5" spans="1:7" s="6" customFormat="1" ht="12.95" customHeight="1" x14ac:dyDescent="0.2"/>
    <row r="6" spans="1:7" s="6" customFormat="1" ht="12.95" customHeight="1" x14ac:dyDescent="0.2">
      <c r="A6" s="9" t="s">
        <v>1</v>
      </c>
    </row>
    <row r="7" spans="1:7" s="6" customFormat="1" ht="12.95" customHeight="1" x14ac:dyDescent="0.2">
      <c r="A7" s="6" t="s">
        <v>2</v>
      </c>
      <c r="C7" s="37">
        <v>54595.924999999814</v>
      </c>
      <c r="D7" s="13" t="s">
        <v>46</v>
      </c>
    </row>
    <row r="8" spans="1:7" s="6" customFormat="1" ht="12.95" customHeight="1" x14ac:dyDescent="0.2">
      <c r="A8" s="6" t="s">
        <v>3</v>
      </c>
      <c r="C8" s="37">
        <v>0.55712200000000001</v>
      </c>
      <c r="D8" s="13" t="s">
        <v>46</v>
      </c>
    </row>
    <row r="9" spans="1:7" s="6" customFormat="1" ht="12.95" customHeight="1" x14ac:dyDescent="0.2">
      <c r="A9" s="14" t="s">
        <v>30</v>
      </c>
      <c r="C9" s="15">
        <v>-9.5</v>
      </c>
      <c r="D9" s="6" t="s">
        <v>31</v>
      </c>
    </row>
    <row r="10" spans="1:7" s="6" customFormat="1" ht="12.95" customHeight="1" thickBot="1" x14ac:dyDescent="0.25">
      <c r="C10" s="16" t="s">
        <v>20</v>
      </c>
      <c r="D10" s="16" t="s">
        <v>21</v>
      </c>
    </row>
    <row r="11" spans="1:7" s="6" customFormat="1" ht="12.95" customHeight="1" x14ac:dyDescent="0.2">
      <c r="A11" s="6" t="s">
        <v>15</v>
      </c>
      <c r="C11" s="17">
        <f ca="1">INTERCEPT(INDIRECT($G$11):G992,INDIRECT($F$11):F992)</f>
        <v>0.13638166055413301</v>
      </c>
      <c r="D11" s="8"/>
      <c r="F11" s="18" t="str">
        <f>"F"&amp;E19</f>
        <v>F22</v>
      </c>
      <c r="G11" s="17" t="str">
        <f>"G"&amp;E19</f>
        <v>G22</v>
      </c>
    </row>
    <row r="12" spans="1:7" s="6" customFormat="1" ht="12.95" customHeight="1" x14ac:dyDescent="0.2">
      <c r="A12" s="6" t="s">
        <v>16</v>
      </c>
      <c r="C12" s="17">
        <f ca="1">SLOPE(INDIRECT($G$11):G992,INDIRECT($F$11):F992)</f>
        <v>-6.9773584902989416E-5</v>
      </c>
      <c r="D12" s="8"/>
    </row>
    <row r="13" spans="1:7" s="6" customFormat="1" ht="12.95" customHeight="1" x14ac:dyDescent="0.2">
      <c r="A13" s="6" t="s">
        <v>19</v>
      </c>
      <c r="C13" s="8" t="s">
        <v>13</v>
      </c>
      <c r="D13" s="19" t="s">
        <v>37</v>
      </c>
      <c r="E13" s="15">
        <v>1</v>
      </c>
    </row>
    <row r="14" spans="1:7" s="6" customFormat="1" ht="12.95" customHeight="1" x14ac:dyDescent="0.2">
      <c r="D14" s="19" t="s">
        <v>32</v>
      </c>
      <c r="E14" s="20">
        <f ca="1">NOW()+15018.5+$C$9/24</f>
        <v>60372.661938078701</v>
      </c>
    </row>
    <row r="15" spans="1:7" s="6" customFormat="1" ht="12.95" customHeight="1" x14ac:dyDescent="0.2">
      <c r="A15" s="21" t="s">
        <v>17</v>
      </c>
      <c r="C15" s="22">
        <f ca="1">(C7+C11)+(C8+C12)*INT(MAX(F21:F3533))</f>
        <v>56220.425673886792</v>
      </c>
      <c r="D15" s="19" t="s">
        <v>38</v>
      </c>
      <c r="E15" s="20">
        <f ca="1">ROUND(2*(E14-$C$7)/$C$8,0)/2+E13</f>
        <v>10370</v>
      </c>
    </row>
    <row r="16" spans="1:7" s="6" customFormat="1" ht="12.95" customHeight="1" x14ac:dyDescent="0.2">
      <c r="A16" s="9" t="s">
        <v>4</v>
      </c>
      <c r="C16" s="23">
        <f ca="1">+C8+C12</f>
        <v>0.557052226415097</v>
      </c>
      <c r="D16" s="19" t="s">
        <v>39</v>
      </c>
      <c r="E16" s="17">
        <f ca="1">ROUND(2*(E14-$C$15)/$C$16,0)/2+E13</f>
        <v>7455</v>
      </c>
    </row>
    <row r="17" spans="1:19" s="6" customFormat="1" ht="12.95" customHeight="1" thickBot="1" x14ac:dyDescent="0.25">
      <c r="A17" s="19" t="s">
        <v>29</v>
      </c>
      <c r="C17" s="6">
        <f>COUNT(C21:C2191)</f>
        <v>3</v>
      </c>
      <c r="D17" s="19" t="s">
        <v>33</v>
      </c>
      <c r="E17" s="24">
        <f ca="1">+$C$15+$C$16*E16-15018.5-$C$9/24</f>
        <v>45355.145855144678</v>
      </c>
    </row>
    <row r="18" spans="1:19" s="6" customFormat="1" ht="12.95" customHeight="1" thickTop="1" thickBot="1" x14ac:dyDescent="0.25">
      <c r="A18" s="9" t="s">
        <v>5</v>
      </c>
      <c r="C18" s="25">
        <f ca="1">+C15</f>
        <v>56220.425673886792</v>
      </c>
      <c r="D18" s="26">
        <f ca="1">+C16</f>
        <v>0.557052226415097</v>
      </c>
      <c r="E18" s="27" t="s">
        <v>34</v>
      </c>
    </row>
    <row r="19" spans="1:19" s="6" customFormat="1" ht="12.95" customHeight="1" thickTop="1" x14ac:dyDescent="0.2">
      <c r="A19" s="28" t="s">
        <v>35</v>
      </c>
      <c r="E19" s="29">
        <v>22</v>
      </c>
      <c r="S19" s="6">
        <f ca="1">SQRT(SUM(S21:S50)/(COUNT(S21:S50)-1))</f>
        <v>9.6436397007309327E-2</v>
      </c>
    </row>
    <row r="20" spans="1:19" s="6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30" t="str">
        <f>A21</f>
        <v>VSX</v>
      </c>
      <c r="I20" s="30" t="s">
        <v>51</v>
      </c>
      <c r="J20" s="30" t="s">
        <v>18</v>
      </c>
      <c r="K20" s="30" t="s">
        <v>25</v>
      </c>
      <c r="L20" s="30" t="s">
        <v>26</v>
      </c>
      <c r="M20" s="30" t="s">
        <v>27</v>
      </c>
      <c r="N20" s="30" t="s">
        <v>28</v>
      </c>
      <c r="O20" s="30" t="s">
        <v>23</v>
      </c>
      <c r="P20" s="31" t="s">
        <v>22</v>
      </c>
      <c r="Q20" s="16" t="s">
        <v>14</v>
      </c>
      <c r="R20" s="32" t="s">
        <v>36</v>
      </c>
    </row>
    <row r="21" spans="1:19" s="6" customFormat="1" ht="12.95" customHeight="1" x14ac:dyDescent="0.2">
      <c r="A21" s="6" t="str">
        <f>D7</f>
        <v>VSX</v>
      </c>
      <c r="C21" s="12">
        <f>C$7</f>
        <v>54595.924999999814</v>
      </c>
      <c r="D21" s="12" t="s">
        <v>13</v>
      </c>
      <c r="E21" s="6">
        <f>+(C21-C$7)/C$8</f>
        <v>0</v>
      </c>
      <c r="F21" s="6">
        <f>ROUND(2*E21,0)/2</f>
        <v>0</v>
      </c>
      <c r="G21" s="6">
        <f>+C21-(C$7+F21*C$8)</f>
        <v>0</v>
      </c>
      <c r="H21" s="6">
        <f>+G21</f>
        <v>0</v>
      </c>
      <c r="O21" s="6">
        <f ca="1">+C$11+C$12*$F21</f>
        <v>0.13638166055413301</v>
      </c>
      <c r="Q21" s="33">
        <f>+C21-15018.5</f>
        <v>39577.424999999814</v>
      </c>
      <c r="S21" s="6">
        <f ca="1">+(O21-G21)^2</f>
        <v>1.8599957335502758E-2</v>
      </c>
    </row>
    <row r="22" spans="1:19" s="6" customFormat="1" ht="12.95" customHeight="1" x14ac:dyDescent="0.2">
      <c r="A22" s="4" t="s">
        <v>47</v>
      </c>
      <c r="B22" s="5" t="s">
        <v>48</v>
      </c>
      <c r="C22" s="4">
        <v>55851.657099999997</v>
      </c>
      <c r="D22" s="4">
        <v>4.0000000000000002E-4</v>
      </c>
      <c r="E22" s="6">
        <f>+(C22-C$7)/C$8</f>
        <v>2253.9625073147049</v>
      </c>
      <c r="F22" s="6">
        <f>ROUND(2*E22,0)/2</f>
        <v>2254</v>
      </c>
      <c r="G22" s="6">
        <f>+C22-(C$7+F22*C$8)</f>
        <v>-2.0887999817205127E-2</v>
      </c>
      <c r="I22" s="6">
        <f>+G22</f>
        <v>-2.0887999817205127E-2</v>
      </c>
      <c r="O22" s="6">
        <f ca="1">+C$11+C$12*$F22</f>
        <v>-2.0887999817205127E-2</v>
      </c>
      <c r="Q22" s="33">
        <f>+C22-15018.5</f>
        <v>40833.157099999997</v>
      </c>
      <c r="S22" s="6">
        <f ca="1">+(O22-G22)^2</f>
        <v>0</v>
      </c>
    </row>
    <row r="23" spans="1:19" s="6" customFormat="1" ht="12.95" customHeight="1" x14ac:dyDescent="0.2">
      <c r="A23" s="34" t="s">
        <v>49</v>
      </c>
      <c r="B23" s="35" t="s">
        <v>48</v>
      </c>
      <c r="C23" s="36">
        <v>56220.7042</v>
      </c>
      <c r="D23" s="36">
        <v>4.0000000000000002E-4</v>
      </c>
      <c r="E23" s="6">
        <f>+(C23-C$7)/C$8</f>
        <v>2916.3795362598971</v>
      </c>
      <c r="F23" s="6">
        <f>ROUND(2*E23,0)/2</f>
        <v>2916.5</v>
      </c>
      <c r="G23" s="6">
        <f>+C23-(C$7+F23*C$8)</f>
        <v>-6.7112999815435614E-2</v>
      </c>
      <c r="I23" s="6">
        <f>+G23</f>
        <v>-6.7112999815435614E-2</v>
      </c>
      <c r="O23" s="6">
        <f ca="1">+C$11+C$12*$F23</f>
        <v>-6.7112999815435614E-2</v>
      </c>
      <c r="Q23" s="33">
        <f>+C23-15018.5</f>
        <v>41202.2042</v>
      </c>
      <c r="S23" s="6">
        <f ca="1">+(O23-G23)^2</f>
        <v>0</v>
      </c>
    </row>
    <row r="24" spans="1:19" s="6" customFormat="1" ht="12.95" customHeight="1" x14ac:dyDescent="0.2">
      <c r="C24" s="12"/>
      <c r="D24" s="12"/>
      <c r="Q24" s="33"/>
    </row>
    <row r="25" spans="1:19" s="6" customFormat="1" ht="12.95" customHeight="1" x14ac:dyDescent="0.2">
      <c r="C25" s="12"/>
      <c r="D25" s="12"/>
      <c r="Q25" s="33"/>
    </row>
    <row r="26" spans="1:19" s="6" customFormat="1" ht="12.95" customHeight="1" x14ac:dyDescent="0.2">
      <c r="C26" s="12"/>
      <c r="D26" s="12"/>
      <c r="Q26" s="33"/>
    </row>
    <row r="27" spans="1:19" s="6" customFormat="1" ht="12.95" customHeight="1" x14ac:dyDescent="0.2">
      <c r="C27" s="12"/>
      <c r="D27" s="12"/>
      <c r="Q27" s="33"/>
    </row>
    <row r="28" spans="1:19" s="6" customFormat="1" ht="12.95" customHeight="1" x14ac:dyDescent="0.2">
      <c r="C28" s="12"/>
      <c r="D28" s="12"/>
      <c r="Q28" s="33"/>
    </row>
    <row r="29" spans="1:19" s="6" customFormat="1" ht="12.95" customHeight="1" x14ac:dyDescent="0.2">
      <c r="C29" s="12"/>
      <c r="D29" s="12"/>
      <c r="Q29" s="33"/>
    </row>
    <row r="30" spans="1:19" s="6" customFormat="1" ht="12.95" customHeight="1" x14ac:dyDescent="0.2">
      <c r="C30" s="12"/>
      <c r="D30" s="12"/>
      <c r="Q30" s="33"/>
    </row>
    <row r="31" spans="1:19" s="6" customFormat="1" ht="12.95" customHeight="1" x14ac:dyDescent="0.2">
      <c r="C31" s="12"/>
      <c r="D31" s="12"/>
      <c r="Q31" s="33"/>
    </row>
    <row r="32" spans="1:19" s="6" customFormat="1" ht="12.95" customHeight="1" x14ac:dyDescent="0.2">
      <c r="C32" s="12"/>
      <c r="D32" s="12"/>
      <c r="Q32" s="33"/>
    </row>
    <row r="33" spans="3:17" s="6" customFormat="1" ht="12.95" customHeight="1" x14ac:dyDescent="0.2">
      <c r="C33" s="12"/>
      <c r="D33" s="12"/>
      <c r="Q33" s="33"/>
    </row>
    <row r="34" spans="3:17" s="6" customFormat="1" ht="12.95" customHeight="1" x14ac:dyDescent="0.2">
      <c r="C34" s="12"/>
      <c r="D34" s="12"/>
    </row>
    <row r="35" spans="3:17" s="6" customFormat="1" ht="12.95" customHeight="1" x14ac:dyDescent="0.2">
      <c r="C35" s="12"/>
      <c r="D35" s="12"/>
    </row>
    <row r="36" spans="3:17" s="6" customFormat="1" ht="12.95" customHeight="1" x14ac:dyDescent="0.2">
      <c r="C36" s="12"/>
      <c r="D36" s="12"/>
    </row>
    <row r="37" spans="3:17" s="6" customFormat="1" ht="12.95" customHeight="1" x14ac:dyDescent="0.2">
      <c r="C37" s="12"/>
      <c r="D37" s="12"/>
    </row>
    <row r="38" spans="3:17" s="6" customFormat="1" ht="12.95" customHeight="1" x14ac:dyDescent="0.2">
      <c r="C38" s="12"/>
      <c r="D38" s="12"/>
    </row>
    <row r="39" spans="3:17" s="6" customFormat="1" ht="12.95" customHeight="1" x14ac:dyDescent="0.2">
      <c r="C39" s="12"/>
      <c r="D39" s="12"/>
    </row>
    <row r="40" spans="3:17" s="6" customFormat="1" ht="12.95" customHeight="1" x14ac:dyDescent="0.2">
      <c r="C40" s="12"/>
      <c r="D40" s="12"/>
    </row>
    <row r="41" spans="3:17" s="6" customFormat="1" ht="12.95" customHeight="1" x14ac:dyDescent="0.2">
      <c r="C41" s="12"/>
      <c r="D41" s="12"/>
    </row>
    <row r="42" spans="3:17" s="6" customFormat="1" ht="12.95" customHeight="1" x14ac:dyDescent="0.2">
      <c r="C42" s="12"/>
      <c r="D42" s="12"/>
    </row>
    <row r="43" spans="3:17" s="6" customFormat="1" ht="12.95" customHeight="1" x14ac:dyDescent="0.2">
      <c r="C43" s="12"/>
      <c r="D43" s="12"/>
    </row>
    <row r="44" spans="3:17" s="6" customFormat="1" ht="12.95" customHeight="1" x14ac:dyDescent="0.2">
      <c r="C44" s="12"/>
      <c r="D44" s="1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2024-03-03T02:53:11Z</dcterms:modified>
</cp:coreProperties>
</file>