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9CD997-28AB-4CA7-B90A-41B607E601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2" i="1" l="1"/>
  <c r="F14" i="1" s="1"/>
  <c r="F15" i="1" s="1"/>
  <c r="E22" i="1"/>
  <c r="F22" i="1"/>
  <c r="G22" i="1"/>
  <c r="I22" i="1"/>
  <c r="E23" i="1"/>
  <c r="F23" i="1"/>
  <c r="G23" i="1"/>
  <c r="J23" i="1"/>
  <c r="Q22" i="1"/>
  <c r="Q23" i="1"/>
  <c r="C21" i="1"/>
  <c r="C17" i="1"/>
  <c r="D15" i="1"/>
  <c r="E21" i="1"/>
  <c r="F21" i="1"/>
  <c r="G21" i="1"/>
  <c r="Q21" i="1"/>
  <c r="C11" i="1"/>
  <c r="C12" i="1"/>
  <c r="C16" i="1"/>
  <c r="D18" i="1"/>
  <c r="D16" i="1"/>
  <c r="H21" i="1"/>
  <c r="O22" i="1"/>
  <c r="C15" i="1"/>
  <c r="C18" i="1"/>
  <c r="O21" i="1"/>
  <c r="O23" i="1"/>
  <c r="F13" i="1" l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<sst xmlns="http://schemas.openxmlformats.org/spreadsheetml/2006/main" count="49" uniqueCount="46">
  <si>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</si>
  <si>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</si>
  <si>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</si>
  <si>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</si>
  <si>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</si>
  <si>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</si>
  <si>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</si>
  <si>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</si>
  <si>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</si>
  <si>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</si>
  <si>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</si>
  <si>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</si>
  <si>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</si>
  <si>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</si>
  <si>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</si>
  <si>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</si>
  <si>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</si>
  <si>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</si>
  <si>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</si>
  <si>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</si>
  <si>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</si>
  <si>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</si>
  <si>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</si>
  <si>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</si>
  <si>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</si>
  <si>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</si>
  <si>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</si>
  <si>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</si>
  <si>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</si>
  <si>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</si>
  <si>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# of data points:</t>
  </si>
  <si>
    <t>EA/SD:</t>
  </si>
  <si>
    <t>NOTE:  ROTSE data are at limit of detection.  "Eclipse" appears as a loss of data...a clean/clear spot in the data.</t>
  </si>
  <si>
    <t>ROTSE</t>
  </si>
  <si>
    <t>I</t>
  </si>
  <si>
    <t>IBVS 5690</t>
  </si>
  <si>
    <t>DX Per / ??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</si>
  <si>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</si>
  <si>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</si>
  <si>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</si>
  <si>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</si>
  <si>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</si>
  <si>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</si>
  <si>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&gt;&gt;&gt;&gt;&gt;&gt;&gt;&gt;&gt;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</si>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</sst>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172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2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2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Per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1421712046357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D-456B-A385-5324E4E5EC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-3.3710020943544805E-6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D-456B-A385-5324E4E5EC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-7.6345856992702466E-2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3D-456B-A385-5324E4E5EC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3D-456B-A385-5324E4E5EC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3D-456B-A385-5324E4E5EC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3D-456B-A385-5324E4E5EC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3D-456B-A385-5324E4E5EC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7889</c:v>
                </c:pt>
                <c:pt idx="2">
                  <c:v>8563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2.9844059638667389E-3</c:v>
                </c:pt>
                <c:pt idx="1">
                  <c:v>-3.7919496029677278E-2</c:v>
                </c:pt>
                <c:pt idx="2">
                  <c:v>-4.1414137928986273E-2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3D-456B-A385-5324E4E5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201568"/>
        <c:axId val="1"/>
      </c:scatterChart>
      <c:valAx>
        <c:axId val="928201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201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9371647607054"/>
          <c:y val="0.9204921861831491"/>
          <c:w val="0.762520872289994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9525</xdr:rowOff>
    </xdr:from>
    <xdr:to>
      <xdr:col>16</xdr:col>
      <xdr:colOff>447675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5EE2DE-6FE4-5DFF-7B54-436CC7AF8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38" sqref="K3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  <c r="B1" s="1"/>
      <c r="C1" s="3"/>
    </row>
    <row r="2" spans="1:6" s="4" customFormat="1" ht="12.95" customHeight="1" x14ac:dyDescent="0.2">
      <c r="A2" s="4" t="s">
        <v>25</v>
      </c>
      <c r="B2" s="4" t="s">
        <v>31</v>
      </c>
    </row>
    <row r="3" spans="1:6" s="4" customFormat="1" ht="12.95" customHeight="1" thickBot="1" x14ac:dyDescent="0.25">
      <c r="C3" s="6" t="s">
        <v>32</v>
      </c>
    </row>
    <row r="4" spans="1:6" s="4" customFormat="1" ht="12.95" customHeight="1" thickTop="1" thickBot="1" x14ac:dyDescent="0.25">
      <c r="A4" s="7" t="s">
        <v>0</v>
      </c>
      <c r="B4" s="7"/>
      <c r="C4" s="8">
        <v>28427.61</v>
      </c>
      <c r="D4" s="9">
        <v>2.9119899999999999</v>
      </c>
    </row>
    <row r="5" spans="1:6" s="4" customFormat="1" ht="12.95" customHeight="1" x14ac:dyDescent="0.2">
      <c r="A5" s="10" t="s">
        <v>43</v>
      </c>
      <c r="C5" s="11">
        <v>-9.5</v>
      </c>
    </row>
    <row r="6" spans="1:6" s="4" customFormat="1" ht="12.95" customHeight="1" x14ac:dyDescent="0.2">
      <c r="A6" s="7" t="s">
        <v>1</v>
      </c>
      <c r="B6" s="7"/>
    </row>
    <row r="7" spans="1:6" s="4" customFormat="1" ht="12.95" customHeight="1" x14ac:dyDescent="0.2">
      <c r="A7" s="4" t="s">
        <v>2</v>
      </c>
      <c r="C7" s="12">
        <v>28427.61</v>
      </c>
    </row>
    <row r="8" spans="1:6" s="4" customFormat="1" ht="12.95" customHeight="1" x14ac:dyDescent="0.2">
      <c r="A8" s="4" t="s">
        <v>3</v>
      </c>
      <c r="C8" s="13">
        <v>2.9119613389999999</v>
      </c>
    </row>
    <row r="9" spans="1:6" s="4" customFormat="1" ht="12.95" customHeight="1" x14ac:dyDescent="0.2"/>
    <row r="10" spans="1:6" s="4" customFormat="1" ht="12.95" customHeight="1" thickBot="1" x14ac:dyDescent="0.25">
      <c r="C10" s="14" t="s">
        <v>20</v>
      </c>
      <c r="D10" s="14" t="s">
        <v>21</v>
      </c>
    </row>
    <row r="11" spans="1:6" s="4" customFormat="1" ht="12.95" customHeight="1" x14ac:dyDescent="0.2">
      <c r="A11" s="4" t="s">
        <v>16</v>
      </c>
      <c r="C11" s="4">
        <f>INTERCEPT(G21:G996,F21:F996)</f>
        <v>2.9844059638667389E-3</v>
      </c>
      <c r="D11" s="15"/>
      <c r="E11" s="16" t="s">
        <v>37</v>
      </c>
      <c r="F11" s="17">
        <v>1</v>
      </c>
    </row>
    <row r="12" spans="1:6" s="4" customFormat="1" ht="12.95" customHeight="1" x14ac:dyDescent="0.2">
      <c r="A12" s="4" t="s">
        <v>17</v>
      </c>
      <c r="C12" s="4">
        <f>SLOPE(G21:G996,F21:F996)</f>
        <v>-5.1849286339896082E-6</v>
      </c>
      <c r="D12" s="15"/>
      <c r="E12" s="16" t="s">
        <v>38</v>
      </c>
      <c r="F12" s="18">
        <f ca="1">NOW()+15018.5+$C$5/24</f>
        <v>60372.702848842593</v>
      </c>
    </row>
    <row r="13" spans="1:6" s="4" customFormat="1" ht="12.95" customHeight="1" x14ac:dyDescent="0.2">
      <c r="A13" s="4" t="s">
        <v>19</v>
      </c>
      <c r="C13" s="15" t="s">
        <v>14</v>
      </c>
      <c r="D13" s="15"/>
      <c r="E13" s="16" t="s">
        <v>39</v>
      </c>
      <c r="F13" s="19">
        <f ca="1">ROUND(2*(F12-$C$7)/$C$8,0)/2+F11</f>
        <v>10971.5</v>
      </c>
    </row>
    <row r="14" spans="1:6" s="4" customFormat="1" ht="12.95" customHeight="1" x14ac:dyDescent="0.2">
      <c r="A14" s="4" t="s">
        <v>24</v>
      </c>
      <c r="E14" s="16" t="s">
        <v>40</v>
      </c>
      <c r="F14" s="19">
        <f ca="1">ROUND(2*(F12-$C$15)/$C$16,0)/2+F11</f>
        <v>2408.5</v>
      </c>
    </row>
    <row r="15" spans="1:6" s="4" customFormat="1" ht="12.95" customHeight="1" x14ac:dyDescent="0.2">
      <c r="A15" s="10" t="s">
        <v>18</v>
      </c>
      <c r="B15" s="10"/>
      <c r="C15" s="18">
        <f>(C7+C11)+(C8+C12)*INT(MAX(F21:F3533))</f>
        <v>53362.693531719073</v>
      </c>
      <c r="D15" s="4">
        <f>MAX(C21:C47)</f>
        <v>53362.658600000002</v>
      </c>
      <c r="E15" s="16" t="s">
        <v>41</v>
      </c>
      <c r="F15" s="20">
        <f ca="1">+$C$15+$C$16*F14-15018.5-$C$5/24</f>
        <v>45358.035762133295</v>
      </c>
    </row>
    <row r="16" spans="1:6" s="4" customFormat="1" ht="12.95" customHeight="1" x14ac:dyDescent="0.2">
      <c r="A16" s="7" t="s">
        <v>4</v>
      </c>
      <c r="B16" s="7"/>
      <c r="C16" s="21">
        <f>+C8+C12</f>
        <v>2.9119561540713659</v>
      </c>
      <c r="D16" s="4">
        <f>+C$8+D$12+2*D$13*MAX(G21:G47)</f>
        <v>2.9119613389999999</v>
      </c>
      <c r="F16" s="22" t="s">
        <v>42</v>
      </c>
    </row>
    <row r="17" spans="1:17" s="4" customFormat="1" ht="12.95" customHeight="1" thickBot="1" x14ac:dyDescent="0.25">
      <c r="A17" s="16" t="s">
        <v>30</v>
      </c>
      <c r="C17" s="4">
        <f>COUNT(C21:C2191)</f>
        <v>3</v>
      </c>
    </row>
    <row r="18" spans="1:17" s="4" customFormat="1" ht="12.95" customHeight="1" thickTop="1" thickBot="1" x14ac:dyDescent="0.25">
      <c r="A18" s="7" t="s">
        <v>5</v>
      </c>
      <c r="C18" s="8">
        <f>+C15</f>
        <v>53362.693531719073</v>
      </c>
      <c r="D18" s="9">
        <f>+C16</f>
        <v>2.9119561540713659</v>
      </c>
    </row>
    <row r="19" spans="1:17" s="4" customFormat="1" ht="12.95" customHeight="1" thickTop="1" x14ac:dyDescent="0.2"/>
    <row r="20" spans="1:17" s="4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3" t="s">
        <v>12</v>
      </c>
      <c r="I20" s="23" t="s">
        <v>45</v>
      </c>
      <c r="J20" s="23" t="s">
        <v>44</v>
      </c>
      <c r="K20" s="23" t="s">
        <v>26</v>
      </c>
      <c r="L20" s="23" t="s">
        <v>27</v>
      </c>
      <c r="M20" s="23" t="s">
        <v>28</v>
      </c>
      <c r="N20" s="23" t="s">
        <v>29</v>
      </c>
      <c r="O20" s="23" t="s">
        <v>23</v>
      </c>
      <c r="P20" s="24" t="s">
        <v>22</v>
      </c>
      <c r="Q20" s="14" t="s">
        <v>15</v>
      </c>
    </row>
    <row r="21" spans="1:17" s="4" customFormat="1" ht="12.95" customHeight="1" x14ac:dyDescent="0.2">
      <c r="A21" s="4" t="s">
        <v>12</v>
      </c>
      <c r="C21" s="25">
        <f>+C4</f>
        <v>28427.61</v>
      </c>
      <c r="D21" s="25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>+C$11+C$12*$F21</f>
        <v>2.9844059638667389E-3</v>
      </c>
      <c r="Q21" s="26">
        <f>+C21-15018.5</f>
        <v>13409.11</v>
      </c>
    </row>
    <row r="22" spans="1:17" s="4" customFormat="1" ht="12.95" customHeight="1" x14ac:dyDescent="0.2">
      <c r="A22" s="4" t="s">
        <v>33</v>
      </c>
      <c r="B22" s="4" t="s">
        <v>34</v>
      </c>
      <c r="C22" s="25">
        <v>51400.072999999997</v>
      </c>
      <c r="D22" s="25"/>
      <c r="E22" s="4">
        <f>+(C22-C$7)/C$8</f>
        <v>7888.9999988423597</v>
      </c>
      <c r="F22" s="4">
        <f>ROUND(2*E22,0)/2</f>
        <v>7889</v>
      </c>
      <c r="G22" s="4">
        <f>+C22-(C$7+F22*C$8)</f>
        <v>-3.3710020943544805E-6</v>
      </c>
      <c r="I22" s="4">
        <f>+G22</f>
        <v>-3.3710020943544805E-6</v>
      </c>
      <c r="O22" s="4">
        <f>+C$11+C$12*$F22</f>
        <v>-3.7919496029677278E-2</v>
      </c>
      <c r="Q22" s="26">
        <f>+C22-15018.5</f>
        <v>36381.572999999997</v>
      </c>
    </row>
    <row r="23" spans="1:17" s="4" customFormat="1" ht="12.95" customHeight="1" x14ac:dyDescent="0.2">
      <c r="A23" s="4" t="s">
        <v>35</v>
      </c>
      <c r="B23" s="27" t="s">
        <v>34</v>
      </c>
      <c r="C23" s="28">
        <v>53362.658600000002</v>
      </c>
      <c r="D23" s="28">
        <v>4.0000000000000002E-4</v>
      </c>
      <c r="E23" s="4">
        <f>+(C23-C$7)/C$8</f>
        <v>8562.9737819812453</v>
      </c>
      <c r="F23" s="4">
        <f>ROUND(2*E23,0)/2</f>
        <v>8563</v>
      </c>
      <c r="G23" s="4">
        <f>+C23-(C$7+F23*C$8)</f>
        <v>-7.6345856992702466E-2</v>
      </c>
      <c r="J23" s="4">
        <f>+G23</f>
        <v>-7.6345856992702466E-2</v>
      </c>
      <c r="O23" s="4">
        <f>+C$11+C$12*$F23</f>
        <v>-4.1414137928986273E-2</v>
      </c>
      <c r="Q23" s="26">
        <f>+C23-15018.5</f>
        <v>38344.158600000002</v>
      </c>
    </row>
    <row r="24" spans="1:17" s="4" customFormat="1" ht="12.95" customHeight="1" x14ac:dyDescent="0.2">
      <c r="C24" s="28"/>
      <c r="D24" s="28"/>
      <c r="Q24" s="26"/>
    </row>
    <row r="25" spans="1:17" s="4" customFormat="1" ht="12.95" customHeight="1" x14ac:dyDescent="0.2">
      <c r="C25" s="28"/>
      <c r="D25" s="28"/>
      <c r="Q25" s="26"/>
    </row>
    <row r="26" spans="1:17" s="4" customFormat="1" ht="12.95" customHeight="1" x14ac:dyDescent="0.2">
      <c r="C26" s="28"/>
      <c r="D26" s="28"/>
      <c r="Q26" s="26"/>
    </row>
    <row r="27" spans="1:17" s="4" customFormat="1" ht="12.95" customHeight="1" x14ac:dyDescent="0.2">
      <c r="C27" s="28"/>
      <c r="D27" s="28"/>
      <c r="Q27" s="26"/>
    </row>
    <row r="28" spans="1:17" s="4" customFormat="1" ht="12.95" customHeight="1" x14ac:dyDescent="0.2">
      <c r="C28" s="28"/>
      <c r="D28" s="28"/>
      <c r="Q28" s="26"/>
    </row>
    <row r="29" spans="1:17" x14ac:dyDescent="0.2">
      <c r="C29" s="5"/>
      <c r="D29" s="5"/>
      <c r="Q29" s="2"/>
    </row>
    <row r="30" spans="1:17" x14ac:dyDescent="0.2">
      <c r="C30" s="5"/>
      <c r="D30" s="5"/>
      <c r="Q30" s="2"/>
    </row>
    <row r="31" spans="1:17" x14ac:dyDescent="0.2">
      <c r="C31" s="5"/>
      <c r="D31" s="5"/>
      <c r="Q31" s="2"/>
    </row>
    <row r="32" spans="1:17" x14ac:dyDescent="0.2">
      <c r="C32" s="5"/>
      <c r="D32" s="5"/>
      <c r="Q32" s="2"/>
    </row>
    <row r="33" spans="3:17" x14ac:dyDescent="0.2">
      <c r="C33" s="5"/>
      <c r="D33" s="5"/>
      <c r="Q33" s="2"/>
    </row>
    <row r="34" spans="3:17" x14ac:dyDescent="0.2">
      <c r="C34" s="5"/>
      <c r="D34" s="5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2024-03-03T03:52:06Z</dcterms:modified>
</cp:coreProperties>
</file>