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0C89B3A-763C-45CF-A6E1-A0EF93E7B620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  <sheet name="Sheet1" sheetId="3" r:id="rId3"/>
  </sheets>
  <calcPr calcId="181029"/>
</workbook>
</file>

<file path=xl/calcChain.xml><?xml version="1.0" encoding="utf-8"?>
<calcChain xmlns="http://schemas.openxmlformats.org/spreadsheetml/2006/main">
  <c r="E39" i="2" l="1"/>
  <c r="F39" i="2"/>
  <c r="G39" i="2"/>
  <c r="K39" i="2"/>
  <c r="Q39" i="2"/>
  <c r="E40" i="2"/>
  <c r="F40" i="2"/>
  <c r="G40" i="2"/>
  <c r="K40" i="2"/>
  <c r="Q40" i="2"/>
  <c r="E41" i="2"/>
  <c r="F41" i="2"/>
  <c r="G41" i="2"/>
  <c r="K41" i="2"/>
  <c r="Q41" i="2"/>
  <c r="E42" i="2"/>
  <c r="F42" i="2"/>
  <c r="G42" i="2"/>
  <c r="K42" i="2"/>
  <c r="Q42" i="2"/>
  <c r="E38" i="2"/>
  <c r="F38" i="2"/>
  <c r="G38" i="2"/>
  <c r="K38" i="2"/>
  <c r="Q38" i="2"/>
  <c r="B2" i="1"/>
  <c r="C4" i="1"/>
  <c r="D4" i="1"/>
  <c r="F4" i="1"/>
  <c r="G4" i="1"/>
  <c r="C7" i="1"/>
  <c r="C9" i="1"/>
  <c r="D9" i="1"/>
  <c r="F16" i="1"/>
  <c r="F17" i="1" s="1"/>
  <c r="C21" i="1"/>
  <c r="Q21" i="1"/>
  <c r="E21" i="1"/>
  <c r="F21" i="1"/>
  <c r="G21" i="1"/>
  <c r="I21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K24" i="1"/>
  <c r="Q24" i="1"/>
  <c r="E25" i="1"/>
  <c r="F25" i="1"/>
  <c r="G25" i="1"/>
  <c r="K25" i="1"/>
  <c r="Q25" i="1"/>
  <c r="E26" i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K33" i="1"/>
  <c r="Q33" i="1"/>
  <c r="E34" i="1"/>
  <c r="F34" i="1"/>
  <c r="G34" i="1"/>
  <c r="K34" i="1"/>
  <c r="Q34" i="1"/>
  <c r="E35" i="1"/>
  <c r="F35" i="1"/>
  <c r="G35" i="1"/>
  <c r="K35" i="1"/>
  <c r="Q35" i="1"/>
  <c r="E36" i="1"/>
  <c r="F36" i="1"/>
  <c r="G36" i="1"/>
  <c r="K36" i="1"/>
  <c r="Q36" i="1"/>
  <c r="E37" i="1"/>
  <c r="F37" i="1"/>
  <c r="G37" i="1"/>
  <c r="K37" i="1"/>
  <c r="Q37" i="1"/>
  <c r="E38" i="1"/>
  <c r="F38" i="1"/>
  <c r="G38" i="1"/>
  <c r="K38" i="1"/>
  <c r="Q38" i="1"/>
  <c r="E39" i="1"/>
  <c r="F39" i="1"/>
  <c r="G39" i="1"/>
  <c r="K39" i="1"/>
  <c r="Q39" i="1"/>
  <c r="E40" i="1"/>
  <c r="F40" i="1"/>
  <c r="G40" i="1"/>
  <c r="K40" i="1"/>
  <c r="Q40" i="1"/>
  <c r="E41" i="1"/>
  <c r="F41" i="1"/>
  <c r="G41" i="1"/>
  <c r="K41" i="1"/>
  <c r="Q41" i="1"/>
  <c r="E42" i="1"/>
  <c r="F42" i="1"/>
  <c r="G42" i="1"/>
  <c r="K42" i="1"/>
  <c r="Q42" i="1"/>
  <c r="B2" i="2"/>
  <c r="C4" i="2"/>
  <c r="D4" i="2"/>
  <c r="F4" i="2"/>
  <c r="G4" i="2"/>
  <c r="C7" i="2"/>
  <c r="C8" i="2"/>
  <c r="E23" i="2"/>
  <c r="F23" i="2"/>
  <c r="G23" i="2"/>
  <c r="K23" i="2"/>
  <c r="C9" i="2"/>
  <c r="D9" i="2"/>
  <c r="F16" i="2"/>
  <c r="F17" i="2" s="1"/>
  <c r="C21" i="2"/>
  <c r="Q21" i="2"/>
  <c r="E22" i="2"/>
  <c r="F22" i="2"/>
  <c r="G22" i="2"/>
  <c r="K22" i="2"/>
  <c r="Q22" i="2"/>
  <c r="Q23" i="2"/>
  <c r="E24" i="2"/>
  <c r="F24" i="2"/>
  <c r="G24" i="2"/>
  <c r="K24" i="2"/>
  <c r="Q24" i="2"/>
  <c r="E25" i="2"/>
  <c r="F25" i="2"/>
  <c r="G25" i="2"/>
  <c r="K25" i="2"/>
  <c r="Q25" i="2"/>
  <c r="E26" i="2"/>
  <c r="F26" i="2"/>
  <c r="G26" i="2"/>
  <c r="K26" i="2"/>
  <c r="Q26" i="2"/>
  <c r="E27" i="2"/>
  <c r="F27" i="2"/>
  <c r="G27" i="2"/>
  <c r="K27" i="2"/>
  <c r="Q27" i="2"/>
  <c r="E28" i="2"/>
  <c r="F28" i="2"/>
  <c r="G28" i="2"/>
  <c r="K28" i="2"/>
  <c r="Q28" i="2"/>
  <c r="E29" i="2"/>
  <c r="F29" i="2"/>
  <c r="G29" i="2"/>
  <c r="K29" i="2"/>
  <c r="Q29" i="2"/>
  <c r="E30" i="2"/>
  <c r="F30" i="2"/>
  <c r="G30" i="2"/>
  <c r="K30" i="2"/>
  <c r="Q30" i="2"/>
  <c r="E31" i="2"/>
  <c r="F31" i="2"/>
  <c r="G31" i="2"/>
  <c r="K31" i="2"/>
  <c r="Q31" i="2"/>
  <c r="E32" i="2"/>
  <c r="F32" i="2"/>
  <c r="G32" i="2"/>
  <c r="K32" i="2"/>
  <c r="Q32" i="2"/>
  <c r="E33" i="2"/>
  <c r="F33" i="2"/>
  <c r="G33" i="2"/>
  <c r="K33" i="2"/>
  <c r="Q33" i="2"/>
  <c r="E34" i="2"/>
  <c r="F34" i="2"/>
  <c r="G34" i="2"/>
  <c r="K34" i="2"/>
  <c r="Q34" i="2"/>
  <c r="E35" i="2"/>
  <c r="F35" i="2"/>
  <c r="G35" i="2"/>
  <c r="K35" i="2"/>
  <c r="Q35" i="2"/>
  <c r="E36" i="2"/>
  <c r="F36" i="2"/>
  <c r="G36" i="2"/>
  <c r="K36" i="2"/>
  <c r="Q36" i="2"/>
  <c r="E37" i="2"/>
  <c r="F37" i="2"/>
  <c r="G37" i="2"/>
  <c r="K37" i="2"/>
  <c r="Q37" i="2"/>
  <c r="C17" i="2"/>
  <c r="E21" i="2"/>
  <c r="F21" i="2"/>
  <c r="G21" i="2"/>
  <c r="I21" i="2"/>
  <c r="C17" i="1"/>
  <c r="C12" i="1"/>
  <c r="C11" i="1"/>
  <c r="C11" i="2"/>
  <c r="C12" i="2"/>
  <c r="C16" i="2" l="1"/>
  <c r="D18" i="2" s="1"/>
  <c r="O25" i="2"/>
  <c r="O27" i="2"/>
  <c r="O41" i="2"/>
  <c r="O21" i="2"/>
  <c r="O35" i="2"/>
  <c r="O37" i="2"/>
  <c r="O28" i="2"/>
  <c r="O33" i="2"/>
  <c r="O23" i="2"/>
  <c r="O24" i="2"/>
  <c r="O30" i="2"/>
  <c r="O22" i="2"/>
  <c r="O26" i="2"/>
  <c r="O40" i="2"/>
  <c r="O42" i="2"/>
  <c r="O34" i="2"/>
  <c r="O31" i="2"/>
  <c r="O39" i="2"/>
  <c r="O38" i="2"/>
  <c r="O29" i="2"/>
  <c r="O32" i="2"/>
  <c r="C15" i="2"/>
  <c r="O36" i="2"/>
  <c r="O21" i="1"/>
  <c r="O38" i="1"/>
  <c r="O42" i="1"/>
  <c r="C15" i="1"/>
  <c r="O25" i="1"/>
  <c r="O27" i="1"/>
  <c r="O23" i="1"/>
  <c r="O22" i="1"/>
  <c r="O39" i="1"/>
  <c r="O37" i="1"/>
  <c r="O41" i="1"/>
  <c r="O35" i="1"/>
  <c r="O24" i="1"/>
  <c r="O34" i="1"/>
  <c r="O33" i="1"/>
  <c r="O32" i="1"/>
  <c r="O31" i="1"/>
  <c r="O28" i="1"/>
  <c r="O40" i="1"/>
  <c r="O36" i="1"/>
  <c r="O26" i="1"/>
  <c r="O29" i="1"/>
  <c r="O30" i="1"/>
  <c r="C16" i="1"/>
  <c r="D18" i="1" s="1"/>
  <c r="F18" i="2" l="1"/>
  <c r="C18" i="2"/>
  <c r="F19" i="2"/>
  <c r="C18" i="1"/>
  <c r="F18" i="1"/>
  <c r="F19" i="1" s="1"/>
</calcChain>
</file>

<file path=xl/sharedStrings.xml><?xml version="1.0" encoding="utf-8"?>
<sst xmlns="http://schemas.openxmlformats.org/spreadsheetml/2006/main" count="351" uniqueCount="116">
  <si>
    <t>V0737 Per / GSC 2359-0782</t>
  </si>
  <si>
    <t>EW/KW</t>
  </si>
  <si>
    <t>IBVS 5630</t>
  </si>
  <si>
    <t>not avail.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</si>
  <si>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</si>
  <si>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</si>
  <si>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</si>
  <si>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</si>
  <si>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</si>
  <si>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</si>
  <si>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</si>
  <si>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</si>
  <si>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</si>
  <si>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</si>
  <si>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</si>
  <si>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</si>
  <si>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</si>
  <si>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</si>
  <si>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</si>
  <si>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</si>
  <si>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</si>
  <si>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</si>
  <si>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</si>
  <si>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</si>
  <si>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</si>
  <si>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</si>
  <si>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</si>
  <si>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</si>
  <si>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</si>
  <si>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</si>
  <si>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</si>
  <si>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</si>
  <si>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</si>
  <si>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</si>
  <si>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</si>
  <si>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</si>
  <si>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</si>
  <si>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</si>
  <si>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</si>
  <si>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</si>
  <si>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</si>
  <si>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</si>
  <si>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</si>
  <si>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</si>
  <si>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IBVS 5894</t>
  </si>
  <si>
    <t>I</t>
  </si>
  <si>
    <t>IBVS 5920</t>
  </si>
  <si>
    <t>II</t>
  </si>
  <si>
    <t>OEJV 0137</t>
  </si>
  <si>
    <t>IBVS 5960</t>
  </si>
  <si>
    <t>IBVS 6011</t>
  </si>
  <si>
    <t>OEJV 0160</t>
  </si>
  <si>
    <t>IBVS 6042</t>
  </si>
  <si>
    <t>OEJV 0168</t>
  </si>
  <si>
    <t>OEJV 0179</t>
  </si>
  <si>
    <t>Hu  et al. (2018</t>
  </si>
  <si>
    <t>JAVSO..44…69</t>
  </si>
  <si>
    <t>JAVSO..45..121</t>
  </si>
  <si>
    <t>OEJV 0211</t>
  </si>
  <si>
    <t>Data from Hu et al., 2018 NewA, 65, 52</t>
  </si>
  <si>
    <t>Otero and Wils (2005</t>
  </si>
  <si>
    <t>C</t>
  </si>
  <si>
    <t>–</t>
  </si>
  <si>
    <t>−12813.0</t>
  </si>
  <si>
    <t>Otero</t>
  </si>
  <si>
    <t>and</t>
  </si>
  <si>
    <t>Wils</t>
  </si>
  <si>
    <t>(2005</t>
  </si>
  <si>
    <t>Diethelm   (2009</t>
  </si>
  <si>
    <t>±</t>
  </si>
  <si>
    <t>−3819.5</t>
  </si>
  <si>
    <t>Diethelm</t>
  </si>
  <si>
    <t>(2009</t>
  </si>
  <si>
    <t>Diethelm   (2010</t>
  </si>
  <si>
    <t>−3017.0</t>
  </si>
  <si>
    <t>−0.00160</t>
  </si>
  <si>
    <t>(2010</t>
  </si>
  <si>
    <t>Brát et al. (2011</t>
  </si>
  <si>
    <t>−2216.0</t>
  </si>
  <si>
    <t>−0.00025</t>
  </si>
  <si>
    <t>Brát</t>
  </si>
  <si>
    <t>et</t>
  </si>
  <si>
    <t>al.</t>
  </si>
  <si>
    <t>(2011</t>
  </si>
  <si>
    <t>−2047.0</t>
  </si>
  <si>
    <t>−0.00006</t>
  </si>
  <si>
    <t>−2009.0</t>
  </si>
  <si>
    <t>−2003.5</t>
  </si>
  <si>
    <t>−0.00057</t>
  </si>
  <si>
    <t>Diethelm   (2011</t>
  </si>
  <si>
    <t>−1999.5</t>
  </si>
  <si>
    <t>Diethelm   (2012</t>
  </si>
  <si>
    <t>−1047.5</t>
  </si>
  <si>
    <t>−0.00082</t>
  </si>
  <si>
    <t>(2012</t>
  </si>
  <si>
    <t>Hoňková et al. (2013</t>
  </si>
  <si>
    <t>−983.5</t>
  </si>
  <si>
    <t>−0.00043</t>
  </si>
  <si>
    <t>Hoňková</t>
  </si>
  <si>
    <t>(2013</t>
  </si>
  <si>
    <t>−959.0</t>
  </si>
  <si>
    <t>Diethelm   (2013</t>
  </si>
  <si>
    <t>−0.00086</t>
  </si>
  <si>
    <t>Hoňková et al. (2015</t>
  </si>
  <si>
    <t>−0.00035</t>
  </si>
  <si>
    <t>(2015</t>
  </si>
  <si>
    <t>Juryšek et al. (2017</t>
  </si>
  <si>
    <t>Juryšek</t>
  </si>
  <si>
    <t>(2017</t>
  </si>
  <si>
    <t xml:space="preserve">Hu </t>
  </si>
  <si>
    <t>(2018</t>
  </si>
  <si>
    <t>−0.00037</t>
  </si>
  <si>
    <t>−0.00036</t>
  </si>
  <si>
    <t>Samolyk   (2016</t>
  </si>
  <si>
    <t>Samolyk</t>
  </si>
  <si>
    <t>(2016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</si>
</sst>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7" formatCode="mm/dd/yy\ hh:mm\ AM/PM"/>
    <numFmt numFmtId="168" formatCode="dd/mm/yyyy"/>
  </numFmts>
  <fonts count="14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4"/>
        <bgColor indexed="49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3" fillId="0" borderId="0"/>
    <xf numFmtId="0" fontId="13" fillId="0" borderId="0"/>
  </cellStyleXfs>
  <cellXfs count="82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/>
    <xf numFmtId="0" fontId="3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4" fillId="0" borderId="0" xfId="0" applyFont="1">
      <alignment vertical="top"/>
    </xf>
    <xf numFmtId="0" fontId="0" fillId="0" borderId="0" xfId="0" applyAlignment="1">
      <alignment horizontal="center"/>
    </xf>
    <xf numFmtId="0" fontId="6" fillId="0" borderId="0" xfId="0" applyFont="1">
      <alignment vertical="top"/>
    </xf>
    <xf numFmtId="0" fontId="4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165" fontId="4" fillId="0" borderId="0" xfId="0" applyNumberFormat="1" applyFont="1">
      <alignment vertical="top"/>
    </xf>
    <xf numFmtId="0" fontId="6" fillId="0" borderId="5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6" applyFont="1"/>
    <xf numFmtId="0" fontId="2" fillId="0" borderId="0" xfId="6" applyFont="1" applyAlignment="1">
      <alignment horizontal="center"/>
    </xf>
    <xf numFmtId="0" fontId="2" fillId="0" borderId="0" xfId="6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5" applyFont="1" applyAlignment="1">
      <alignment horizontal="left"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horizontal="left"/>
    </xf>
    <xf numFmtId="0" fontId="11" fillId="0" borderId="0" xfId="5" applyFont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left"/>
    </xf>
    <xf numFmtId="167" fontId="4" fillId="0" borderId="0" xfId="0" applyNumberFormat="1" applyFont="1">
      <alignment vertical="top"/>
    </xf>
    <xf numFmtId="0" fontId="7" fillId="2" borderId="0" xfId="0" applyFont="1" applyFill="1" applyAlignment="1"/>
    <xf numFmtId="0" fontId="4" fillId="3" borderId="0" xfId="0" applyFont="1" applyFill="1" applyAlignment="1"/>
    <xf numFmtId="0" fontId="12" fillId="0" borderId="0" xfId="0" applyFont="1" applyAlignment="1"/>
    <xf numFmtId="168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8" fontId="0" fillId="0" borderId="0" xfId="0" applyNumberForma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V0737 Per -- O-C Diagr.</a:t>
            </a:r>
          </a:p>
        </c:rich>
      </c:tx>
      <c:layout>
        <c:manualLayout>
          <c:xMode val="edge"/>
          <c:yMode val="edge"/>
          <c:x val="0.3593984962406014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02194107759"/>
          <c:y val="0.13641252927216432"/>
          <c:w val="0.81347754283523543"/>
          <c:h val="0.64737359925817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1'!$F$21:$F$420</c:f>
              <c:numCache>
                <c:formatCode>General</c:formatCode>
                <c:ptCount val="400"/>
                <c:pt idx="0">
                  <c:v>0</c:v>
                </c:pt>
                <c:pt idx="1">
                  <c:v>8993.5</c:v>
                </c:pt>
                <c:pt idx="2">
                  <c:v>9796</c:v>
                </c:pt>
                <c:pt idx="3">
                  <c:v>10597</c:v>
                </c:pt>
                <c:pt idx="4">
                  <c:v>10766</c:v>
                </c:pt>
                <c:pt idx="5">
                  <c:v>10804</c:v>
                </c:pt>
                <c:pt idx="6">
                  <c:v>10809.5</c:v>
                </c:pt>
                <c:pt idx="7">
                  <c:v>10813.5</c:v>
                </c:pt>
                <c:pt idx="8">
                  <c:v>11765.5</c:v>
                </c:pt>
                <c:pt idx="9">
                  <c:v>11829.5</c:v>
                </c:pt>
                <c:pt idx="10">
                  <c:v>11854</c:v>
                </c:pt>
                <c:pt idx="11">
                  <c:v>12813</c:v>
                </c:pt>
                <c:pt idx="12">
                  <c:v>13894.5</c:v>
                </c:pt>
                <c:pt idx="13">
                  <c:v>14982.5</c:v>
                </c:pt>
                <c:pt idx="14">
                  <c:v>15058</c:v>
                </c:pt>
                <c:pt idx="15">
                  <c:v>15058.5</c:v>
                </c:pt>
                <c:pt idx="16">
                  <c:v>15061</c:v>
                </c:pt>
                <c:pt idx="17">
                  <c:v>15063.5</c:v>
                </c:pt>
                <c:pt idx="18">
                  <c:v>15976</c:v>
                </c:pt>
                <c:pt idx="19">
                  <c:v>15976.5</c:v>
                </c:pt>
                <c:pt idx="20">
                  <c:v>17002</c:v>
                </c:pt>
                <c:pt idx="21">
                  <c:v>16873</c:v>
                </c:pt>
              </c:numCache>
            </c:numRef>
          </c:xVal>
          <c:yVal>
            <c:numRef>
              <c:f>'Active 1'!$H$21:$H$420</c:f>
              <c:numCache>
                <c:formatCode>General</c:formatCode>
                <c:ptCount val="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A4-4971-B8B8-58E2F3C36814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1'!$F$21:$F$420</c:f>
              <c:numCache>
                <c:formatCode>General</c:formatCode>
                <c:ptCount val="400"/>
                <c:pt idx="0">
                  <c:v>0</c:v>
                </c:pt>
                <c:pt idx="1">
                  <c:v>8993.5</c:v>
                </c:pt>
                <c:pt idx="2">
                  <c:v>9796</c:v>
                </c:pt>
                <c:pt idx="3">
                  <c:v>10597</c:v>
                </c:pt>
                <c:pt idx="4">
                  <c:v>10766</c:v>
                </c:pt>
                <c:pt idx="5">
                  <c:v>10804</c:v>
                </c:pt>
                <c:pt idx="6">
                  <c:v>10809.5</c:v>
                </c:pt>
                <c:pt idx="7">
                  <c:v>10813.5</c:v>
                </c:pt>
                <c:pt idx="8">
                  <c:v>11765.5</c:v>
                </c:pt>
                <c:pt idx="9">
                  <c:v>11829.5</c:v>
                </c:pt>
                <c:pt idx="10">
                  <c:v>11854</c:v>
                </c:pt>
                <c:pt idx="11">
                  <c:v>12813</c:v>
                </c:pt>
                <c:pt idx="12">
                  <c:v>13894.5</c:v>
                </c:pt>
                <c:pt idx="13">
                  <c:v>14982.5</c:v>
                </c:pt>
                <c:pt idx="14">
                  <c:v>15058</c:v>
                </c:pt>
                <c:pt idx="15">
                  <c:v>15058.5</c:v>
                </c:pt>
                <c:pt idx="16">
                  <c:v>15061</c:v>
                </c:pt>
                <c:pt idx="17">
                  <c:v>15063.5</c:v>
                </c:pt>
                <c:pt idx="18">
                  <c:v>15976</c:v>
                </c:pt>
                <c:pt idx="19">
                  <c:v>15976.5</c:v>
                </c:pt>
                <c:pt idx="20">
                  <c:v>17002</c:v>
                </c:pt>
                <c:pt idx="21">
                  <c:v>16873</c:v>
                </c:pt>
              </c:numCache>
            </c:numRef>
          </c:xVal>
          <c:yVal>
            <c:numRef>
              <c:f>'Active 1'!$I$21:$I$420</c:f>
              <c:numCache>
                <c:formatCode>General</c:formatCode>
                <c:ptCount val="4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A4-4971-B8B8-58E2F3C3681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1'!$F$21:$F$420</c:f>
              <c:numCache>
                <c:formatCode>General</c:formatCode>
                <c:ptCount val="400"/>
                <c:pt idx="0">
                  <c:v>0</c:v>
                </c:pt>
                <c:pt idx="1">
                  <c:v>8993.5</c:v>
                </c:pt>
                <c:pt idx="2">
                  <c:v>9796</c:v>
                </c:pt>
                <c:pt idx="3">
                  <c:v>10597</c:v>
                </c:pt>
                <c:pt idx="4">
                  <c:v>10766</c:v>
                </c:pt>
                <c:pt idx="5">
                  <c:v>10804</c:v>
                </c:pt>
                <c:pt idx="6">
                  <c:v>10809.5</c:v>
                </c:pt>
                <c:pt idx="7">
                  <c:v>10813.5</c:v>
                </c:pt>
                <c:pt idx="8">
                  <c:v>11765.5</c:v>
                </c:pt>
                <c:pt idx="9">
                  <c:v>11829.5</c:v>
                </c:pt>
                <c:pt idx="10">
                  <c:v>11854</c:v>
                </c:pt>
                <c:pt idx="11">
                  <c:v>12813</c:v>
                </c:pt>
                <c:pt idx="12">
                  <c:v>13894.5</c:v>
                </c:pt>
                <c:pt idx="13">
                  <c:v>14982.5</c:v>
                </c:pt>
                <c:pt idx="14">
                  <c:v>15058</c:v>
                </c:pt>
                <c:pt idx="15">
                  <c:v>15058.5</c:v>
                </c:pt>
                <c:pt idx="16">
                  <c:v>15061</c:v>
                </c:pt>
                <c:pt idx="17">
                  <c:v>15063.5</c:v>
                </c:pt>
                <c:pt idx="18">
                  <c:v>15976</c:v>
                </c:pt>
                <c:pt idx="19">
                  <c:v>15976.5</c:v>
                </c:pt>
                <c:pt idx="20">
                  <c:v>17002</c:v>
                </c:pt>
                <c:pt idx="21">
                  <c:v>16873</c:v>
                </c:pt>
              </c:numCache>
            </c:numRef>
          </c:xVal>
          <c:yVal>
            <c:numRef>
              <c:f>'Active 1'!$J$21:$J$420</c:f>
              <c:numCache>
                <c:formatCode>General</c:formatCode>
                <c:ptCount val="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A4-4971-B8B8-58E2F3C3681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1'!$F$21:$F$420</c:f>
              <c:numCache>
                <c:formatCode>General</c:formatCode>
                <c:ptCount val="400"/>
                <c:pt idx="0">
                  <c:v>0</c:v>
                </c:pt>
                <c:pt idx="1">
                  <c:v>8993.5</c:v>
                </c:pt>
                <c:pt idx="2">
                  <c:v>9796</c:v>
                </c:pt>
                <c:pt idx="3">
                  <c:v>10597</c:v>
                </c:pt>
                <c:pt idx="4">
                  <c:v>10766</c:v>
                </c:pt>
                <c:pt idx="5">
                  <c:v>10804</c:v>
                </c:pt>
                <c:pt idx="6">
                  <c:v>10809.5</c:v>
                </c:pt>
                <c:pt idx="7">
                  <c:v>10813.5</c:v>
                </c:pt>
                <c:pt idx="8">
                  <c:v>11765.5</c:v>
                </c:pt>
                <c:pt idx="9">
                  <c:v>11829.5</c:v>
                </c:pt>
                <c:pt idx="10">
                  <c:v>11854</c:v>
                </c:pt>
                <c:pt idx="11">
                  <c:v>12813</c:v>
                </c:pt>
                <c:pt idx="12">
                  <c:v>13894.5</c:v>
                </c:pt>
                <c:pt idx="13">
                  <c:v>14982.5</c:v>
                </c:pt>
                <c:pt idx="14">
                  <c:v>15058</c:v>
                </c:pt>
                <c:pt idx="15">
                  <c:v>15058.5</c:v>
                </c:pt>
                <c:pt idx="16">
                  <c:v>15061</c:v>
                </c:pt>
                <c:pt idx="17">
                  <c:v>15063.5</c:v>
                </c:pt>
                <c:pt idx="18">
                  <c:v>15976</c:v>
                </c:pt>
                <c:pt idx="19">
                  <c:v>15976.5</c:v>
                </c:pt>
                <c:pt idx="20">
                  <c:v>17002</c:v>
                </c:pt>
                <c:pt idx="21">
                  <c:v>16873</c:v>
                </c:pt>
              </c:numCache>
            </c:numRef>
          </c:xVal>
          <c:yVal>
            <c:numRef>
              <c:f>'Active 1'!$K$21:$K$420</c:f>
              <c:numCache>
                <c:formatCode>General</c:formatCode>
                <c:ptCount val="400"/>
                <c:pt idx="1">
                  <c:v>2.1786945217172615E-3</c:v>
                </c:pt>
                <c:pt idx="2">
                  <c:v>-1.3952030349173583E-3</c:v>
                </c:pt>
                <c:pt idx="3">
                  <c:v>-1.0831616236828268E-5</c:v>
                </c:pt>
                <c:pt idx="4">
                  <c:v>1.941980590345338E-4</c:v>
                </c:pt>
                <c:pt idx="5">
                  <c:v>4.8805087863001972E-4</c:v>
                </c:pt>
                <c:pt idx="6">
                  <c:v>-3.1560200295643881E-4</c:v>
                </c:pt>
                <c:pt idx="7">
                  <c:v>-3.2098591327667236E-4</c:v>
                </c:pt>
                <c:pt idx="8">
                  <c:v>-5.2235722250770777E-4</c:v>
                </c:pt>
                <c:pt idx="9">
                  <c:v>-1.2849982886109501E-4</c:v>
                </c:pt>
                <c:pt idx="10">
                  <c:v>1.6297737092827447E-3</c:v>
                </c:pt>
                <c:pt idx="11">
                  <c:v>-5.1351944421185181E-4</c:v>
                </c:pt>
                <c:pt idx="12">
                  <c:v>4.4555061322171241E-5</c:v>
                </c:pt>
                <c:pt idx="13">
                  <c:v>1.5013072697911412E-4</c:v>
                </c:pt>
                <c:pt idx="14">
                  <c:v>2.1772593609057367E-3</c:v>
                </c:pt>
                <c:pt idx="15">
                  <c:v>7.7836375567130744E-5</c:v>
                </c:pt>
                <c:pt idx="16">
                  <c:v>1.4807214247412048E-3</c:v>
                </c:pt>
                <c:pt idx="17">
                  <c:v>8.360648644156754E-5</c:v>
                </c:pt>
                <c:pt idx="18">
                  <c:v>1.3665131700690836E-4</c:v>
                </c:pt>
                <c:pt idx="19">
                  <c:v>7.3722832894418389E-4</c:v>
                </c:pt>
                <c:pt idx="20">
                  <c:v>2.2067761892685667E-4</c:v>
                </c:pt>
                <c:pt idx="21">
                  <c:v>9.3180900148581713E-4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A4-4971-B8B8-58E2F3C3681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1'!$F$21:$F$420</c:f>
              <c:numCache>
                <c:formatCode>General</c:formatCode>
                <c:ptCount val="400"/>
                <c:pt idx="0">
                  <c:v>0</c:v>
                </c:pt>
                <c:pt idx="1">
                  <c:v>8993.5</c:v>
                </c:pt>
                <c:pt idx="2">
                  <c:v>9796</c:v>
                </c:pt>
                <c:pt idx="3">
                  <c:v>10597</c:v>
                </c:pt>
                <c:pt idx="4">
                  <c:v>10766</c:v>
                </c:pt>
                <c:pt idx="5">
                  <c:v>10804</c:v>
                </c:pt>
                <c:pt idx="6">
                  <c:v>10809.5</c:v>
                </c:pt>
                <c:pt idx="7">
                  <c:v>10813.5</c:v>
                </c:pt>
                <c:pt idx="8">
                  <c:v>11765.5</c:v>
                </c:pt>
                <c:pt idx="9">
                  <c:v>11829.5</c:v>
                </c:pt>
                <c:pt idx="10">
                  <c:v>11854</c:v>
                </c:pt>
                <c:pt idx="11">
                  <c:v>12813</c:v>
                </c:pt>
                <c:pt idx="12">
                  <c:v>13894.5</c:v>
                </c:pt>
                <c:pt idx="13">
                  <c:v>14982.5</c:v>
                </c:pt>
                <c:pt idx="14">
                  <c:v>15058</c:v>
                </c:pt>
                <c:pt idx="15">
                  <c:v>15058.5</c:v>
                </c:pt>
                <c:pt idx="16">
                  <c:v>15061</c:v>
                </c:pt>
                <c:pt idx="17">
                  <c:v>15063.5</c:v>
                </c:pt>
                <c:pt idx="18">
                  <c:v>15976</c:v>
                </c:pt>
                <c:pt idx="19">
                  <c:v>15976.5</c:v>
                </c:pt>
                <c:pt idx="20">
                  <c:v>17002</c:v>
                </c:pt>
                <c:pt idx="21">
                  <c:v>16873</c:v>
                </c:pt>
              </c:numCache>
            </c:numRef>
          </c:xVal>
          <c:yVal>
            <c:numRef>
              <c:f>'Active 1'!$L$21:$L$420</c:f>
              <c:numCache>
                <c:formatCode>General</c:formatCode>
                <c:ptCount val="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A4-4971-B8B8-58E2F3C3681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1'!$F$21:$F$420</c:f>
              <c:numCache>
                <c:formatCode>General</c:formatCode>
                <c:ptCount val="400"/>
                <c:pt idx="0">
                  <c:v>0</c:v>
                </c:pt>
                <c:pt idx="1">
                  <c:v>8993.5</c:v>
                </c:pt>
                <c:pt idx="2">
                  <c:v>9796</c:v>
                </c:pt>
                <c:pt idx="3">
                  <c:v>10597</c:v>
                </c:pt>
                <c:pt idx="4">
                  <c:v>10766</c:v>
                </c:pt>
                <c:pt idx="5">
                  <c:v>10804</c:v>
                </c:pt>
                <c:pt idx="6">
                  <c:v>10809.5</c:v>
                </c:pt>
                <c:pt idx="7">
                  <c:v>10813.5</c:v>
                </c:pt>
                <c:pt idx="8">
                  <c:v>11765.5</c:v>
                </c:pt>
                <c:pt idx="9">
                  <c:v>11829.5</c:v>
                </c:pt>
                <c:pt idx="10">
                  <c:v>11854</c:v>
                </c:pt>
                <c:pt idx="11">
                  <c:v>12813</c:v>
                </c:pt>
                <c:pt idx="12">
                  <c:v>13894.5</c:v>
                </c:pt>
                <c:pt idx="13">
                  <c:v>14982.5</c:v>
                </c:pt>
                <c:pt idx="14">
                  <c:v>15058</c:v>
                </c:pt>
                <c:pt idx="15">
                  <c:v>15058.5</c:v>
                </c:pt>
                <c:pt idx="16">
                  <c:v>15061</c:v>
                </c:pt>
                <c:pt idx="17">
                  <c:v>15063.5</c:v>
                </c:pt>
                <c:pt idx="18">
                  <c:v>15976</c:v>
                </c:pt>
                <c:pt idx="19">
                  <c:v>15976.5</c:v>
                </c:pt>
                <c:pt idx="20">
                  <c:v>17002</c:v>
                </c:pt>
                <c:pt idx="21">
                  <c:v>16873</c:v>
                </c:pt>
              </c:numCache>
            </c:numRef>
          </c:xVal>
          <c:yVal>
            <c:numRef>
              <c:f>'Active 1'!$M$21:$M$420</c:f>
              <c:numCache>
                <c:formatCode>General</c:formatCode>
                <c:ptCount val="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A4-4971-B8B8-58E2F3C3681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1'!$F$21:$F$420</c:f>
              <c:numCache>
                <c:formatCode>General</c:formatCode>
                <c:ptCount val="400"/>
                <c:pt idx="0">
                  <c:v>0</c:v>
                </c:pt>
                <c:pt idx="1">
                  <c:v>8993.5</c:v>
                </c:pt>
                <c:pt idx="2">
                  <c:v>9796</c:v>
                </c:pt>
                <c:pt idx="3">
                  <c:v>10597</c:v>
                </c:pt>
                <c:pt idx="4">
                  <c:v>10766</c:v>
                </c:pt>
                <c:pt idx="5">
                  <c:v>10804</c:v>
                </c:pt>
                <c:pt idx="6">
                  <c:v>10809.5</c:v>
                </c:pt>
                <c:pt idx="7">
                  <c:v>10813.5</c:v>
                </c:pt>
                <c:pt idx="8">
                  <c:v>11765.5</c:v>
                </c:pt>
                <c:pt idx="9">
                  <c:v>11829.5</c:v>
                </c:pt>
                <c:pt idx="10">
                  <c:v>11854</c:v>
                </c:pt>
                <c:pt idx="11">
                  <c:v>12813</c:v>
                </c:pt>
                <c:pt idx="12">
                  <c:v>13894.5</c:v>
                </c:pt>
                <c:pt idx="13">
                  <c:v>14982.5</c:v>
                </c:pt>
                <c:pt idx="14">
                  <c:v>15058</c:v>
                </c:pt>
                <c:pt idx="15">
                  <c:v>15058.5</c:v>
                </c:pt>
                <c:pt idx="16">
                  <c:v>15061</c:v>
                </c:pt>
                <c:pt idx="17">
                  <c:v>15063.5</c:v>
                </c:pt>
                <c:pt idx="18">
                  <c:v>15976</c:v>
                </c:pt>
                <c:pt idx="19">
                  <c:v>15976.5</c:v>
                </c:pt>
                <c:pt idx="20">
                  <c:v>17002</c:v>
                </c:pt>
                <c:pt idx="21">
                  <c:v>16873</c:v>
                </c:pt>
              </c:numCache>
            </c:numRef>
          </c:xVal>
          <c:yVal>
            <c:numRef>
              <c:f>'Active 1'!$N$21:$N$420</c:f>
              <c:numCache>
                <c:formatCode>General</c:formatCode>
                <c:ptCount val="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A4-4971-B8B8-58E2F3C3681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1'!$F$21:$F$420</c:f>
              <c:numCache>
                <c:formatCode>General</c:formatCode>
                <c:ptCount val="400"/>
                <c:pt idx="0">
                  <c:v>0</c:v>
                </c:pt>
                <c:pt idx="1">
                  <c:v>8993.5</c:v>
                </c:pt>
                <c:pt idx="2">
                  <c:v>9796</c:v>
                </c:pt>
                <c:pt idx="3">
                  <c:v>10597</c:v>
                </c:pt>
                <c:pt idx="4">
                  <c:v>10766</c:v>
                </c:pt>
                <c:pt idx="5">
                  <c:v>10804</c:v>
                </c:pt>
                <c:pt idx="6">
                  <c:v>10809.5</c:v>
                </c:pt>
                <c:pt idx="7">
                  <c:v>10813.5</c:v>
                </c:pt>
                <c:pt idx="8">
                  <c:v>11765.5</c:v>
                </c:pt>
                <c:pt idx="9">
                  <c:v>11829.5</c:v>
                </c:pt>
                <c:pt idx="10">
                  <c:v>11854</c:v>
                </c:pt>
                <c:pt idx="11">
                  <c:v>12813</c:v>
                </c:pt>
                <c:pt idx="12">
                  <c:v>13894.5</c:v>
                </c:pt>
                <c:pt idx="13">
                  <c:v>14982.5</c:v>
                </c:pt>
                <c:pt idx="14">
                  <c:v>15058</c:v>
                </c:pt>
                <c:pt idx="15">
                  <c:v>15058.5</c:v>
                </c:pt>
                <c:pt idx="16">
                  <c:v>15061</c:v>
                </c:pt>
                <c:pt idx="17">
                  <c:v>15063.5</c:v>
                </c:pt>
                <c:pt idx="18">
                  <c:v>15976</c:v>
                </c:pt>
                <c:pt idx="19">
                  <c:v>15976.5</c:v>
                </c:pt>
                <c:pt idx="20">
                  <c:v>17002</c:v>
                </c:pt>
                <c:pt idx="21">
                  <c:v>16873</c:v>
                </c:pt>
              </c:numCache>
            </c:numRef>
          </c:xVal>
          <c:yVal>
            <c:numRef>
              <c:f>'Active 1'!$O$21:$O$420</c:f>
              <c:numCache>
                <c:formatCode>General</c:formatCode>
                <c:ptCount val="400"/>
                <c:pt idx="0">
                  <c:v>-5.9102720119936125E-4</c:v>
                </c:pt>
                <c:pt idx="1">
                  <c:v>5.2562245823591764E-5</c:v>
                </c:pt>
                <c:pt idx="2">
                  <c:v>1.0999044743986123E-4</c:v>
                </c:pt>
                <c:pt idx="3">
                  <c:v>1.6731130662320313E-4</c:v>
                </c:pt>
                <c:pt idx="4">
                  <c:v>1.7940522073304685E-4</c:v>
                </c:pt>
                <c:pt idx="5">
                  <c:v>1.8212456236721289E-4</c:v>
                </c:pt>
                <c:pt idx="6">
                  <c:v>1.8251815128794734E-4</c:v>
                </c:pt>
                <c:pt idx="7">
                  <c:v>1.8280439777575434E-4</c:v>
                </c:pt>
                <c:pt idx="8">
                  <c:v>2.5093106187380862E-4</c:v>
                </c:pt>
                <c:pt idx="9">
                  <c:v>2.555110056787198E-4</c:v>
                </c:pt>
                <c:pt idx="10">
                  <c:v>2.5726426541653738E-4</c:v>
                </c:pt>
                <c:pt idx="11">
                  <c:v>3.2589186086825388E-4</c:v>
                </c:pt>
                <c:pt idx="12">
                  <c:v>4.0328575500905828E-4</c:v>
                </c:pt>
                <c:pt idx="13">
                  <c:v>4.8114479969254892E-4</c:v>
                </c:pt>
                <c:pt idx="14">
                  <c:v>4.8654770214990499E-4</c:v>
                </c:pt>
                <c:pt idx="15">
                  <c:v>4.8658348296088077E-4</c:v>
                </c:pt>
                <c:pt idx="16">
                  <c:v>4.8676238701576033E-4</c:v>
                </c:pt>
                <c:pt idx="17">
                  <c:v>4.8694129107063966E-4</c:v>
                </c:pt>
                <c:pt idx="18">
                  <c:v>5.5224127110160013E-4</c:v>
                </c:pt>
                <c:pt idx="19">
                  <c:v>5.5227705191257612E-4</c:v>
                </c:pt>
                <c:pt idx="20">
                  <c:v>6.2566349522408314E-4</c:v>
                </c:pt>
                <c:pt idx="21">
                  <c:v>6.1643204599230901E-4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A4-4971-B8B8-58E2F3C36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669424"/>
        <c:axId val="1"/>
      </c:scatterChart>
      <c:valAx>
        <c:axId val="924669424"/>
        <c:scaling>
          <c:orientation val="minMax"/>
          <c:min val="86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6694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060150375939848"/>
          <c:y val="0.91291543512015949"/>
          <c:w val="0.6300751879699247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V0737 Per -- O-C Diagr.</a:t>
            </a:r>
          </a:p>
        </c:rich>
      </c:tx>
      <c:layout>
        <c:manualLayout>
          <c:xMode val="edge"/>
          <c:yMode val="edge"/>
          <c:x val="0.3588593317727175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65080828860355"/>
          <c:y val="0.14770490515032927"/>
          <c:w val="0.80130240476697168"/>
          <c:h val="0.63672748990208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1'!$F$21:$F$420</c:f>
              <c:numCache>
                <c:formatCode>General</c:formatCode>
                <c:ptCount val="400"/>
                <c:pt idx="0">
                  <c:v>0</c:v>
                </c:pt>
                <c:pt idx="1">
                  <c:v>8993.5</c:v>
                </c:pt>
                <c:pt idx="2">
                  <c:v>9796</c:v>
                </c:pt>
                <c:pt idx="3">
                  <c:v>10597</c:v>
                </c:pt>
                <c:pt idx="4">
                  <c:v>10766</c:v>
                </c:pt>
                <c:pt idx="5">
                  <c:v>10804</c:v>
                </c:pt>
                <c:pt idx="6">
                  <c:v>10809.5</c:v>
                </c:pt>
                <c:pt idx="7">
                  <c:v>10813.5</c:v>
                </c:pt>
                <c:pt idx="8">
                  <c:v>11765.5</c:v>
                </c:pt>
                <c:pt idx="9">
                  <c:v>11829.5</c:v>
                </c:pt>
                <c:pt idx="10">
                  <c:v>11854</c:v>
                </c:pt>
                <c:pt idx="11">
                  <c:v>12813</c:v>
                </c:pt>
                <c:pt idx="12">
                  <c:v>13894.5</c:v>
                </c:pt>
                <c:pt idx="13">
                  <c:v>14982.5</c:v>
                </c:pt>
                <c:pt idx="14">
                  <c:v>15058</c:v>
                </c:pt>
                <c:pt idx="15">
                  <c:v>15058.5</c:v>
                </c:pt>
                <c:pt idx="16">
                  <c:v>15061</c:v>
                </c:pt>
                <c:pt idx="17">
                  <c:v>15063.5</c:v>
                </c:pt>
                <c:pt idx="18">
                  <c:v>15976</c:v>
                </c:pt>
                <c:pt idx="19">
                  <c:v>15976.5</c:v>
                </c:pt>
                <c:pt idx="20">
                  <c:v>17002</c:v>
                </c:pt>
                <c:pt idx="21">
                  <c:v>16873</c:v>
                </c:pt>
              </c:numCache>
            </c:numRef>
          </c:xVal>
          <c:yVal>
            <c:numRef>
              <c:f>'Active 1'!$H$21:$H$420</c:f>
              <c:numCache>
                <c:formatCode>General</c:formatCode>
                <c:ptCount val="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65-4006-B8D0-6549B4C2F299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1'!$F$21:$F$420</c:f>
              <c:numCache>
                <c:formatCode>General</c:formatCode>
                <c:ptCount val="400"/>
                <c:pt idx="0">
                  <c:v>0</c:v>
                </c:pt>
                <c:pt idx="1">
                  <c:v>8993.5</c:v>
                </c:pt>
                <c:pt idx="2">
                  <c:v>9796</c:v>
                </c:pt>
                <c:pt idx="3">
                  <c:v>10597</c:v>
                </c:pt>
                <c:pt idx="4">
                  <c:v>10766</c:v>
                </c:pt>
                <c:pt idx="5">
                  <c:v>10804</c:v>
                </c:pt>
                <c:pt idx="6">
                  <c:v>10809.5</c:v>
                </c:pt>
                <c:pt idx="7">
                  <c:v>10813.5</c:v>
                </c:pt>
                <c:pt idx="8">
                  <c:v>11765.5</c:v>
                </c:pt>
                <c:pt idx="9">
                  <c:v>11829.5</c:v>
                </c:pt>
                <c:pt idx="10">
                  <c:v>11854</c:v>
                </c:pt>
                <c:pt idx="11">
                  <c:v>12813</c:v>
                </c:pt>
                <c:pt idx="12">
                  <c:v>13894.5</c:v>
                </c:pt>
                <c:pt idx="13">
                  <c:v>14982.5</c:v>
                </c:pt>
                <c:pt idx="14">
                  <c:v>15058</c:v>
                </c:pt>
                <c:pt idx="15">
                  <c:v>15058.5</c:v>
                </c:pt>
                <c:pt idx="16">
                  <c:v>15061</c:v>
                </c:pt>
                <c:pt idx="17">
                  <c:v>15063.5</c:v>
                </c:pt>
                <c:pt idx="18">
                  <c:v>15976</c:v>
                </c:pt>
                <c:pt idx="19">
                  <c:v>15976.5</c:v>
                </c:pt>
                <c:pt idx="20">
                  <c:v>17002</c:v>
                </c:pt>
                <c:pt idx="21">
                  <c:v>16873</c:v>
                </c:pt>
              </c:numCache>
            </c:numRef>
          </c:xVal>
          <c:yVal>
            <c:numRef>
              <c:f>'Active 1'!$I$21:$I$420</c:f>
              <c:numCache>
                <c:formatCode>General</c:formatCode>
                <c:ptCount val="4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65-4006-B8D0-6549B4C2F29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1'!$F$21:$F$420</c:f>
              <c:numCache>
                <c:formatCode>General</c:formatCode>
                <c:ptCount val="400"/>
                <c:pt idx="0">
                  <c:v>0</c:v>
                </c:pt>
                <c:pt idx="1">
                  <c:v>8993.5</c:v>
                </c:pt>
                <c:pt idx="2">
                  <c:v>9796</c:v>
                </c:pt>
                <c:pt idx="3">
                  <c:v>10597</c:v>
                </c:pt>
                <c:pt idx="4">
                  <c:v>10766</c:v>
                </c:pt>
                <c:pt idx="5">
                  <c:v>10804</c:v>
                </c:pt>
                <c:pt idx="6">
                  <c:v>10809.5</c:v>
                </c:pt>
                <c:pt idx="7">
                  <c:v>10813.5</c:v>
                </c:pt>
                <c:pt idx="8">
                  <c:v>11765.5</c:v>
                </c:pt>
                <c:pt idx="9">
                  <c:v>11829.5</c:v>
                </c:pt>
                <c:pt idx="10">
                  <c:v>11854</c:v>
                </c:pt>
                <c:pt idx="11">
                  <c:v>12813</c:v>
                </c:pt>
                <c:pt idx="12">
                  <c:v>13894.5</c:v>
                </c:pt>
                <c:pt idx="13">
                  <c:v>14982.5</c:v>
                </c:pt>
                <c:pt idx="14">
                  <c:v>15058</c:v>
                </c:pt>
                <c:pt idx="15">
                  <c:v>15058.5</c:v>
                </c:pt>
                <c:pt idx="16">
                  <c:v>15061</c:v>
                </c:pt>
                <c:pt idx="17">
                  <c:v>15063.5</c:v>
                </c:pt>
                <c:pt idx="18">
                  <c:v>15976</c:v>
                </c:pt>
                <c:pt idx="19">
                  <c:v>15976.5</c:v>
                </c:pt>
                <c:pt idx="20">
                  <c:v>17002</c:v>
                </c:pt>
                <c:pt idx="21">
                  <c:v>16873</c:v>
                </c:pt>
              </c:numCache>
            </c:numRef>
          </c:xVal>
          <c:yVal>
            <c:numRef>
              <c:f>'Active 1'!$J$21:$J$420</c:f>
              <c:numCache>
                <c:formatCode>General</c:formatCode>
                <c:ptCount val="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65-4006-B8D0-6549B4C2F29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1'!$F$21:$F$420</c:f>
              <c:numCache>
                <c:formatCode>General</c:formatCode>
                <c:ptCount val="400"/>
                <c:pt idx="0">
                  <c:v>0</c:v>
                </c:pt>
                <c:pt idx="1">
                  <c:v>8993.5</c:v>
                </c:pt>
                <c:pt idx="2">
                  <c:v>9796</c:v>
                </c:pt>
                <c:pt idx="3">
                  <c:v>10597</c:v>
                </c:pt>
                <c:pt idx="4">
                  <c:v>10766</c:v>
                </c:pt>
                <c:pt idx="5">
                  <c:v>10804</c:v>
                </c:pt>
                <c:pt idx="6">
                  <c:v>10809.5</c:v>
                </c:pt>
                <c:pt idx="7">
                  <c:v>10813.5</c:v>
                </c:pt>
                <c:pt idx="8">
                  <c:v>11765.5</c:v>
                </c:pt>
                <c:pt idx="9">
                  <c:v>11829.5</c:v>
                </c:pt>
                <c:pt idx="10">
                  <c:v>11854</c:v>
                </c:pt>
                <c:pt idx="11">
                  <c:v>12813</c:v>
                </c:pt>
                <c:pt idx="12">
                  <c:v>13894.5</c:v>
                </c:pt>
                <c:pt idx="13">
                  <c:v>14982.5</c:v>
                </c:pt>
                <c:pt idx="14">
                  <c:v>15058</c:v>
                </c:pt>
                <c:pt idx="15">
                  <c:v>15058.5</c:v>
                </c:pt>
                <c:pt idx="16">
                  <c:v>15061</c:v>
                </c:pt>
                <c:pt idx="17">
                  <c:v>15063.5</c:v>
                </c:pt>
                <c:pt idx="18">
                  <c:v>15976</c:v>
                </c:pt>
                <c:pt idx="19">
                  <c:v>15976.5</c:v>
                </c:pt>
                <c:pt idx="20">
                  <c:v>17002</c:v>
                </c:pt>
                <c:pt idx="21">
                  <c:v>16873</c:v>
                </c:pt>
              </c:numCache>
            </c:numRef>
          </c:xVal>
          <c:yVal>
            <c:numRef>
              <c:f>'Active 1'!$K$21:$K$420</c:f>
              <c:numCache>
                <c:formatCode>General</c:formatCode>
                <c:ptCount val="400"/>
                <c:pt idx="1">
                  <c:v>2.1786945217172615E-3</c:v>
                </c:pt>
                <c:pt idx="2">
                  <c:v>-1.3952030349173583E-3</c:v>
                </c:pt>
                <c:pt idx="3">
                  <c:v>-1.0831616236828268E-5</c:v>
                </c:pt>
                <c:pt idx="4">
                  <c:v>1.941980590345338E-4</c:v>
                </c:pt>
                <c:pt idx="5">
                  <c:v>4.8805087863001972E-4</c:v>
                </c:pt>
                <c:pt idx="6">
                  <c:v>-3.1560200295643881E-4</c:v>
                </c:pt>
                <c:pt idx="7">
                  <c:v>-3.2098591327667236E-4</c:v>
                </c:pt>
                <c:pt idx="8">
                  <c:v>-5.2235722250770777E-4</c:v>
                </c:pt>
                <c:pt idx="9">
                  <c:v>-1.2849982886109501E-4</c:v>
                </c:pt>
                <c:pt idx="10">
                  <c:v>1.6297737092827447E-3</c:v>
                </c:pt>
                <c:pt idx="11">
                  <c:v>-5.1351944421185181E-4</c:v>
                </c:pt>
                <c:pt idx="12">
                  <c:v>4.4555061322171241E-5</c:v>
                </c:pt>
                <c:pt idx="13">
                  <c:v>1.5013072697911412E-4</c:v>
                </c:pt>
                <c:pt idx="14">
                  <c:v>2.1772593609057367E-3</c:v>
                </c:pt>
                <c:pt idx="15">
                  <c:v>7.7836375567130744E-5</c:v>
                </c:pt>
                <c:pt idx="16">
                  <c:v>1.4807214247412048E-3</c:v>
                </c:pt>
                <c:pt idx="17">
                  <c:v>8.360648644156754E-5</c:v>
                </c:pt>
                <c:pt idx="18">
                  <c:v>1.3665131700690836E-4</c:v>
                </c:pt>
                <c:pt idx="19">
                  <c:v>7.3722832894418389E-4</c:v>
                </c:pt>
                <c:pt idx="20">
                  <c:v>2.2067761892685667E-4</c:v>
                </c:pt>
                <c:pt idx="21">
                  <c:v>9.3180900148581713E-4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65-4006-B8D0-6549B4C2F299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1'!$F$21:$F$420</c:f>
              <c:numCache>
                <c:formatCode>General</c:formatCode>
                <c:ptCount val="400"/>
                <c:pt idx="0">
                  <c:v>0</c:v>
                </c:pt>
                <c:pt idx="1">
                  <c:v>8993.5</c:v>
                </c:pt>
                <c:pt idx="2">
                  <c:v>9796</c:v>
                </c:pt>
                <c:pt idx="3">
                  <c:v>10597</c:v>
                </c:pt>
                <c:pt idx="4">
                  <c:v>10766</c:v>
                </c:pt>
                <c:pt idx="5">
                  <c:v>10804</c:v>
                </c:pt>
                <c:pt idx="6">
                  <c:v>10809.5</c:v>
                </c:pt>
                <c:pt idx="7">
                  <c:v>10813.5</c:v>
                </c:pt>
                <c:pt idx="8">
                  <c:v>11765.5</c:v>
                </c:pt>
                <c:pt idx="9">
                  <c:v>11829.5</c:v>
                </c:pt>
                <c:pt idx="10">
                  <c:v>11854</c:v>
                </c:pt>
                <c:pt idx="11">
                  <c:v>12813</c:v>
                </c:pt>
                <c:pt idx="12">
                  <c:v>13894.5</c:v>
                </c:pt>
                <c:pt idx="13">
                  <c:v>14982.5</c:v>
                </c:pt>
                <c:pt idx="14">
                  <c:v>15058</c:v>
                </c:pt>
                <c:pt idx="15">
                  <c:v>15058.5</c:v>
                </c:pt>
                <c:pt idx="16">
                  <c:v>15061</c:v>
                </c:pt>
                <c:pt idx="17">
                  <c:v>15063.5</c:v>
                </c:pt>
                <c:pt idx="18">
                  <c:v>15976</c:v>
                </c:pt>
                <c:pt idx="19">
                  <c:v>15976.5</c:v>
                </c:pt>
                <c:pt idx="20">
                  <c:v>17002</c:v>
                </c:pt>
                <c:pt idx="21">
                  <c:v>16873</c:v>
                </c:pt>
              </c:numCache>
            </c:numRef>
          </c:xVal>
          <c:yVal>
            <c:numRef>
              <c:f>'Active 1'!$L$21:$L$420</c:f>
              <c:numCache>
                <c:formatCode>General</c:formatCode>
                <c:ptCount val="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65-4006-B8D0-6549B4C2F29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1'!$F$21:$F$420</c:f>
              <c:numCache>
                <c:formatCode>General</c:formatCode>
                <c:ptCount val="400"/>
                <c:pt idx="0">
                  <c:v>0</c:v>
                </c:pt>
                <c:pt idx="1">
                  <c:v>8993.5</c:v>
                </c:pt>
                <c:pt idx="2">
                  <c:v>9796</c:v>
                </c:pt>
                <c:pt idx="3">
                  <c:v>10597</c:v>
                </c:pt>
                <c:pt idx="4">
                  <c:v>10766</c:v>
                </c:pt>
                <c:pt idx="5">
                  <c:v>10804</c:v>
                </c:pt>
                <c:pt idx="6">
                  <c:v>10809.5</c:v>
                </c:pt>
                <c:pt idx="7">
                  <c:v>10813.5</c:v>
                </c:pt>
                <c:pt idx="8">
                  <c:v>11765.5</c:v>
                </c:pt>
                <c:pt idx="9">
                  <c:v>11829.5</c:v>
                </c:pt>
                <c:pt idx="10">
                  <c:v>11854</c:v>
                </c:pt>
                <c:pt idx="11">
                  <c:v>12813</c:v>
                </c:pt>
                <c:pt idx="12">
                  <c:v>13894.5</c:v>
                </c:pt>
                <c:pt idx="13">
                  <c:v>14982.5</c:v>
                </c:pt>
                <c:pt idx="14">
                  <c:v>15058</c:v>
                </c:pt>
                <c:pt idx="15">
                  <c:v>15058.5</c:v>
                </c:pt>
                <c:pt idx="16">
                  <c:v>15061</c:v>
                </c:pt>
                <c:pt idx="17">
                  <c:v>15063.5</c:v>
                </c:pt>
                <c:pt idx="18">
                  <c:v>15976</c:v>
                </c:pt>
                <c:pt idx="19">
                  <c:v>15976.5</c:v>
                </c:pt>
                <c:pt idx="20">
                  <c:v>17002</c:v>
                </c:pt>
                <c:pt idx="21">
                  <c:v>16873</c:v>
                </c:pt>
              </c:numCache>
            </c:numRef>
          </c:xVal>
          <c:yVal>
            <c:numRef>
              <c:f>'Active 1'!$M$21:$M$420</c:f>
              <c:numCache>
                <c:formatCode>General</c:formatCode>
                <c:ptCount val="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65-4006-B8D0-6549B4C2F29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1'!$F$21:$F$420</c:f>
              <c:numCache>
                <c:formatCode>General</c:formatCode>
                <c:ptCount val="400"/>
                <c:pt idx="0">
                  <c:v>0</c:v>
                </c:pt>
                <c:pt idx="1">
                  <c:v>8993.5</c:v>
                </c:pt>
                <c:pt idx="2">
                  <c:v>9796</c:v>
                </c:pt>
                <c:pt idx="3">
                  <c:v>10597</c:v>
                </c:pt>
                <c:pt idx="4">
                  <c:v>10766</c:v>
                </c:pt>
                <c:pt idx="5">
                  <c:v>10804</c:v>
                </c:pt>
                <c:pt idx="6">
                  <c:v>10809.5</c:v>
                </c:pt>
                <c:pt idx="7">
                  <c:v>10813.5</c:v>
                </c:pt>
                <c:pt idx="8">
                  <c:v>11765.5</c:v>
                </c:pt>
                <c:pt idx="9">
                  <c:v>11829.5</c:v>
                </c:pt>
                <c:pt idx="10">
                  <c:v>11854</c:v>
                </c:pt>
                <c:pt idx="11">
                  <c:v>12813</c:v>
                </c:pt>
                <c:pt idx="12">
                  <c:v>13894.5</c:v>
                </c:pt>
                <c:pt idx="13">
                  <c:v>14982.5</c:v>
                </c:pt>
                <c:pt idx="14">
                  <c:v>15058</c:v>
                </c:pt>
                <c:pt idx="15">
                  <c:v>15058.5</c:v>
                </c:pt>
                <c:pt idx="16">
                  <c:v>15061</c:v>
                </c:pt>
                <c:pt idx="17">
                  <c:v>15063.5</c:v>
                </c:pt>
                <c:pt idx="18">
                  <c:v>15976</c:v>
                </c:pt>
                <c:pt idx="19">
                  <c:v>15976.5</c:v>
                </c:pt>
                <c:pt idx="20">
                  <c:v>17002</c:v>
                </c:pt>
                <c:pt idx="21">
                  <c:v>16873</c:v>
                </c:pt>
              </c:numCache>
            </c:numRef>
          </c:xVal>
          <c:yVal>
            <c:numRef>
              <c:f>'Active 1'!$N$21:$N$420</c:f>
              <c:numCache>
                <c:formatCode>General</c:formatCode>
                <c:ptCount val="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65-4006-B8D0-6549B4C2F29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1'!$F$21:$F$420</c:f>
              <c:numCache>
                <c:formatCode>General</c:formatCode>
                <c:ptCount val="400"/>
                <c:pt idx="0">
                  <c:v>0</c:v>
                </c:pt>
                <c:pt idx="1">
                  <c:v>8993.5</c:v>
                </c:pt>
                <c:pt idx="2">
                  <c:v>9796</c:v>
                </c:pt>
                <c:pt idx="3">
                  <c:v>10597</c:v>
                </c:pt>
                <c:pt idx="4">
                  <c:v>10766</c:v>
                </c:pt>
                <c:pt idx="5">
                  <c:v>10804</c:v>
                </c:pt>
                <c:pt idx="6">
                  <c:v>10809.5</c:v>
                </c:pt>
                <c:pt idx="7">
                  <c:v>10813.5</c:v>
                </c:pt>
                <c:pt idx="8">
                  <c:v>11765.5</c:v>
                </c:pt>
                <c:pt idx="9">
                  <c:v>11829.5</c:v>
                </c:pt>
                <c:pt idx="10">
                  <c:v>11854</c:v>
                </c:pt>
                <c:pt idx="11">
                  <c:v>12813</c:v>
                </c:pt>
                <c:pt idx="12">
                  <c:v>13894.5</c:v>
                </c:pt>
                <c:pt idx="13">
                  <c:v>14982.5</c:v>
                </c:pt>
                <c:pt idx="14">
                  <c:v>15058</c:v>
                </c:pt>
                <c:pt idx="15">
                  <c:v>15058.5</c:v>
                </c:pt>
                <c:pt idx="16">
                  <c:v>15061</c:v>
                </c:pt>
                <c:pt idx="17">
                  <c:v>15063.5</c:v>
                </c:pt>
                <c:pt idx="18">
                  <c:v>15976</c:v>
                </c:pt>
                <c:pt idx="19">
                  <c:v>15976.5</c:v>
                </c:pt>
                <c:pt idx="20">
                  <c:v>17002</c:v>
                </c:pt>
                <c:pt idx="21">
                  <c:v>16873</c:v>
                </c:pt>
              </c:numCache>
            </c:numRef>
          </c:xVal>
          <c:yVal>
            <c:numRef>
              <c:f>'Active 1'!$O$21:$O$420</c:f>
              <c:numCache>
                <c:formatCode>General</c:formatCode>
                <c:ptCount val="400"/>
                <c:pt idx="0">
                  <c:v>-5.9102720119936125E-4</c:v>
                </c:pt>
                <c:pt idx="1">
                  <c:v>5.2562245823591764E-5</c:v>
                </c:pt>
                <c:pt idx="2">
                  <c:v>1.0999044743986123E-4</c:v>
                </c:pt>
                <c:pt idx="3">
                  <c:v>1.6731130662320313E-4</c:v>
                </c:pt>
                <c:pt idx="4">
                  <c:v>1.7940522073304685E-4</c:v>
                </c:pt>
                <c:pt idx="5">
                  <c:v>1.8212456236721289E-4</c:v>
                </c:pt>
                <c:pt idx="6">
                  <c:v>1.8251815128794734E-4</c:v>
                </c:pt>
                <c:pt idx="7">
                  <c:v>1.8280439777575434E-4</c:v>
                </c:pt>
                <c:pt idx="8">
                  <c:v>2.5093106187380862E-4</c:v>
                </c:pt>
                <c:pt idx="9">
                  <c:v>2.555110056787198E-4</c:v>
                </c:pt>
                <c:pt idx="10">
                  <c:v>2.5726426541653738E-4</c:v>
                </c:pt>
                <c:pt idx="11">
                  <c:v>3.2589186086825388E-4</c:v>
                </c:pt>
                <c:pt idx="12">
                  <c:v>4.0328575500905828E-4</c:v>
                </c:pt>
                <c:pt idx="13">
                  <c:v>4.8114479969254892E-4</c:v>
                </c:pt>
                <c:pt idx="14">
                  <c:v>4.8654770214990499E-4</c:v>
                </c:pt>
                <c:pt idx="15">
                  <c:v>4.8658348296088077E-4</c:v>
                </c:pt>
                <c:pt idx="16">
                  <c:v>4.8676238701576033E-4</c:v>
                </c:pt>
                <c:pt idx="17">
                  <c:v>4.8694129107063966E-4</c:v>
                </c:pt>
                <c:pt idx="18">
                  <c:v>5.5224127110160013E-4</c:v>
                </c:pt>
                <c:pt idx="19">
                  <c:v>5.5227705191257612E-4</c:v>
                </c:pt>
                <c:pt idx="20">
                  <c:v>6.2566349522408314E-4</c:v>
                </c:pt>
                <c:pt idx="21">
                  <c:v>6.1643204599230901E-4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65-4006-B8D0-6549B4C2F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195448"/>
        <c:axId val="1"/>
      </c:scatterChart>
      <c:valAx>
        <c:axId val="92819544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1954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024055551614606"/>
          <c:y val="0.91616892199852262"/>
          <c:w val="0.62913007495684659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V0737 Per -- O-C Diagr.</a:t>
            </a:r>
          </a:p>
        </c:rich>
      </c:tx>
      <c:layout>
        <c:manualLayout>
          <c:xMode val="edge"/>
          <c:yMode val="edge"/>
          <c:x val="0.3593984962406014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233082706767"/>
          <c:y val="0.22822889753688513"/>
          <c:w val="0.8225563909774436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2'!$F$21:$F$370</c:f>
              <c:numCache>
                <c:formatCode>General</c:formatCode>
                <c:ptCount val="350"/>
                <c:pt idx="0">
                  <c:v>0</c:v>
                </c:pt>
                <c:pt idx="1">
                  <c:v>8994</c:v>
                </c:pt>
                <c:pt idx="2">
                  <c:v>9796.5</c:v>
                </c:pt>
                <c:pt idx="3">
                  <c:v>10597.5</c:v>
                </c:pt>
                <c:pt idx="4">
                  <c:v>10766.5</c:v>
                </c:pt>
                <c:pt idx="5">
                  <c:v>10804.5</c:v>
                </c:pt>
                <c:pt idx="6">
                  <c:v>10810</c:v>
                </c:pt>
                <c:pt idx="7">
                  <c:v>10814</c:v>
                </c:pt>
                <c:pt idx="8">
                  <c:v>11766</c:v>
                </c:pt>
                <c:pt idx="9">
                  <c:v>11830</c:v>
                </c:pt>
                <c:pt idx="10">
                  <c:v>11854.5</c:v>
                </c:pt>
                <c:pt idx="11">
                  <c:v>12813.5</c:v>
                </c:pt>
                <c:pt idx="12">
                  <c:v>13895</c:v>
                </c:pt>
                <c:pt idx="13">
                  <c:v>14983</c:v>
                </c:pt>
                <c:pt idx="14">
                  <c:v>15058.5</c:v>
                </c:pt>
                <c:pt idx="15">
                  <c:v>15059</c:v>
                </c:pt>
                <c:pt idx="16">
                  <c:v>15061.5</c:v>
                </c:pt>
                <c:pt idx="17">
                  <c:v>15064</c:v>
                </c:pt>
                <c:pt idx="18">
                  <c:v>15976.5</c:v>
                </c:pt>
                <c:pt idx="19">
                  <c:v>15977</c:v>
                </c:pt>
                <c:pt idx="20">
                  <c:v>17002.5</c:v>
                </c:pt>
                <c:pt idx="21">
                  <c:v>16873.5</c:v>
                </c:pt>
              </c:numCache>
            </c:numRef>
          </c:xVal>
          <c:yVal>
            <c:numRef>
              <c:f>'Active 2'!$H$21:$H$370</c:f>
              <c:numCache>
                <c:formatCode>General</c:formatCode>
                <c:ptCount val="3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26-4BE5-BA2A-63ECC085193E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2'!$F$21:$F$370</c:f>
              <c:numCache>
                <c:formatCode>General</c:formatCode>
                <c:ptCount val="350"/>
                <c:pt idx="0">
                  <c:v>0</c:v>
                </c:pt>
                <c:pt idx="1">
                  <c:v>8994</c:v>
                </c:pt>
                <c:pt idx="2">
                  <c:v>9796.5</c:v>
                </c:pt>
                <c:pt idx="3">
                  <c:v>10597.5</c:v>
                </c:pt>
                <c:pt idx="4">
                  <c:v>10766.5</c:v>
                </c:pt>
                <c:pt idx="5">
                  <c:v>10804.5</c:v>
                </c:pt>
                <c:pt idx="6">
                  <c:v>10810</c:v>
                </c:pt>
                <c:pt idx="7">
                  <c:v>10814</c:v>
                </c:pt>
                <c:pt idx="8">
                  <c:v>11766</c:v>
                </c:pt>
                <c:pt idx="9">
                  <c:v>11830</c:v>
                </c:pt>
                <c:pt idx="10">
                  <c:v>11854.5</c:v>
                </c:pt>
                <c:pt idx="11">
                  <c:v>12813.5</c:v>
                </c:pt>
                <c:pt idx="12">
                  <c:v>13895</c:v>
                </c:pt>
                <c:pt idx="13">
                  <c:v>14983</c:v>
                </c:pt>
                <c:pt idx="14">
                  <c:v>15058.5</c:v>
                </c:pt>
                <c:pt idx="15">
                  <c:v>15059</c:v>
                </c:pt>
                <c:pt idx="16">
                  <c:v>15061.5</c:v>
                </c:pt>
                <c:pt idx="17">
                  <c:v>15064</c:v>
                </c:pt>
                <c:pt idx="18">
                  <c:v>15976.5</c:v>
                </c:pt>
                <c:pt idx="19">
                  <c:v>15977</c:v>
                </c:pt>
                <c:pt idx="20">
                  <c:v>17002.5</c:v>
                </c:pt>
                <c:pt idx="21">
                  <c:v>16873.5</c:v>
                </c:pt>
              </c:numCache>
            </c:numRef>
          </c:xVal>
          <c:yVal>
            <c:numRef>
              <c:f>'Active 2'!$I$21:$I$370</c:f>
              <c:numCache>
                <c:formatCode>General</c:formatCode>
                <c:ptCount val="35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26-4BE5-BA2A-63ECC085193E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2'!$F$21:$F$370</c:f>
              <c:numCache>
                <c:formatCode>General</c:formatCode>
                <c:ptCount val="350"/>
                <c:pt idx="0">
                  <c:v>0</c:v>
                </c:pt>
                <c:pt idx="1">
                  <c:v>8994</c:v>
                </c:pt>
                <c:pt idx="2">
                  <c:v>9796.5</c:v>
                </c:pt>
                <c:pt idx="3">
                  <c:v>10597.5</c:v>
                </c:pt>
                <c:pt idx="4">
                  <c:v>10766.5</c:v>
                </c:pt>
                <c:pt idx="5">
                  <c:v>10804.5</c:v>
                </c:pt>
                <c:pt idx="6">
                  <c:v>10810</c:v>
                </c:pt>
                <c:pt idx="7">
                  <c:v>10814</c:v>
                </c:pt>
                <c:pt idx="8">
                  <c:v>11766</c:v>
                </c:pt>
                <c:pt idx="9">
                  <c:v>11830</c:v>
                </c:pt>
                <c:pt idx="10">
                  <c:v>11854.5</c:v>
                </c:pt>
                <c:pt idx="11">
                  <c:v>12813.5</c:v>
                </c:pt>
                <c:pt idx="12">
                  <c:v>13895</c:v>
                </c:pt>
                <c:pt idx="13">
                  <c:v>14983</c:v>
                </c:pt>
                <c:pt idx="14">
                  <c:v>15058.5</c:v>
                </c:pt>
                <c:pt idx="15">
                  <c:v>15059</c:v>
                </c:pt>
                <c:pt idx="16">
                  <c:v>15061.5</c:v>
                </c:pt>
                <c:pt idx="17">
                  <c:v>15064</c:v>
                </c:pt>
                <c:pt idx="18">
                  <c:v>15976.5</c:v>
                </c:pt>
                <c:pt idx="19">
                  <c:v>15977</c:v>
                </c:pt>
                <c:pt idx="20">
                  <c:v>17002.5</c:v>
                </c:pt>
                <c:pt idx="21">
                  <c:v>16873.5</c:v>
                </c:pt>
              </c:numCache>
            </c:numRef>
          </c:xVal>
          <c:yVal>
            <c:numRef>
              <c:f>'Active 2'!$J$21:$J$370</c:f>
              <c:numCache>
                <c:formatCode>General</c:formatCode>
                <c:ptCount val="3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26-4BE5-BA2A-63ECC085193E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2'!$F$21:$F$370</c:f>
              <c:numCache>
                <c:formatCode>General</c:formatCode>
                <c:ptCount val="350"/>
                <c:pt idx="0">
                  <c:v>0</c:v>
                </c:pt>
                <c:pt idx="1">
                  <c:v>8994</c:v>
                </c:pt>
                <c:pt idx="2">
                  <c:v>9796.5</c:v>
                </c:pt>
                <c:pt idx="3">
                  <c:v>10597.5</c:v>
                </c:pt>
                <c:pt idx="4">
                  <c:v>10766.5</c:v>
                </c:pt>
                <c:pt idx="5">
                  <c:v>10804.5</c:v>
                </c:pt>
                <c:pt idx="6">
                  <c:v>10810</c:v>
                </c:pt>
                <c:pt idx="7">
                  <c:v>10814</c:v>
                </c:pt>
                <c:pt idx="8">
                  <c:v>11766</c:v>
                </c:pt>
                <c:pt idx="9">
                  <c:v>11830</c:v>
                </c:pt>
                <c:pt idx="10">
                  <c:v>11854.5</c:v>
                </c:pt>
                <c:pt idx="11">
                  <c:v>12813.5</c:v>
                </c:pt>
                <c:pt idx="12">
                  <c:v>13895</c:v>
                </c:pt>
                <c:pt idx="13">
                  <c:v>14983</c:v>
                </c:pt>
                <c:pt idx="14">
                  <c:v>15058.5</c:v>
                </c:pt>
                <c:pt idx="15">
                  <c:v>15059</c:v>
                </c:pt>
                <c:pt idx="16">
                  <c:v>15061.5</c:v>
                </c:pt>
                <c:pt idx="17">
                  <c:v>15064</c:v>
                </c:pt>
                <c:pt idx="18">
                  <c:v>15976.5</c:v>
                </c:pt>
                <c:pt idx="19">
                  <c:v>15977</c:v>
                </c:pt>
                <c:pt idx="20">
                  <c:v>17002.5</c:v>
                </c:pt>
                <c:pt idx="21">
                  <c:v>16873.5</c:v>
                </c:pt>
              </c:numCache>
            </c:numRef>
          </c:xVal>
          <c:yVal>
            <c:numRef>
              <c:f>'Active 2'!$K$21:$K$370</c:f>
              <c:numCache>
                <c:formatCode>General</c:formatCode>
                <c:ptCount val="350"/>
                <c:pt idx="1">
                  <c:v>0.20423599999776343</c:v>
                </c:pt>
                <c:pt idx="2">
                  <c:v>0.23504599999432685</c:v>
                </c:pt>
                <c:pt idx="3">
                  <c:v>0.27074999999604188</c:v>
                </c:pt>
                <c:pt idx="4">
                  <c:v>0.27819599999929778</c:v>
                </c:pt>
                <c:pt idx="5">
                  <c:v>0.28011800000240328</c:v>
                </c:pt>
                <c:pt idx="6">
                  <c:v>0.27954999999928987</c:v>
                </c:pt>
                <c:pt idx="7">
                  <c:v>0.27971599999727914</c:v>
                </c:pt>
                <c:pt idx="8">
                  <c:v>0.32030399999348447</c:v>
                </c:pt>
                <c:pt idx="9">
                  <c:v>0.32344000000011874</c:v>
                </c:pt>
                <c:pt idx="10">
                  <c:v>0.3262479999975767</c:v>
                </c:pt>
                <c:pt idx="11">
                  <c:v>0.36519399999815505</c:v>
                </c:pt>
                <c:pt idx="12">
                  <c:v>0.41208999999798834</c:v>
                </c:pt>
                <c:pt idx="13">
                  <c:v>0.45881199999712408</c:v>
                </c:pt>
                <c:pt idx="14">
                  <c:v>0.46407399999588961</c:v>
                </c:pt>
                <c:pt idx="15">
                  <c:v>0.46199600000545615</c:v>
                </c:pt>
                <c:pt idx="16">
                  <c:v>0.4635059999927762</c:v>
                </c:pt>
                <c:pt idx="17">
                  <c:v>0.46221599999989849</c:v>
                </c:pt>
                <c:pt idx="18">
                  <c:v>0.50136599999677856</c:v>
                </c:pt>
                <c:pt idx="19">
                  <c:v>0.50198799999634502</c:v>
                </c:pt>
                <c:pt idx="20">
                  <c:v>0.54540999999153428</c:v>
                </c:pt>
                <c:pt idx="21">
                  <c:v>0.54059400018013548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26-4BE5-BA2A-63ECC085193E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2'!$F$21:$F$370</c:f>
              <c:numCache>
                <c:formatCode>General</c:formatCode>
                <c:ptCount val="350"/>
                <c:pt idx="0">
                  <c:v>0</c:v>
                </c:pt>
                <c:pt idx="1">
                  <c:v>8994</c:v>
                </c:pt>
                <c:pt idx="2">
                  <c:v>9796.5</c:v>
                </c:pt>
                <c:pt idx="3">
                  <c:v>10597.5</c:v>
                </c:pt>
                <c:pt idx="4">
                  <c:v>10766.5</c:v>
                </c:pt>
                <c:pt idx="5">
                  <c:v>10804.5</c:v>
                </c:pt>
                <c:pt idx="6">
                  <c:v>10810</c:v>
                </c:pt>
                <c:pt idx="7">
                  <c:v>10814</c:v>
                </c:pt>
                <c:pt idx="8">
                  <c:v>11766</c:v>
                </c:pt>
                <c:pt idx="9">
                  <c:v>11830</c:v>
                </c:pt>
                <c:pt idx="10">
                  <c:v>11854.5</c:v>
                </c:pt>
                <c:pt idx="11">
                  <c:v>12813.5</c:v>
                </c:pt>
                <c:pt idx="12">
                  <c:v>13895</c:v>
                </c:pt>
                <c:pt idx="13">
                  <c:v>14983</c:v>
                </c:pt>
                <c:pt idx="14">
                  <c:v>15058.5</c:v>
                </c:pt>
                <c:pt idx="15">
                  <c:v>15059</c:v>
                </c:pt>
                <c:pt idx="16">
                  <c:v>15061.5</c:v>
                </c:pt>
                <c:pt idx="17">
                  <c:v>15064</c:v>
                </c:pt>
                <c:pt idx="18">
                  <c:v>15976.5</c:v>
                </c:pt>
                <c:pt idx="19">
                  <c:v>15977</c:v>
                </c:pt>
                <c:pt idx="20">
                  <c:v>17002.5</c:v>
                </c:pt>
                <c:pt idx="21">
                  <c:v>16873.5</c:v>
                </c:pt>
              </c:numCache>
            </c:numRef>
          </c:xVal>
          <c:yVal>
            <c:numRef>
              <c:f>'Active 2'!$L$21:$L$370</c:f>
              <c:numCache>
                <c:formatCode>General</c:formatCode>
                <c:ptCount val="3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26-4BE5-BA2A-63ECC085193E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2'!$F$21:$F$370</c:f>
              <c:numCache>
                <c:formatCode>General</c:formatCode>
                <c:ptCount val="350"/>
                <c:pt idx="0">
                  <c:v>0</c:v>
                </c:pt>
                <c:pt idx="1">
                  <c:v>8994</c:v>
                </c:pt>
                <c:pt idx="2">
                  <c:v>9796.5</c:v>
                </c:pt>
                <c:pt idx="3">
                  <c:v>10597.5</c:v>
                </c:pt>
                <c:pt idx="4">
                  <c:v>10766.5</c:v>
                </c:pt>
                <c:pt idx="5">
                  <c:v>10804.5</c:v>
                </c:pt>
                <c:pt idx="6">
                  <c:v>10810</c:v>
                </c:pt>
                <c:pt idx="7">
                  <c:v>10814</c:v>
                </c:pt>
                <c:pt idx="8">
                  <c:v>11766</c:v>
                </c:pt>
                <c:pt idx="9">
                  <c:v>11830</c:v>
                </c:pt>
                <c:pt idx="10">
                  <c:v>11854.5</c:v>
                </c:pt>
                <c:pt idx="11">
                  <c:v>12813.5</c:v>
                </c:pt>
                <c:pt idx="12">
                  <c:v>13895</c:v>
                </c:pt>
                <c:pt idx="13">
                  <c:v>14983</c:v>
                </c:pt>
                <c:pt idx="14">
                  <c:v>15058.5</c:v>
                </c:pt>
                <c:pt idx="15">
                  <c:v>15059</c:v>
                </c:pt>
                <c:pt idx="16">
                  <c:v>15061.5</c:v>
                </c:pt>
                <c:pt idx="17">
                  <c:v>15064</c:v>
                </c:pt>
                <c:pt idx="18">
                  <c:v>15976.5</c:v>
                </c:pt>
                <c:pt idx="19">
                  <c:v>15977</c:v>
                </c:pt>
                <c:pt idx="20">
                  <c:v>17002.5</c:v>
                </c:pt>
                <c:pt idx="21">
                  <c:v>16873.5</c:v>
                </c:pt>
              </c:numCache>
            </c:numRef>
          </c:xVal>
          <c:yVal>
            <c:numRef>
              <c:f>'Active 2'!$M$21:$M$370</c:f>
              <c:numCache>
                <c:formatCode>General</c:formatCode>
                <c:ptCount val="3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26-4BE5-BA2A-63ECC085193E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2'!$F$21:$F$370</c:f>
              <c:numCache>
                <c:formatCode>General</c:formatCode>
                <c:ptCount val="350"/>
                <c:pt idx="0">
                  <c:v>0</c:v>
                </c:pt>
                <c:pt idx="1">
                  <c:v>8994</c:v>
                </c:pt>
                <c:pt idx="2">
                  <c:v>9796.5</c:v>
                </c:pt>
                <c:pt idx="3">
                  <c:v>10597.5</c:v>
                </c:pt>
                <c:pt idx="4">
                  <c:v>10766.5</c:v>
                </c:pt>
                <c:pt idx="5">
                  <c:v>10804.5</c:v>
                </c:pt>
                <c:pt idx="6">
                  <c:v>10810</c:v>
                </c:pt>
                <c:pt idx="7">
                  <c:v>10814</c:v>
                </c:pt>
                <c:pt idx="8">
                  <c:v>11766</c:v>
                </c:pt>
                <c:pt idx="9">
                  <c:v>11830</c:v>
                </c:pt>
                <c:pt idx="10">
                  <c:v>11854.5</c:v>
                </c:pt>
                <c:pt idx="11">
                  <c:v>12813.5</c:v>
                </c:pt>
                <c:pt idx="12">
                  <c:v>13895</c:v>
                </c:pt>
                <c:pt idx="13">
                  <c:v>14983</c:v>
                </c:pt>
                <c:pt idx="14">
                  <c:v>15058.5</c:v>
                </c:pt>
                <c:pt idx="15">
                  <c:v>15059</c:v>
                </c:pt>
                <c:pt idx="16">
                  <c:v>15061.5</c:v>
                </c:pt>
                <c:pt idx="17">
                  <c:v>15064</c:v>
                </c:pt>
                <c:pt idx="18">
                  <c:v>15976.5</c:v>
                </c:pt>
                <c:pt idx="19">
                  <c:v>15977</c:v>
                </c:pt>
                <c:pt idx="20">
                  <c:v>17002.5</c:v>
                </c:pt>
                <c:pt idx="21">
                  <c:v>16873.5</c:v>
                </c:pt>
              </c:numCache>
            </c:numRef>
          </c:xVal>
          <c:yVal>
            <c:numRef>
              <c:f>'Active 2'!$N$21:$N$370</c:f>
              <c:numCache>
                <c:formatCode>General</c:formatCode>
                <c:ptCount val="3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26-4BE5-BA2A-63ECC085193E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2'!$F$21:$F$370</c:f>
              <c:numCache>
                <c:formatCode>General</c:formatCode>
                <c:ptCount val="350"/>
                <c:pt idx="0">
                  <c:v>0</c:v>
                </c:pt>
                <c:pt idx="1">
                  <c:v>8994</c:v>
                </c:pt>
                <c:pt idx="2">
                  <c:v>9796.5</c:v>
                </c:pt>
                <c:pt idx="3">
                  <c:v>10597.5</c:v>
                </c:pt>
                <c:pt idx="4">
                  <c:v>10766.5</c:v>
                </c:pt>
                <c:pt idx="5">
                  <c:v>10804.5</c:v>
                </c:pt>
                <c:pt idx="6">
                  <c:v>10810</c:v>
                </c:pt>
                <c:pt idx="7">
                  <c:v>10814</c:v>
                </c:pt>
                <c:pt idx="8">
                  <c:v>11766</c:v>
                </c:pt>
                <c:pt idx="9">
                  <c:v>11830</c:v>
                </c:pt>
                <c:pt idx="10">
                  <c:v>11854.5</c:v>
                </c:pt>
                <c:pt idx="11">
                  <c:v>12813.5</c:v>
                </c:pt>
                <c:pt idx="12">
                  <c:v>13895</c:v>
                </c:pt>
                <c:pt idx="13">
                  <c:v>14983</c:v>
                </c:pt>
                <c:pt idx="14">
                  <c:v>15058.5</c:v>
                </c:pt>
                <c:pt idx="15">
                  <c:v>15059</c:v>
                </c:pt>
                <c:pt idx="16">
                  <c:v>15061.5</c:v>
                </c:pt>
                <c:pt idx="17">
                  <c:v>15064</c:v>
                </c:pt>
                <c:pt idx="18">
                  <c:v>15976.5</c:v>
                </c:pt>
                <c:pt idx="19">
                  <c:v>15977</c:v>
                </c:pt>
                <c:pt idx="20">
                  <c:v>17002.5</c:v>
                </c:pt>
                <c:pt idx="21">
                  <c:v>16873.5</c:v>
                </c:pt>
              </c:numCache>
            </c:numRef>
          </c:xVal>
          <c:yVal>
            <c:numRef>
              <c:f>'Active 2'!$O$21:$O$370</c:f>
              <c:numCache>
                <c:formatCode>General</c:formatCode>
                <c:ptCount val="350"/>
                <c:pt idx="0">
                  <c:v>-0.1838904859749716</c:v>
                </c:pt>
                <c:pt idx="1">
                  <c:v>0.20210986772367678</c:v>
                </c:pt>
                <c:pt idx="2">
                  <c:v>0.23655119347897646</c:v>
                </c:pt>
                <c:pt idx="3">
                  <c:v>0.27092814292445311</c:v>
                </c:pt>
                <c:pt idx="4">
                  <c:v>0.27818120716451</c:v>
                </c:pt>
                <c:pt idx="5">
                  <c:v>0.27981207368002575</c:v>
                </c:pt>
                <c:pt idx="6">
                  <c:v>0.28004812014937674</c:v>
                </c:pt>
                <c:pt idx="7">
                  <c:v>0.2802197903089047</c:v>
                </c:pt>
                <c:pt idx="8">
                  <c:v>0.32107728827656234</c:v>
                </c:pt>
                <c:pt idx="9">
                  <c:v>0.32382401082900991</c:v>
                </c:pt>
                <c:pt idx="10">
                  <c:v>0.32487549055611875</c:v>
                </c:pt>
                <c:pt idx="11">
                  <c:v>0.36603341130295042</c:v>
                </c:pt>
                <c:pt idx="12">
                  <c:v>0.41244873068532628</c:v>
                </c:pt>
                <c:pt idx="13">
                  <c:v>0.45914301407693503</c:v>
                </c:pt>
                <c:pt idx="14">
                  <c:v>0.46238328833802556</c:v>
                </c:pt>
                <c:pt idx="15">
                  <c:v>0.46240474710796653</c:v>
                </c:pt>
                <c:pt idx="16">
                  <c:v>0.46251204095767151</c:v>
                </c:pt>
                <c:pt idx="17">
                  <c:v>0.46261933480737649</c:v>
                </c:pt>
                <c:pt idx="18">
                  <c:v>0.50178158994969546</c:v>
                </c:pt>
                <c:pt idx="19">
                  <c:v>0.50180304871963644</c:v>
                </c:pt>
                <c:pt idx="20">
                  <c:v>0.54581498586862065</c:v>
                </c:pt>
                <c:pt idx="21">
                  <c:v>0.54027862322384346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26-4BE5-BA2A-63ECC0851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209128"/>
        <c:axId val="1"/>
      </c:scatterChart>
      <c:valAx>
        <c:axId val="928209128"/>
        <c:scaling>
          <c:orientation val="minMax"/>
          <c:min val="86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78195488721801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2091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857142857142856"/>
          <c:y val="0.91291543512015949"/>
          <c:w val="0.6300751879699247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V0737 Per -- O-C Diagr.</a:t>
            </a:r>
          </a:p>
        </c:rich>
      </c:tx>
      <c:layout>
        <c:manualLayout>
          <c:xMode val="edge"/>
          <c:yMode val="edge"/>
          <c:x val="0.3588593317727175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2781476957638"/>
          <c:y val="0.22754524283256169"/>
          <c:w val="0.8243255330411462"/>
          <c:h val="0.55688704166916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2'!$F$21:$F$370</c:f>
              <c:numCache>
                <c:formatCode>General</c:formatCode>
                <c:ptCount val="350"/>
                <c:pt idx="0">
                  <c:v>0</c:v>
                </c:pt>
                <c:pt idx="1">
                  <c:v>8994</c:v>
                </c:pt>
                <c:pt idx="2">
                  <c:v>9796.5</c:v>
                </c:pt>
                <c:pt idx="3">
                  <c:v>10597.5</c:v>
                </c:pt>
                <c:pt idx="4">
                  <c:v>10766.5</c:v>
                </c:pt>
                <c:pt idx="5">
                  <c:v>10804.5</c:v>
                </c:pt>
                <c:pt idx="6">
                  <c:v>10810</c:v>
                </c:pt>
                <c:pt idx="7">
                  <c:v>10814</c:v>
                </c:pt>
                <c:pt idx="8">
                  <c:v>11766</c:v>
                </c:pt>
                <c:pt idx="9">
                  <c:v>11830</c:v>
                </c:pt>
                <c:pt idx="10">
                  <c:v>11854.5</c:v>
                </c:pt>
                <c:pt idx="11">
                  <c:v>12813.5</c:v>
                </c:pt>
                <c:pt idx="12">
                  <c:v>13895</c:v>
                </c:pt>
                <c:pt idx="13">
                  <c:v>14983</c:v>
                </c:pt>
                <c:pt idx="14">
                  <c:v>15058.5</c:v>
                </c:pt>
                <c:pt idx="15">
                  <c:v>15059</c:v>
                </c:pt>
                <c:pt idx="16">
                  <c:v>15061.5</c:v>
                </c:pt>
                <c:pt idx="17">
                  <c:v>15064</c:v>
                </c:pt>
                <c:pt idx="18">
                  <c:v>15976.5</c:v>
                </c:pt>
                <c:pt idx="19">
                  <c:v>15977</c:v>
                </c:pt>
                <c:pt idx="20">
                  <c:v>17002.5</c:v>
                </c:pt>
                <c:pt idx="21">
                  <c:v>16873.5</c:v>
                </c:pt>
              </c:numCache>
            </c:numRef>
          </c:xVal>
          <c:yVal>
            <c:numRef>
              <c:f>'Active 2'!$H$21:$H$370</c:f>
              <c:numCache>
                <c:formatCode>General</c:formatCode>
                <c:ptCount val="3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0A-46E5-A12D-F913D38BA193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2'!$F$21:$F$370</c:f>
              <c:numCache>
                <c:formatCode>General</c:formatCode>
                <c:ptCount val="350"/>
                <c:pt idx="0">
                  <c:v>0</c:v>
                </c:pt>
                <c:pt idx="1">
                  <c:v>8994</c:v>
                </c:pt>
                <c:pt idx="2">
                  <c:v>9796.5</c:v>
                </c:pt>
                <c:pt idx="3">
                  <c:v>10597.5</c:v>
                </c:pt>
                <c:pt idx="4">
                  <c:v>10766.5</c:v>
                </c:pt>
                <c:pt idx="5">
                  <c:v>10804.5</c:v>
                </c:pt>
                <c:pt idx="6">
                  <c:v>10810</c:v>
                </c:pt>
                <c:pt idx="7">
                  <c:v>10814</c:v>
                </c:pt>
                <c:pt idx="8">
                  <c:v>11766</c:v>
                </c:pt>
                <c:pt idx="9">
                  <c:v>11830</c:v>
                </c:pt>
                <c:pt idx="10">
                  <c:v>11854.5</c:v>
                </c:pt>
                <c:pt idx="11">
                  <c:v>12813.5</c:v>
                </c:pt>
                <c:pt idx="12">
                  <c:v>13895</c:v>
                </c:pt>
                <c:pt idx="13">
                  <c:v>14983</c:v>
                </c:pt>
                <c:pt idx="14">
                  <c:v>15058.5</c:v>
                </c:pt>
                <c:pt idx="15">
                  <c:v>15059</c:v>
                </c:pt>
                <c:pt idx="16">
                  <c:v>15061.5</c:v>
                </c:pt>
                <c:pt idx="17">
                  <c:v>15064</c:v>
                </c:pt>
                <c:pt idx="18">
                  <c:v>15976.5</c:v>
                </c:pt>
                <c:pt idx="19">
                  <c:v>15977</c:v>
                </c:pt>
                <c:pt idx="20">
                  <c:v>17002.5</c:v>
                </c:pt>
                <c:pt idx="21">
                  <c:v>16873.5</c:v>
                </c:pt>
              </c:numCache>
            </c:numRef>
          </c:xVal>
          <c:yVal>
            <c:numRef>
              <c:f>'Active 2'!$I$21:$I$370</c:f>
              <c:numCache>
                <c:formatCode>General</c:formatCode>
                <c:ptCount val="35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0A-46E5-A12D-F913D38BA193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2'!$F$21:$F$370</c:f>
              <c:numCache>
                <c:formatCode>General</c:formatCode>
                <c:ptCount val="350"/>
                <c:pt idx="0">
                  <c:v>0</c:v>
                </c:pt>
                <c:pt idx="1">
                  <c:v>8994</c:v>
                </c:pt>
                <c:pt idx="2">
                  <c:v>9796.5</c:v>
                </c:pt>
                <c:pt idx="3">
                  <c:v>10597.5</c:v>
                </c:pt>
                <c:pt idx="4">
                  <c:v>10766.5</c:v>
                </c:pt>
                <c:pt idx="5">
                  <c:v>10804.5</c:v>
                </c:pt>
                <c:pt idx="6">
                  <c:v>10810</c:v>
                </c:pt>
                <c:pt idx="7">
                  <c:v>10814</c:v>
                </c:pt>
                <c:pt idx="8">
                  <c:v>11766</c:v>
                </c:pt>
                <c:pt idx="9">
                  <c:v>11830</c:v>
                </c:pt>
                <c:pt idx="10">
                  <c:v>11854.5</c:v>
                </c:pt>
                <c:pt idx="11">
                  <c:v>12813.5</c:v>
                </c:pt>
                <c:pt idx="12">
                  <c:v>13895</c:v>
                </c:pt>
                <c:pt idx="13">
                  <c:v>14983</c:v>
                </c:pt>
                <c:pt idx="14">
                  <c:v>15058.5</c:v>
                </c:pt>
                <c:pt idx="15">
                  <c:v>15059</c:v>
                </c:pt>
                <c:pt idx="16">
                  <c:v>15061.5</c:v>
                </c:pt>
                <c:pt idx="17">
                  <c:v>15064</c:v>
                </c:pt>
                <c:pt idx="18">
                  <c:v>15976.5</c:v>
                </c:pt>
                <c:pt idx="19">
                  <c:v>15977</c:v>
                </c:pt>
                <c:pt idx="20">
                  <c:v>17002.5</c:v>
                </c:pt>
                <c:pt idx="21">
                  <c:v>16873.5</c:v>
                </c:pt>
              </c:numCache>
            </c:numRef>
          </c:xVal>
          <c:yVal>
            <c:numRef>
              <c:f>'Active 2'!$J$21:$J$370</c:f>
              <c:numCache>
                <c:formatCode>General</c:formatCode>
                <c:ptCount val="3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0A-46E5-A12D-F913D38BA193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2'!$F$21:$F$370</c:f>
              <c:numCache>
                <c:formatCode>General</c:formatCode>
                <c:ptCount val="350"/>
                <c:pt idx="0">
                  <c:v>0</c:v>
                </c:pt>
                <c:pt idx="1">
                  <c:v>8994</c:v>
                </c:pt>
                <c:pt idx="2">
                  <c:v>9796.5</c:v>
                </c:pt>
                <c:pt idx="3">
                  <c:v>10597.5</c:v>
                </c:pt>
                <c:pt idx="4">
                  <c:v>10766.5</c:v>
                </c:pt>
                <c:pt idx="5">
                  <c:v>10804.5</c:v>
                </c:pt>
                <c:pt idx="6">
                  <c:v>10810</c:v>
                </c:pt>
                <c:pt idx="7">
                  <c:v>10814</c:v>
                </c:pt>
                <c:pt idx="8">
                  <c:v>11766</c:v>
                </c:pt>
                <c:pt idx="9">
                  <c:v>11830</c:v>
                </c:pt>
                <c:pt idx="10">
                  <c:v>11854.5</c:v>
                </c:pt>
                <c:pt idx="11">
                  <c:v>12813.5</c:v>
                </c:pt>
                <c:pt idx="12">
                  <c:v>13895</c:v>
                </c:pt>
                <c:pt idx="13">
                  <c:v>14983</c:v>
                </c:pt>
                <c:pt idx="14">
                  <c:v>15058.5</c:v>
                </c:pt>
                <c:pt idx="15">
                  <c:v>15059</c:v>
                </c:pt>
                <c:pt idx="16">
                  <c:v>15061.5</c:v>
                </c:pt>
                <c:pt idx="17">
                  <c:v>15064</c:v>
                </c:pt>
                <c:pt idx="18">
                  <c:v>15976.5</c:v>
                </c:pt>
                <c:pt idx="19">
                  <c:v>15977</c:v>
                </c:pt>
                <c:pt idx="20">
                  <c:v>17002.5</c:v>
                </c:pt>
                <c:pt idx="21">
                  <c:v>16873.5</c:v>
                </c:pt>
              </c:numCache>
            </c:numRef>
          </c:xVal>
          <c:yVal>
            <c:numRef>
              <c:f>'Active 2'!$K$21:$K$370</c:f>
              <c:numCache>
                <c:formatCode>General</c:formatCode>
                <c:ptCount val="350"/>
                <c:pt idx="1">
                  <c:v>0.20423599999776343</c:v>
                </c:pt>
                <c:pt idx="2">
                  <c:v>0.23504599999432685</c:v>
                </c:pt>
                <c:pt idx="3">
                  <c:v>0.27074999999604188</c:v>
                </c:pt>
                <c:pt idx="4">
                  <c:v>0.27819599999929778</c:v>
                </c:pt>
                <c:pt idx="5">
                  <c:v>0.28011800000240328</c:v>
                </c:pt>
                <c:pt idx="6">
                  <c:v>0.27954999999928987</c:v>
                </c:pt>
                <c:pt idx="7">
                  <c:v>0.27971599999727914</c:v>
                </c:pt>
                <c:pt idx="8">
                  <c:v>0.32030399999348447</c:v>
                </c:pt>
                <c:pt idx="9">
                  <c:v>0.32344000000011874</c:v>
                </c:pt>
                <c:pt idx="10">
                  <c:v>0.3262479999975767</c:v>
                </c:pt>
                <c:pt idx="11">
                  <c:v>0.36519399999815505</c:v>
                </c:pt>
                <c:pt idx="12">
                  <c:v>0.41208999999798834</c:v>
                </c:pt>
                <c:pt idx="13">
                  <c:v>0.45881199999712408</c:v>
                </c:pt>
                <c:pt idx="14">
                  <c:v>0.46407399999588961</c:v>
                </c:pt>
                <c:pt idx="15">
                  <c:v>0.46199600000545615</c:v>
                </c:pt>
                <c:pt idx="16">
                  <c:v>0.4635059999927762</c:v>
                </c:pt>
                <c:pt idx="17">
                  <c:v>0.46221599999989849</c:v>
                </c:pt>
                <c:pt idx="18">
                  <c:v>0.50136599999677856</c:v>
                </c:pt>
                <c:pt idx="19">
                  <c:v>0.50198799999634502</c:v>
                </c:pt>
                <c:pt idx="20">
                  <c:v>0.54540999999153428</c:v>
                </c:pt>
                <c:pt idx="21">
                  <c:v>0.54059400018013548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0A-46E5-A12D-F913D38BA193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2'!$F$21:$F$370</c:f>
              <c:numCache>
                <c:formatCode>General</c:formatCode>
                <c:ptCount val="350"/>
                <c:pt idx="0">
                  <c:v>0</c:v>
                </c:pt>
                <c:pt idx="1">
                  <c:v>8994</c:v>
                </c:pt>
                <c:pt idx="2">
                  <c:v>9796.5</c:v>
                </c:pt>
                <c:pt idx="3">
                  <c:v>10597.5</c:v>
                </c:pt>
                <c:pt idx="4">
                  <c:v>10766.5</c:v>
                </c:pt>
                <c:pt idx="5">
                  <c:v>10804.5</c:v>
                </c:pt>
                <c:pt idx="6">
                  <c:v>10810</c:v>
                </c:pt>
                <c:pt idx="7">
                  <c:v>10814</c:v>
                </c:pt>
                <c:pt idx="8">
                  <c:v>11766</c:v>
                </c:pt>
                <c:pt idx="9">
                  <c:v>11830</c:v>
                </c:pt>
                <c:pt idx="10">
                  <c:v>11854.5</c:v>
                </c:pt>
                <c:pt idx="11">
                  <c:v>12813.5</c:v>
                </c:pt>
                <c:pt idx="12">
                  <c:v>13895</c:v>
                </c:pt>
                <c:pt idx="13">
                  <c:v>14983</c:v>
                </c:pt>
                <c:pt idx="14">
                  <c:v>15058.5</c:v>
                </c:pt>
                <c:pt idx="15">
                  <c:v>15059</c:v>
                </c:pt>
                <c:pt idx="16">
                  <c:v>15061.5</c:v>
                </c:pt>
                <c:pt idx="17">
                  <c:v>15064</c:v>
                </c:pt>
                <c:pt idx="18">
                  <c:v>15976.5</c:v>
                </c:pt>
                <c:pt idx="19">
                  <c:v>15977</c:v>
                </c:pt>
                <c:pt idx="20">
                  <c:v>17002.5</c:v>
                </c:pt>
                <c:pt idx="21">
                  <c:v>16873.5</c:v>
                </c:pt>
              </c:numCache>
            </c:numRef>
          </c:xVal>
          <c:yVal>
            <c:numRef>
              <c:f>'Active 2'!$L$21:$L$370</c:f>
              <c:numCache>
                <c:formatCode>General</c:formatCode>
                <c:ptCount val="3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0A-46E5-A12D-F913D38BA193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2'!$F$21:$F$370</c:f>
              <c:numCache>
                <c:formatCode>General</c:formatCode>
                <c:ptCount val="350"/>
                <c:pt idx="0">
                  <c:v>0</c:v>
                </c:pt>
                <c:pt idx="1">
                  <c:v>8994</c:v>
                </c:pt>
                <c:pt idx="2">
                  <c:v>9796.5</c:v>
                </c:pt>
                <c:pt idx="3">
                  <c:v>10597.5</c:v>
                </c:pt>
                <c:pt idx="4">
                  <c:v>10766.5</c:v>
                </c:pt>
                <c:pt idx="5">
                  <c:v>10804.5</c:v>
                </c:pt>
                <c:pt idx="6">
                  <c:v>10810</c:v>
                </c:pt>
                <c:pt idx="7">
                  <c:v>10814</c:v>
                </c:pt>
                <c:pt idx="8">
                  <c:v>11766</c:v>
                </c:pt>
                <c:pt idx="9">
                  <c:v>11830</c:v>
                </c:pt>
                <c:pt idx="10">
                  <c:v>11854.5</c:v>
                </c:pt>
                <c:pt idx="11">
                  <c:v>12813.5</c:v>
                </c:pt>
                <c:pt idx="12">
                  <c:v>13895</c:v>
                </c:pt>
                <c:pt idx="13">
                  <c:v>14983</c:v>
                </c:pt>
                <c:pt idx="14">
                  <c:v>15058.5</c:v>
                </c:pt>
                <c:pt idx="15">
                  <c:v>15059</c:v>
                </c:pt>
                <c:pt idx="16">
                  <c:v>15061.5</c:v>
                </c:pt>
                <c:pt idx="17">
                  <c:v>15064</c:v>
                </c:pt>
                <c:pt idx="18">
                  <c:v>15976.5</c:v>
                </c:pt>
                <c:pt idx="19">
                  <c:v>15977</c:v>
                </c:pt>
                <c:pt idx="20">
                  <c:v>17002.5</c:v>
                </c:pt>
                <c:pt idx="21">
                  <c:v>16873.5</c:v>
                </c:pt>
              </c:numCache>
            </c:numRef>
          </c:xVal>
          <c:yVal>
            <c:numRef>
              <c:f>'Active 2'!$M$21:$M$370</c:f>
              <c:numCache>
                <c:formatCode>General</c:formatCode>
                <c:ptCount val="3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0A-46E5-A12D-F913D38BA193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2'!$F$21:$F$370</c:f>
              <c:numCache>
                <c:formatCode>General</c:formatCode>
                <c:ptCount val="350"/>
                <c:pt idx="0">
                  <c:v>0</c:v>
                </c:pt>
                <c:pt idx="1">
                  <c:v>8994</c:v>
                </c:pt>
                <c:pt idx="2">
                  <c:v>9796.5</c:v>
                </c:pt>
                <c:pt idx="3">
                  <c:v>10597.5</c:v>
                </c:pt>
                <c:pt idx="4">
                  <c:v>10766.5</c:v>
                </c:pt>
                <c:pt idx="5">
                  <c:v>10804.5</c:v>
                </c:pt>
                <c:pt idx="6">
                  <c:v>10810</c:v>
                </c:pt>
                <c:pt idx="7">
                  <c:v>10814</c:v>
                </c:pt>
                <c:pt idx="8">
                  <c:v>11766</c:v>
                </c:pt>
                <c:pt idx="9">
                  <c:v>11830</c:v>
                </c:pt>
                <c:pt idx="10">
                  <c:v>11854.5</c:v>
                </c:pt>
                <c:pt idx="11">
                  <c:v>12813.5</c:v>
                </c:pt>
                <c:pt idx="12">
                  <c:v>13895</c:v>
                </c:pt>
                <c:pt idx="13">
                  <c:v>14983</c:v>
                </c:pt>
                <c:pt idx="14">
                  <c:v>15058.5</c:v>
                </c:pt>
                <c:pt idx="15">
                  <c:v>15059</c:v>
                </c:pt>
                <c:pt idx="16">
                  <c:v>15061.5</c:v>
                </c:pt>
                <c:pt idx="17">
                  <c:v>15064</c:v>
                </c:pt>
                <c:pt idx="18">
                  <c:v>15976.5</c:v>
                </c:pt>
                <c:pt idx="19">
                  <c:v>15977</c:v>
                </c:pt>
                <c:pt idx="20">
                  <c:v>17002.5</c:v>
                </c:pt>
                <c:pt idx="21">
                  <c:v>16873.5</c:v>
                </c:pt>
              </c:numCache>
            </c:numRef>
          </c:xVal>
          <c:yVal>
            <c:numRef>
              <c:f>'Active 2'!$N$21:$N$370</c:f>
              <c:numCache>
                <c:formatCode>General</c:formatCode>
                <c:ptCount val="3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0A-46E5-A12D-F913D38BA193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2'!$F$21:$F$370</c:f>
              <c:numCache>
                <c:formatCode>General</c:formatCode>
                <c:ptCount val="350"/>
                <c:pt idx="0">
                  <c:v>0</c:v>
                </c:pt>
                <c:pt idx="1">
                  <c:v>8994</c:v>
                </c:pt>
                <c:pt idx="2">
                  <c:v>9796.5</c:v>
                </c:pt>
                <c:pt idx="3">
                  <c:v>10597.5</c:v>
                </c:pt>
                <c:pt idx="4">
                  <c:v>10766.5</c:v>
                </c:pt>
                <c:pt idx="5">
                  <c:v>10804.5</c:v>
                </c:pt>
                <c:pt idx="6">
                  <c:v>10810</c:v>
                </c:pt>
                <c:pt idx="7">
                  <c:v>10814</c:v>
                </c:pt>
                <c:pt idx="8">
                  <c:v>11766</c:v>
                </c:pt>
                <c:pt idx="9">
                  <c:v>11830</c:v>
                </c:pt>
                <c:pt idx="10">
                  <c:v>11854.5</c:v>
                </c:pt>
                <c:pt idx="11">
                  <c:v>12813.5</c:v>
                </c:pt>
                <c:pt idx="12">
                  <c:v>13895</c:v>
                </c:pt>
                <c:pt idx="13">
                  <c:v>14983</c:v>
                </c:pt>
                <c:pt idx="14">
                  <c:v>15058.5</c:v>
                </c:pt>
                <c:pt idx="15">
                  <c:v>15059</c:v>
                </c:pt>
                <c:pt idx="16">
                  <c:v>15061.5</c:v>
                </c:pt>
                <c:pt idx="17">
                  <c:v>15064</c:v>
                </c:pt>
                <c:pt idx="18">
                  <c:v>15976.5</c:v>
                </c:pt>
                <c:pt idx="19">
                  <c:v>15977</c:v>
                </c:pt>
                <c:pt idx="20">
                  <c:v>17002.5</c:v>
                </c:pt>
                <c:pt idx="21">
                  <c:v>16873.5</c:v>
                </c:pt>
              </c:numCache>
            </c:numRef>
          </c:xVal>
          <c:yVal>
            <c:numRef>
              <c:f>'Active 2'!$O$21:$O$370</c:f>
              <c:numCache>
                <c:formatCode>General</c:formatCode>
                <c:ptCount val="350"/>
                <c:pt idx="0">
                  <c:v>-0.1838904859749716</c:v>
                </c:pt>
                <c:pt idx="1">
                  <c:v>0.20210986772367678</c:v>
                </c:pt>
                <c:pt idx="2">
                  <c:v>0.23655119347897646</c:v>
                </c:pt>
                <c:pt idx="3">
                  <c:v>0.27092814292445311</c:v>
                </c:pt>
                <c:pt idx="4">
                  <c:v>0.27818120716451</c:v>
                </c:pt>
                <c:pt idx="5">
                  <c:v>0.27981207368002575</c:v>
                </c:pt>
                <c:pt idx="6">
                  <c:v>0.28004812014937674</c:v>
                </c:pt>
                <c:pt idx="7">
                  <c:v>0.2802197903089047</c:v>
                </c:pt>
                <c:pt idx="8">
                  <c:v>0.32107728827656234</c:v>
                </c:pt>
                <c:pt idx="9">
                  <c:v>0.32382401082900991</c:v>
                </c:pt>
                <c:pt idx="10">
                  <c:v>0.32487549055611875</c:v>
                </c:pt>
                <c:pt idx="11">
                  <c:v>0.36603341130295042</c:v>
                </c:pt>
                <c:pt idx="12">
                  <c:v>0.41244873068532628</c:v>
                </c:pt>
                <c:pt idx="13">
                  <c:v>0.45914301407693503</c:v>
                </c:pt>
                <c:pt idx="14">
                  <c:v>0.46238328833802556</c:v>
                </c:pt>
                <c:pt idx="15">
                  <c:v>0.46240474710796653</c:v>
                </c:pt>
                <c:pt idx="16">
                  <c:v>0.46251204095767151</c:v>
                </c:pt>
                <c:pt idx="17">
                  <c:v>0.46261933480737649</c:v>
                </c:pt>
                <c:pt idx="18">
                  <c:v>0.50178158994969546</c:v>
                </c:pt>
                <c:pt idx="19">
                  <c:v>0.50180304871963644</c:v>
                </c:pt>
                <c:pt idx="20">
                  <c:v>0.54581498586862065</c:v>
                </c:pt>
                <c:pt idx="21">
                  <c:v>0.54027862322384346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0A-46E5-A12D-F913D38BA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616128"/>
        <c:axId val="1"/>
      </c:scatterChart>
      <c:valAx>
        <c:axId val="72461612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01280020177664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6161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672704200263255"/>
          <c:y val="0.91616892199852262"/>
          <c:w val="0.62913007495684647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19050</xdr:rowOff>
    </xdr:from>
    <xdr:to>
      <xdr:col>17</xdr:col>
      <xdr:colOff>590550</xdr:colOff>
      <xdr:row>19</xdr:row>
      <xdr:rowOff>28575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658556A-B915-4AB8-D69C-30D369E6D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38100</xdr:colOff>
      <xdr:row>0</xdr:row>
      <xdr:rowOff>0</xdr:rowOff>
    </xdr:from>
    <xdr:to>
      <xdr:col>27</xdr:col>
      <xdr:colOff>209550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C4BA0233-96EE-5F65-2067-BF91CBD79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F9D130E6-58A6-4DFC-B827-5F035BF72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0</xdr:row>
      <xdr:rowOff>0</xdr:rowOff>
    </xdr:from>
    <xdr:to>
      <xdr:col>28</xdr:col>
      <xdr:colOff>171450</xdr:colOff>
      <xdr:row>19</xdr:row>
      <xdr:rowOff>9525</xdr:rowOff>
    </xdr:to>
    <xdr:graphicFrame macro="">
      <xdr:nvGraphicFramePr>
        <xdr:cNvPr id="2052" name="Chart 2">
          <a:extLst>
            <a:ext uri="{FF2B5EF4-FFF2-40B4-BE49-F238E27FC236}">
              <a16:creationId xmlns:a16="http://schemas.microsoft.com/office/drawing/2014/main" id="{157A981F-AAA9-CC6B-54CF-F95C1C929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42"/>
  <sheetViews>
    <sheetView tabSelected="1" workbookViewId="0">
      <pane xSplit="14" ySplit="22" topLeftCell="O30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2" ht="20.25">
      <c r="A1" s="2" t="s">
        <v>0</v>
      </c>
      <c r="E1" s="3"/>
      <c r="F1" s="3"/>
      <c r="G1" s="4" t="s">
        <v>1</v>
      </c>
      <c r="H1" s="5" t="s">
        <v>2</v>
      </c>
      <c r="I1" s="6" t="s">
        <v>3</v>
      </c>
      <c r="J1" s="6" t="s">
        <v>3</v>
      </c>
      <c r="K1" s="7">
        <v>51536.724000000002</v>
      </c>
      <c r="L1" s="7">
        <v>0.36655599999999999</v>
      </c>
    </row>
    <row r="2" spans="1:12" s="57" customFormat="1" ht="12.95" customHeight="1">
      <c r="A2" s="57" t="s">
        <v>4</v>
      </c>
      <c r="B2" s="57" t="str">
        <f>$G$1</f>
        <v>EW/KW</v>
      </c>
      <c r="C2" s="58"/>
    </row>
    <row r="3" spans="1:12" s="57" customFormat="1" ht="12.95" customHeight="1"/>
    <row r="4" spans="1:12" s="57" customFormat="1" ht="12.95" customHeight="1">
      <c r="A4" s="59" t="s">
        <v>5</v>
      </c>
      <c r="C4" s="60" t="str">
        <f>$I$1</f>
        <v>not avail.</v>
      </c>
      <c r="D4" s="61" t="str">
        <f>$J$1</f>
        <v>not avail.</v>
      </c>
      <c r="F4" s="62" t="str">
        <f>"F"&amp;B9</f>
        <v>F22</v>
      </c>
      <c r="G4" s="63" t="str">
        <f>"G"&amp;B9</f>
        <v>G22</v>
      </c>
    </row>
    <row r="5" spans="1:12" s="57" customFormat="1" ht="12.95" customHeight="1">
      <c r="A5" s="59" t="s">
        <v>6</v>
      </c>
      <c r="C5" s="64">
        <v>-9.5</v>
      </c>
      <c r="D5" s="57" t="s">
        <v>7</v>
      </c>
    </row>
    <row r="6" spans="1:12" s="57" customFormat="1" ht="12.95" customHeight="1">
      <c r="A6" s="65" t="s">
        <v>8</v>
      </c>
    </row>
    <row r="7" spans="1:12" s="57" customFormat="1" ht="12.95" customHeight="1">
      <c r="A7" s="57" t="s">
        <v>9</v>
      </c>
      <c r="C7" s="57">
        <f>K1</f>
        <v>51536.724000000002</v>
      </c>
    </row>
    <row r="8" spans="1:12" s="57" customFormat="1" ht="12.95" customHeight="1">
      <c r="A8" s="57" t="s">
        <v>10</v>
      </c>
      <c r="C8" s="57">
        <v>0.36659884597825981</v>
      </c>
      <c r="D8" s="66"/>
    </row>
    <row r="9" spans="1:12" s="57" customFormat="1" ht="12.95" customHeight="1">
      <c r="A9" s="66" t="s">
        <v>11</v>
      </c>
      <c r="B9" s="67">
        <v>22</v>
      </c>
      <c r="C9" s="62" t="str">
        <f>"F"&amp;B9</f>
        <v>F22</v>
      </c>
      <c r="D9" s="63" t="str">
        <f>"G"&amp;B9</f>
        <v>G22</v>
      </c>
    </row>
    <row r="10" spans="1:12" s="57" customFormat="1" ht="12.95" customHeight="1">
      <c r="C10" s="68" t="s">
        <v>12</v>
      </c>
      <c r="D10" s="68" t="s">
        <v>13</v>
      </c>
    </row>
    <row r="11" spans="1:12" s="57" customFormat="1" ht="12.95" customHeight="1">
      <c r="A11" s="57" t="s">
        <v>14</v>
      </c>
      <c r="C11" s="63">
        <f ca="1">INTERCEPT(INDIRECT($D$9):G992,INDIRECT($C$9):F992)</f>
        <v>-5.9102720119936125E-4</v>
      </c>
      <c r="D11" s="69"/>
    </row>
    <row r="12" spans="1:12" s="57" customFormat="1" ht="12.95" customHeight="1">
      <c r="A12" s="57" t="s">
        <v>15</v>
      </c>
      <c r="C12" s="63">
        <f ca="1">SLOPE(INDIRECT($D$9):G992,INDIRECT($C$9):F992)</f>
        <v>7.1561621951737698E-8</v>
      </c>
      <c r="D12" s="69"/>
    </row>
    <row r="13" spans="1:12" s="57" customFormat="1" ht="12.95" customHeight="1">
      <c r="A13" s="57" t="s">
        <v>16</v>
      </c>
      <c r="C13" s="69" t="s">
        <v>17</v>
      </c>
    </row>
    <row r="14" spans="1:12" s="57" customFormat="1" ht="12.95" customHeight="1"/>
    <row r="15" spans="1:12" s="57" customFormat="1" ht="12.95" customHeight="1">
      <c r="A15" s="65" t="s">
        <v>18</v>
      </c>
      <c r="C15" s="70">
        <f ca="1">(C7+C11)+(C8+C12)*INT(MAX(F21:F3533))</f>
        <v>57769.638204985873</v>
      </c>
      <c r="E15" s="66" t="s">
        <v>19</v>
      </c>
      <c r="F15" s="64">
        <v>1</v>
      </c>
    </row>
    <row r="16" spans="1:12" s="57" customFormat="1" ht="12.95" customHeight="1">
      <c r="A16" s="65" t="s">
        <v>20</v>
      </c>
      <c r="C16" s="70">
        <f ca="1">+C8+C12</f>
        <v>0.36659891753988177</v>
      </c>
      <c r="E16" s="66" t="s">
        <v>21</v>
      </c>
      <c r="F16" s="63">
        <f ca="1">NOW()+15018.5+$C$5/24</f>
        <v>60372.818228935183</v>
      </c>
    </row>
    <row r="17" spans="1:17" s="57" customFormat="1" ht="12.95" customHeight="1">
      <c r="A17" s="66" t="s">
        <v>22</v>
      </c>
      <c r="C17" s="57">
        <f>COUNT(C21:C2191)</f>
        <v>22</v>
      </c>
      <c r="E17" s="66" t="s">
        <v>23</v>
      </c>
      <c r="F17" s="63">
        <f ca="1">ROUND(2*(F16-$C$7)/$C$8,0)/2+F15</f>
        <v>24104</v>
      </c>
    </row>
    <row r="18" spans="1:17" s="57" customFormat="1" ht="12.95" customHeight="1">
      <c r="A18" s="65" t="s">
        <v>24</v>
      </c>
      <c r="C18" s="71">
        <f ca="1">+C15</f>
        <v>57769.638204985873</v>
      </c>
      <c r="D18" s="72">
        <f ca="1">+C16</f>
        <v>0.36659891753988177</v>
      </c>
      <c r="E18" s="66" t="s">
        <v>25</v>
      </c>
      <c r="F18" s="63">
        <f ca="1">ROUND(2*(F16-$C$15)/$C$16,0)/2+F15</f>
        <v>7102</v>
      </c>
    </row>
    <row r="19" spans="1:17" s="57" customFormat="1" ht="12.95" customHeight="1">
      <c r="E19" s="66" t="s">
        <v>26</v>
      </c>
      <c r="F19" s="73">
        <f ca="1">+$C$15+$C$16*F18-15018.5-$C$5/24</f>
        <v>45355.11955068745</v>
      </c>
    </row>
    <row r="20" spans="1:17" s="57" customFormat="1" ht="12.95" customHeight="1">
      <c r="A20" s="68" t="s">
        <v>27</v>
      </c>
      <c r="B20" s="68" t="s">
        <v>28</v>
      </c>
      <c r="C20" s="68" t="s">
        <v>29</v>
      </c>
      <c r="D20" s="68" t="s">
        <v>30</v>
      </c>
      <c r="E20" s="68" t="s">
        <v>31</v>
      </c>
      <c r="F20" s="68" t="s">
        <v>32</v>
      </c>
      <c r="G20" s="68" t="s">
        <v>33</v>
      </c>
      <c r="H20" s="74" t="s">
        <v>34</v>
      </c>
      <c r="I20" s="74" t="s">
        <v>35</v>
      </c>
      <c r="J20" s="74" t="s">
        <v>36</v>
      </c>
      <c r="K20" s="74" t="s">
        <v>37</v>
      </c>
      <c r="L20" s="74" t="s">
        <v>38</v>
      </c>
      <c r="M20" s="74" t="s">
        <v>39</v>
      </c>
      <c r="N20" s="74" t="s">
        <v>40</v>
      </c>
      <c r="O20" s="74" t="s">
        <v>41</v>
      </c>
      <c r="P20" s="74" t="s">
        <v>42</v>
      </c>
      <c r="Q20" s="68" t="s">
        <v>43</v>
      </c>
    </row>
    <row r="21" spans="1:17" s="57" customFormat="1" ht="12.95" customHeight="1">
      <c r="A21" s="75" t="s">
        <v>2</v>
      </c>
      <c r="C21" s="58">
        <f>K1</f>
        <v>51536.724000000002</v>
      </c>
      <c r="D21" s="58" t="s">
        <v>17</v>
      </c>
      <c r="E21" s="57">
        <f t="shared" ref="E21:E41" si="0">+(C21-C$7)/C$8</f>
        <v>0</v>
      </c>
      <c r="F21" s="57">
        <f t="shared" ref="F21:F41" si="1">ROUND(2*E21,0)/2</f>
        <v>0</v>
      </c>
      <c r="G21" s="57">
        <f t="shared" ref="G21:G41" si="2">+C21-(C$7+F21*C$8)</f>
        <v>0</v>
      </c>
      <c r="I21" s="57">
        <f>+G21</f>
        <v>0</v>
      </c>
      <c r="O21" s="57">
        <f t="shared" ref="O21:O41" ca="1" si="3">+C$11+C$12*$F21</f>
        <v>-5.9102720119936125E-4</v>
      </c>
      <c r="Q21" s="76">
        <f t="shared" ref="Q21:Q41" si="4">+C21-15018.5</f>
        <v>36518.224000000002</v>
      </c>
    </row>
    <row r="22" spans="1:17" s="57" customFormat="1" ht="12.95" customHeight="1">
      <c r="A22" s="77" t="s">
        <v>44</v>
      </c>
      <c r="B22" s="78" t="s">
        <v>45</v>
      </c>
      <c r="C22" s="77">
        <v>54833.732900000003</v>
      </c>
      <c r="D22" s="77">
        <v>6.9999999999999999E-4</v>
      </c>
      <c r="E22" s="57">
        <f t="shared" si="0"/>
        <v>8993.5059429933972</v>
      </c>
      <c r="F22" s="57">
        <f t="shared" si="1"/>
        <v>8993.5</v>
      </c>
      <c r="G22" s="57">
        <f t="shared" si="2"/>
        <v>2.1786945217172615E-3</v>
      </c>
      <c r="K22" s="57">
        <f t="shared" ref="K22:K41" si="5">+G22</f>
        <v>2.1786945217172615E-3</v>
      </c>
      <c r="O22" s="57">
        <f t="shared" ca="1" si="3"/>
        <v>5.2562245823591764E-5</v>
      </c>
      <c r="Q22" s="76">
        <f t="shared" si="4"/>
        <v>39815.232900000003</v>
      </c>
    </row>
    <row r="23" spans="1:17" s="57" customFormat="1" ht="12.95" customHeight="1">
      <c r="A23" s="33" t="s">
        <v>46</v>
      </c>
      <c r="B23" s="34" t="s">
        <v>47</v>
      </c>
      <c r="C23" s="33">
        <v>55127.924899999998</v>
      </c>
      <c r="D23" s="33">
        <v>2.0000000000000001E-4</v>
      </c>
      <c r="E23" s="57">
        <f t="shared" si="0"/>
        <v>9795.9961941968668</v>
      </c>
      <c r="F23" s="57">
        <f t="shared" si="1"/>
        <v>9796</v>
      </c>
      <c r="G23" s="57">
        <f t="shared" si="2"/>
        <v>-1.3952030349173583E-3</v>
      </c>
      <c r="K23" s="57">
        <f t="shared" si="5"/>
        <v>-1.3952030349173583E-3</v>
      </c>
      <c r="O23" s="57">
        <f t="shared" ca="1" si="3"/>
        <v>1.0999044743986123E-4</v>
      </c>
      <c r="Q23" s="76">
        <f t="shared" si="4"/>
        <v>40109.424899999998</v>
      </c>
    </row>
    <row r="24" spans="1:17" s="57" customFormat="1" ht="12.95" customHeight="1">
      <c r="A24" s="75" t="s">
        <v>48</v>
      </c>
      <c r="B24" s="34" t="s">
        <v>45</v>
      </c>
      <c r="C24" s="33">
        <v>55421.571960000001</v>
      </c>
      <c r="D24" s="33">
        <v>2.9999999999999997E-4</v>
      </c>
      <c r="E24" s="57">
        <f t="shared" si="0"/>
        <v>10596.999970453753</v>
      </c>
      <c r="F24" s="57">
        <f t="shared" si="1"/>
        <v>10597</v>
      </c>
      <c r="G24" s="57">
        <f t="shared" si="2"/>
        <v>-1.0831616236828268E-5</v>
      </c>
      <c r="K24" s="57">
        <f t="shared" si="5"/>
        <v>-1.0831616236828268E-5</v>
      </c>
      <c r="O24" s="57">
        <f t="shared" ca="1" si="3"/>
        <v>1.6731130662320313E-4</v>
      </c>
      <c r="Q24" s="76">
        <f t="shared" si="4"/>
        <v>40403.071960000001</v>
      </c>
    </row>
    <row r="25" spans="1:17" s="57" customFormat="1" ht="12.95" customHeight="1">
      <c r="A25" s="75" t="s">
        <v>48</v>
      </c>
      <c r="B25" s="34" t="s">
        <v>45</v>
      </c>
      <c r="C25" s="33">
        <v>55483.527370000003</v>
      </c>
      <c r="D25" s="33">
        <v>2.0000000000000001E-4</v>
      </c>
      <c r="E25" s="57">
        <f t="shared" si="0"/>
        <v>10766.000529729045</v>
      </c>
      <c r="F25" s="57">
        <f t="shared" si="1"/>
        <v>10766</v>
      </c>
      <c r="G25" s="57">
        <f t="shared" si="2"/>
        <v>1.941980590345338E-4</v>
      </c>
      <c r="K25" s="57">
        <f t="shared" si="5"/>
        <v>1.941980590345338E-4</v>
      </c>
      <c r="O25" s="57">
        <f t="shared" ca="1" si="3"/>
        <v>1.7940522073304685E-4</v>
      </c>
      <c r="Q25" s="76">
        <f t="shared" si="4"/>
        <v>40465.027370000003</v>
      </c>
    </row>
    <row r="26" spans="1:17" s="57" customFormat="1" ht="12.95" customHeight="1">
      <c r="A26" s="75" t="s">
        <v>48</v>
      </c>
      <c r="B26" s="34" t="s">
        <v>45</v>
      </c>
      <c r="C26" s="33">
        <v>55497.458420000003</v>
      </c>
      <c r="D26" s="33">
        <v>1E-4</v>
      </c>
      <c r="E26" s="57">
        <f t="shared" si="0"/>
        <v>10804.001331294103</v>
      </c>
      <c r="F26" s="57">
        <f t="shared" si="1"/>
        <v>10804</v>
      </c>
      <c r="G26" s="57">
        <f t="shared" si="2"/>
        <v>4.8805087863001972E-4</v>
      </c>
      <c r="K26" s="57">
        <f t="shared" si="5"/>
        <v>4.8805087863001972E-4</v>
      </c>
      <c r="O26" s="57">
        <f t="shared" ca="1" si="3"/>
        <v>1.8212456236721289E-4</v>
      </c>
      <c r="Q26" s="76">
        <f t="shared" si="4"/>
        <v>40478.958420000003</v>
      </c>
    </row>
    <row r="27" spans="1:17" s="57" customFormat="1" ht="12.95" customHeight="1">
      <c r="A27" s="75" t="s">
        <v>48</v>
      </c>
      <c r="B27" s="34" t="s">
        <v>47</v>
      </c>
      <c r="C27" s="33">
        <v>55499.473910000001</v>
      </c>
      <c r="D27" s="33">
        <v>2.0000000000000001E-4</v>
      </c>
      <c r="E27" s="57">
        <f t="shared" si="0"/>
        <v>10809.499139108035</v>
      </c>
      <c r="F27" s="57">
        <f t="shared" si="1"/>
        <v>10809.5</v>
      </c>
      <c r="G27" s="57">
        <f t="shared" si="2"/>
        <v>-3.1560200295643881E-4</v>
      </c>
      <c r="K27" s="57">
        <f t="shared" si="5"/>
        <v>-3.1560200295643881E-4</v>
      </c>
      <c r="O27" s="57">
        <f t="shared" ca="1" si="3"/>
        <v>1.8251815128794734E-4</v>
      </c>
      <c r="Q27" s="76">
        <f t="shared" si="4"/>
        <v>40480.973910000001</v>
      </c>
    </row>
    <row r="28" spans="1:17" s="57" customFormat="1" ht="12.95" customHeight="1">
      <c r="A28" s="75" t="s">
        <v>49</v>
      </c>
      <c r="B28" s="34" t="s">
        <v>45</v>
      </c>
      <c r="C28" s="33">
        <v>55500.940300000002</v>
      </c>
      <c r="D28" s="33">
        <v>4.0000000000000002E-4</v>
      </c>
      <c r="E28" s="57">
        <f t="shared" si="0"/>
        <v>10813.499124421924</v>
      </c>
      <c r="F28" s="57">
        <f t="shared" si="1"/>
        <v>10813.5</v>
      </c>
      <c r="G28" s="57">
        <f t="shared" si="2"/>
        <v>-3.2098591327667236E-4</v>
      </c>
      <c r="K28" s="57">
        <f t="shared" si="5"/>
        <v>-3.2098591327667236E-4</v>
      </c>
      <c r="O28" s="57">
        <f t="shared" ca="1" si="3"/>
        <v>1.8280439777575434E-4</v>
      </c>
      <c r="Q28" s="76">
        <f t="shared" si="4"/>
        <v>40482.440300000002</v>
      </c>
    </row>
    <row r="29" spans="1:17" s="57" customFormat="1" ht="12.95" customHeight="1">
      <c r="A29" s="33" t="s">
        <v>50</v>
      </c>
      <c r="B29" s="34" t="s">
        <v>45</v>
      </c>
      <c r="C29" s="33">
        <v>55849.942199999998</v>
      </c>
      <c r="D29" s="33">
        <v>4.0000000000000002E-4</v>
      </c>
      <c r="E29" s="57">
        <f t="shared" si="0"/>
        <v>11765.498575125846</v>
      </c>
      <c r="F29" s="57">
        <f t="shared" si="1"/>
        <v>11765.5</v>
      </c>
      <c r="G29" s="57">
        <f t="shared" si="2"/>
        <v>-5.2235722250770777E-4</v>
      </c>
      <c r="K29" s="57">
        <f t="shared" si="5"/>
        <v>-5.2235722250770777E-4</v>
      </c>
      <c r="O29" s="57">
        <f t="shared" ca="1" si="3"/>
        <v>2.5093106187380862E-4</v>
      </c>
      <c r="Q29" s="76">
        <f t="shared" si="4"/>
        <v>40831.442199999998</v>
      </c>
    </row>
    <row r="30" spans="1:17" s="57" customFormat="1" ht="12.95" customHeight="1">
      <c r="A30" s="79" t="s">
        <v>51</v>
      </c>
      <c r="B30" s="80" t="s">
        <v>47</v>
      </c>
      <c r="C30" s="81">
        <v>55873.404920000001</v>
      </c>
      <c r="D30" s="81">
        <v>2.0000000000000001E-4</v>
      </c>
      <c r="E30" s="57">
        <f t="shared" si="0"/>
        <v>11829.499649481097</v>
      </c>
      <c r="F30" s="57">
        <f t="shared" si="1"/>
        <v>11829.5</v>
      </c>
      <c r="G30" s="57">
        <f t="shared" si="2"/>
        <v>-1.2849982886109501E-4</v>
      </c>
      <c r="K30" s="57">
        <f t="shared" si="5"/>
        <v>-1.2849982886109501E-4</v>
      </c>
      <c r="O30" s="57">
        <f t="shared" ca="1" si="3"/>
        <v>2.555110056787198E-4</v>
      </c>
      <c r="Q30" s="76">
        <f t="shared" si="4"/>
        <v>40854.904920000001</v>
      </c>
    </row>
    <row r="31" spans="1:17">
      <c r="A31" s="38" t="s">
        <v>51</v>
      </c>
      <c r="B31" s="39" t="s">
        <v>45</v>
      </c>
      <c r="C31" s="40">
        <v>55882.388350000001</v>
      </c>
      <c r="D31" s="40">
        <v>5.0000000000000001E-4</v>
      </c>
      <c r="E31" s="1">
        <f t="shared" si="0"/>
        <v>11854.004445659677</v>
      </c>
      <c r="F31" s="1">
        <f t="shared" si="1"/>
        <v>11854</v>
      </c>
      <c r="G31" s="1">
        <f t="shared" si="2"/>
        <v>1.6297737092827447E-3</v>
      </c>
      <c r="K31" s="1">
        <f t="shared" si="5"/>
        <v>1.6297737092827447E-3</v>
      </c>
      <c r="O31" s="1">
        <f t="shared" ca="1" si="3"/>
        <v>2.5726426541653738E-4</v>
      </c>
      <c r="Q31" s="56">
        <f t="shared" si="4"/>
        <v>40863.888350000001</v>
      </c>
    </row>
    <row r="32" spans="1:17">
      <c r="A32" s="38" t="s">
        <v>52</v>
      </c>
      <c r="B32" s="39" t="s">
        <v>45</v>
      </c>
      <c r="C32" s="40">
        <v>56233.9545</v>
      </c>
      <c r="D32" s="40">
        <v>4.0000000000000002E-4</v>
      </c>
      <c r="E32" s="1">
        <f t="shared" si="0"/>
        <v>12812.99859923333</v>
      </c>
      <c r="F32" s="1">
        <f t="shared" si="1"/>
        <v>12813</v>
      </c>
      <c r="G32" s="1">
        <f t="shared" si="2"/>
        <v>-5.1351944421185181E-4</v>
      </c>
      <c r="K32" s="1">
        <f t="shared" si="5"/>
        <v>-5.1351944421185181E-4</v>
      </c>
      <c r="O32" s="1">
        <f t="shared" ca="1" si="3"/>
        <v>3.2589186086825388E-4</v>
      </c>
      <c r="Q32" s="56">
        <f t="shared" si="4"/>
        <v>41215.4545</v>
      </c>
    </row>
    <row r="33" spans="1:17">
      <c r="A33" s="40" t="s">
        <v>53</v>
      </c>
      <c r="B33" s="39" t="s">
        <v>47</v>
      </c>
      <c r="C33" s="41">
        <v>56630.431709999997</v>
      </c>
      <c r="D33" s="40">
        <v>2.0000000000000001E-4</v>
      </c>
      <c r="E33" s="1">
        <f t="shared" si="0"/>
        <v>13894.500121536292</v>
      </c>
      <c r="F33" s="1">
        <f t="shared" si="1"/>
        <v>13894.5</v>
      </c>
      <c r="G33" s="1">
        <f t="shared" si="2"/>
        <v>4.4555061322171241E-5</v>
      </c>
      <c r="K33" s="1">
        <f t="shared" si="5"/>
        <v>4.4555061322171241E-5</v>
      </c>
      <c r="O33" s="1">
        <f t="shared" ca="1" si="3"/>
        <v>4.0328575500905828E-4</v>
      </c>
      <c r="Q33" s="56">
        <f t="shared" si="4"/>
        <v>41611.931709999997</v>
      </c>
    </row>
    <row r="34" spans="1:17">
      <c r="A34" s="42" t="s">
        <v>54</v>
      </c>
      <c r="B34" s="43" t="s">
        <v>47</v>
      </c>
      <c r="C34" s="44">
        <v>57029.291360000003</v>
      </c>
      <c r="D34" s="44">
        <v>5.9999999999999995E-4</v>
      </c>
      <c r="E34" s="1">
        <f t="shared" si="0"/>
        <v>14982.500409523174</v>
      </c>
      <c r="F34" s="1">
        <f t="shared" si="1"/>
        <v>14982.5</v>
      </c>
      <c r="G34" s="1">
        <f t="shared" si="2"/>
        <v>1.5013072697911412E-4</v>
      </c>
      <c r="K34" s="1">
        <f t="shared" si="5"/>
        <v>1.5013072697911412E-4</v>
      </c>
      <c r="O34" s="1">
        <f t="shared" ca="1" si="3"/>
        <v>4.8114479969254892E-4</v>
      </c>
      <c r="Q34" s="56">
        <f t="shared" si="4"/>
        <v>42010.791360000003</v>
      </c>
    </row>
    <row r="35" spans="1:17">
      <c r="A35" s="13" t="s">
        <v>55</v>
      </c>
      <c r="B35" s="13" t="s">
        <v>45</v>
      </c>
      <c r="C35" s="45">
        <v>57056.971599999997</v>
      </c>
      <c r="D35" s="8"/>
      <c r="E35" s="1">
        <f t="shared" si="0"/>
        <v>15058.005939078594</v>
      </c>
      <c r="F35" s="1">
        <f t="shared" si="1"/>
        <v>15058</v>
      </c>
      <c r="G35" s="1">
        <f t="shared" si="2"/>
        <v>2.1772593609057367E-3</v>
      </c>
      <c r="K35" s="1">
        <f t="shared" si="5"/>
        <v>2.1772593609057367E-3</v>
      </c>
      <c r="O35" s="1">
        <f t="shared" ca="1" si="3"/>
        <v>4.8654770214990499E-4</v>
      </c>
      <c r="Q35" s="56">
        <f t="shared" si="4"/>
        <v>42038.471599999997</v>
      </c>
    </row>
    <row r="36" spans="1:17">
      <c r="A36" s="13" t="s">
        <v>55</v>
      </c>
      <c r="B36" s="13" t="s">
        <v>47</v>
      </c>
      <c r="C36" s="45">
        <v>57057.152800000003</v>
      </c>
      <c r="D36" s="8"/>
      <c r="E36" s="1">
        <f t="shared" si="0"/>
        <v>15058.500212320298</v>
      </c>
      <c r="F36" s="1">
        <f t="shared" si="1"/>
        <v>15058.5</v>
      </c>
      <c r="G36" s="1">
        <f t="shared" si="2"/>
        <v>7.7836375567130744E-5</v>
      </c>
      <c r="K36" s="1">
        <f t="shared" si="5"/>
        <v>7.7836375567130744E-5</v>
      </c>
      <c r="O36" s="1">
        <f t="shared" ca="1" si="3"/>
        <v>4.8658348296088077E-4</v>
      </c>
      <c r="Q36" s="56">
        <f t="shared" si="4"/>
        <v>42038.652800000003</v>
      </c>
    </row>
    <row r="37" spans="1:17">
      <c r="A37" s="13" t="s">
        <v>55</v>
      </c>
      <c r="B37" s="13" t="s">
        <v>45</v>
      </c>
      <c r="C37" s="45">
        <v>57058.070699999997</v>
      </c>
      <c r="D37" s="8"/>
      <c r="E37" s="1">
        <f t="shared" si="0"/>
        <v>15061.004039078245</v>
      </c>
      <c r="F37" s="1">
        <f t="shared" si="1"/>
        <v>15061</v>
      </c>
      <c r="G37" s="1">
        <f t="shared" si="2"/>
        <v>1.4807214247412048E-3</v>
      </c>
      <c r="K37" s="1">
        <f t="shared" si="5"/>
        <v>1.4807214247412048E-3</v>
      </c>
      <c r="O37" s="1">
        <f t="shared" ca="1" si="3"/>
        <v>4.8676238701576033E-4</v>
      </c>
      <c r="Q37" s="56">
        <f t="shared" si="4"/>
        <v>42039.570699999997</v>
      </c>
    </row>
    <row r="38" spans="1:17">
      <c r="A38" s="13" t="s">
        <v>55</v>
      </c>
      <c r="B38" s="13" t="s">
        <v>47</v>
      </c>
      <c r="C38" s="45">
        <v>57058.985800000002</v>
      </c>
      <c r="D38" s="8"/>
      <c r="E38" s="1">
        <f t="shared" si="0"/>
        <v>15063.500228059866</v>
      </c>
      <c r="F38" s="1">
        <f t="shared" si="1"/>
        <v>15063.5</v>
      </c>
      <c r="G38" s="1">
        <f t="shared" si="2"/>
        <v>8.360648644156754E-5</v>
      </c>
      <c r="K38" s="1">
        <f t="shared" si="5"/>
        <v>8.360648644156754E-5</v>
      </c>
      <c r="O38" s="1">
        <f t="shared" ca="1" si="3"/>
        <v>4.8694129107063966E-4</v>
      </c>
      <c r="Q38" s="56">
        <f t="shared" si="4"/>
        <v>42040.485800000002</v>
      </c>
    </row>
    <row r="39" spans="1:17">
      <c r="A39" s="46" t="s">
        <v>56</v>
      </c>
      <c r="B39" s="47" t="s">
        <v>47</v>
      </c>
      <c r="C39" s="48">
        <v>57393.507299999997</v>
      </c>
      <c r="D39" s="48">
        <v>1E-4</v>
      </c>
      <c r="E39" s="1">
        <f t="shared" si="0"/>
        <v>15976.000372754355</v>
      </c>
      <c r="F39" s="1">
        <f t="shared" si="1"/>
        <v>15976</v>
      </c>
      <c r="G39" s="1">
        <f t="shared" si="2"/>
        <v>1.3665131700690836E-4</v>
      </c>
      <c r="K39" s="1">
        <f t="shared" si="5"/>
        <v>1.3665131700690836E-4</v>
      </c>
      <c r="O39" s="1">
        <f t="shared" ca="1" si="3"/>
        <v>5.5224127110160013E-4</v>
      </c>
      <c r="Q39" s="56">
        <f t="shared" si="4"/>
        <v>42375.007299999997</v>
      </c>
    </row>
    <row r="40" spans="1:17">
      <c r="A40" s="46" t="s">
        <v>56</v>
      </c>
      <c r="B40" s="47" t="s">
        <v>45</v>
      </c>
      <c r="C40" s="48">
        <v>57393.691200000001</v>
      </c>
      <c r="D40" s="48">
        <v>1E-4</v>
      </c>
      <c r="E40" s="1">
        <f t="shared" si="0"/>
        <v>15976.502010994685</v>
      </c>
      <c r="F40" s="1">
        <f t="shared" si="1"/>
        <v>15976.5</v>
      </c>
      <c r="G40" s="1">
        <f t="shared" si="2"/>
        <v>7.3722832894418389E-4</v>
      </c>
      <c r="K40" s="1">
        <f t="shared" si="5"/>
        <v>7.3722832894418389E-4</v>
      </c>
      <c r="O40" s="1">
        <f t="shared" ca="1" si="3"/>
        <v>5.5227705191257612E-4</v>
      </c>
      <c r="Q40" s="56">
        <f t="shared" si="4"/>
        <v>42375.191200000001</v>
      </c>
    </row>
    <row r="41" spans="1:17">
      <c r="A41" s="46" t="s">
        <v>57</v>
      </c>
      <c r="B41" s="47" t="s">
        <v>45</v>
      </c>
      <c r="C41" s="48">
        <v>57769.637799999997</v>
      </c>
      <c r="D41" s="48">
        <v>1E-4</v>
      </c>
      <c r="E41" s="1">
        <f t="shared" si="0"/>
        <v>17002.0006019594</v>
      </c>
      <c r="F41" s="1">
        <f t="shared" si="1"/>
        <v>17002</v>
      </c>
      <c r="G41" s="1">
        <f t="shared" si="2"/>
        <v>2.2067761892685667E-4</v>
      </c>
      <c r="K41" s="1">
        <f t="shared" si="5"/>
        <v>2.2067761892685667E-4</v>
      </c>
      <c r="O41" s="1">
        <f t="shared" ca="1" si="3"/>
        <v>6.2566349522408314E-4</v>
      </c>
      <c r="Q41" s="56">
        <f t="shared" si="4"/>
        <v>42751.137799999997</v>
      </c>
    </row>
    <row r="42" spans="1:17">
      <c r="A42" s="49" t="s">
        <v>58</v>
      </c>
      <c r="B42" s="50" t="s">
        <v>45</v>
      </c>
      <c r="C42" s="51">
        <v>57722.347260000184</v>
      </c>
      <c r="D42" s="51">
        <v>2.0000000000000001E-4</v>
      </c>
      <c r="E42" s="1">
        <f>+(C42-C$7)/C$8</f>
        <v>16873.002541767422</v>
      </c>
      <c r="F42" s="1">
        <f>ROUND(2*E42,0)/2</f>
        <v>16873</v>
      </c>
      <c r="G42" s="1">
        <f>+C42-(C$7+F42*C$8)</f>
        <v>9.3180900148581713E-4</v>
      </c>
      <c r="K42" s="1">
        <f>+G42</f>
        <v>9.3180900148581713E-4</v>
      </c>
      <c r="O42" s="1">
        <f ca="1">+C$11+C$12*$F42</f>
        <v>6.1643204599230901E-4</v>
      </c>
      <c r="Q42" s="56">
        <f>+C42-15018.5</f>
        <v>42703.847260000184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F10" sqref="F10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2" ht="20.25">
      <c r="A1" s="2" t="s">
        <v>0</v>
      </c>
      <c r="E1" s="3"/>
      <c r="F1" s="3"/>
      <c r="G1" s="4" t="s">
        <v>1</v>
      </c>
      <c r="H1" s="5" t="s">
        <v>2</v>
      </c>
      <c r="I1" s="6" t="s">
        <v>3</v>
      </c>
      <c r="J1" s="6" t="s">
        <v>3</v>
      </c>
      <c r="K1" s="7">
        <v>51536.724000000002</v>
      </c>
      <c r="L1" s="7">
        <v>0.36655599999999999</v>
      </c>
    </row>
    <row r="2" spans="1:12">
      <c r="A2" s="1" t="s">
        <v>4</v>
      </c>
      <c r="B2" s="1" t="str">
        <f>$G$1</f>
        <v>EW/KW</v>
      </c>
      <c r="C2" s="8"/>
    </row>
    <row r="4" spans="1:12">
      <c r="A4" s="9" t="s">
        <v>5</v>
      </c>
      <c r="C4" s="10" t="str">
        <f>$I$1</f>
        <v>not avail.</v>
      </c>
      <c r="D4" s="11" t="str">
        <f>$J$1</f>
        <v>not avail.</v>
      </c>
      <c r="F4" s="12" t="str">
        <f>"F"&amp;B9</f>
        <v>F22</v>
      </c>
      <c r="G4" s="13" t="str">
        <f>"G"&amp;B9</f>
        <v>G22</v>
      </c>
    </row>
    <row r="5" spans="1:12">
      <c r="A5" s="14" t="s">
        <v>6</v>
      </c>
      <c r="B5"/>
      <c r="C5" s="15">
        <v>-9.5</v>
      </c>
      <c r="D5" t="s">
        <v>7</v>
      </c>
    </row>
    <row r="6" spans="1:12">
      <c r="A6" s="16" t="s">
        <v>8</v>
      </c>
    </row>
    <row r="7" spans="1:12">
      <c r="A7" s="1" t="s">
        <v>9</v>
      </c>
      <c r="C7" s="1">
        <f>K1</f>
        <v>51536.724000000002</v>
      </c>
    </row>
    <row r="8" spans="1:12">
      <c r="A8" s="1" t="s">
        <v>10</v>
      </c>
      <c r="C8" s="1">
        <f>L1</f>
        <v>0.36655599999999999</v>
      </c>
      <c r="D8" s="17" t="s">
        <v>2</v>
      </c>
    </row>
    <row r="9" spans="1:12">
      <c r="A9" s="18" t="s">
        <v>11</v>
      </c>
      <c r="B9" s="19">
        <v>22</v>
      </c>
      <c r="C9" s="12" t="str">
        <f>"F"&amp;B9</f>
        <v>F22</v>
      </c>
      <c r="D9" s="13" t="str">
        <f>"G"&amp;B9</f>
        <v>G22</v>
      </c>
    </row>
    <row r="10" spans="1:12">
      <c r="A10"/>
      <c r="B10"/>
      <c r="C10" s="20" t="s">
        <v>12</v>
      </c>
      <c r="D10" s="20" t="s">
        <v>13</v>
      </c>
      <c r="E10"/>
    </row>
    <row r="11" spans="1:12">
      <c r="A11" t="s">
        <v>14</v>
      </c>
      <c r="B11"/>
      <c r="C11" s="21">
        <f ca="1">INTERCEPT(INDIRECT($D$9):G992,INDIRECT($C$9):F992)</f>
        <v>-0.1838904859749716</v>
      </c>
      <c r="D11" s="22"/>
      <c r="E11"/>
    </row>
    <row r="12" spans="1:12">
      <c r="A12" t="s">
        <v>15</v>
      </c>
      <c r="B12"/>
      <c r="C12" s="21">
        <f ca="1">SLOPE(INDIRECT($D$9):G992,INDIRECT($C$9):F992)</f>
        <v>4.2917539881993369E-5</v>
      </c>
      <c r="D12" s="22"/>
      <c r="E12"/>
    </row>
    <row r="13" spans="1:12">
      <c r="A13" t="s">
        <v>16</v>
      </c>
      <c r="B13"/>
      <c r="C13" s="22" t="s">
        <v>17</v>
      </c>
    </row>
    <row r="14" spans="1:12">
      <c r="A14"/>
      <c r="B14"/>
      <c r="C14"/>
    </row>
    <row r="15" spans="1:12">
      <c r="A15" s="23" t="s">
        <v>18</v>
      </c>
      <c r="B15"/>
      <c r="C15" s="24">
        <f ca="1">(C7+C11)+(C8+C12)*INT(MAX(F21:F3533))</f>
        <v>57769.454905527098</v>
      </c>
      <c r="E15" s="25" t="s">
        <v>19</v>
      </c>
      <c r="F15" s="15">
        <v>1</v>
      </c>
    </row>
    <row r="16" spans="1:12">
      <c r="A16" s="23" t="s">
        <v>20</v>
      </c>
      <c r="B16"/>
      <c r="C16" s="24">
        <f ca="1">+C8+C12</f>
        <v>0.366598917539882</v>
      </c>
      <c r="E16" s="25" t="s">
        <v>21</v>
      </c>
      <c r="F16" s="52">
        <f ca="1">NOW()+15018.5+$C$5/24</f>
        <v>60372.818228935183</v>
      </c>
    </row>
    <row r="17" spans="1:17">
      <c r="A17" s="25" t="s">
        <v>22</v>
      </c>
      <c r="B17"/>
      <c r="C17">
        <f>COUNT(C21:C2191)</f>
        <v>22</v>
      </c>
      <c r="E17" s="25" t="s">
        <v>23</v>
      </c>
      <c r="F17" s="21">
        <f ca="1">ROUND(2*(F16-$C$7)/$C$8,0)/2+F15</f>
        <v>24106.5</v>
      </c>
    </row>
    <row r="18" spans="1:17">
      <c r="A18" s="23" t="s">
        <v>24</v>
      </c>
      <c r="B18"/>
      <c r="C18" s="26">
        <f ca="1">+C15</f>
        <v>57769.454905527098</v>
      </c>
      <c r="D18" s="27">
        <f ca="1">+C16</f>
        <v>0.366598917539882</v>
      </c>
      <c r="E18" s="25" t="s">
        <v>25</v>
      </c>
      <c r="F18" s="13">
        <f ca="1">ROUND(2*(F16-$C$15)/$C$16,0)/2+F15</f>
        <v>7102.5</v>
      </c>
    </row>
    <row r="19" spans="1:17">
      <c r="E19" s="25" t="s">
        <v>26</v>
      </c>
      <c r="F19" s="28">
        <f ca="1">+$C$15+$C$16*F18-15018.5-$C$5/24</f>
        <v>45355.119550687443</v>
      </c>
    </row>
    <row r="20" spans="1:17">
      <c r="A20" s="20" t="s">
        <v>27</v>
      </c>
      <c r="B20" s="20" t="s">
        <v>28</v>
      </c>
      <c r="C20" s="20" t="s">
        <v>29</v>
      </c>
      <c r="D20" s="20" t="s">
        <v>30</v>
      </c>
      <c r="E20" s="20" t="s">
        <v>31</v>
      </c>
      <c r="F20" s="20" t="s">
        <v>32</v>
      </c>
      <c r="G20" s="20" t="s">
        <v>33</v>
      </c>
      <c r="H20" s="29" t="s">
        <v>34</v>
      </c>
      <c r="I20" s="29" t="s">
        <v>35</v>
      </c>
      <c r="J20" s="29" t="s">
        <v>36</v>
      </c>
      <c r="K20" s="29" t="s">
        <v>37</v>
      </c>
      <c r="L20" s="29" t="s">
        <v>38</v>
      </c>
      <c r="M20" s="29" t="s">
        <v>39</v>
      </c>
      <c r="N20" s="29" t="s">
        <v>40</v>
      </c>
      <c r="O20" s="29" t="s">
        <v>41</v>
      </c>
      <c r="P20" s="29" t="s">
        <v>42</v>
      </c>
      <c r="Q20" s="20" t="s">
        <v>43</v>
      </c>
    </row>
    <row r="21" spans="1:17">
      <c r="A21" s="30" t="s">
        <v>2</v>
      </c>
      <c r="C21" s="8">
        <f>K1</f>
        <v>51536.724000000002</v>
      </c>
      <c r="D21" s="8" t="s">
        <v>17</v>
      </c>
      <c r="E21" s="1">
        <f t="shared" ref="E21:E37" si="0">+(C21-C$7)/C$8</f>
        <v>0</v>
      </c>
      <c r="F21" s="1">
        <f>ROUND(2*E21,0)/2</f>
        <v>0</v>
      </c>
      <c r="G21" s="1">
        <f t="shared" ref="G21:G37" si="1">+C21-(C$7+F21*C$8)</f>
        <v>0</v>
      </c>
      <c r="I21" s="1">
        <f>+G21</f>
        <v>0</v>
      </c>
      <c r="O21" s="1">
        <f t="shared" ref="O21:O37" ca="1" si="2">+C$11+C$12*$F21</f>
        <v>-0.1838904859749716</v>
      </c>
      <c r="Q21" s="56">
        <f t="shared" ref="Q21:Q37" si="3">+C21-15018.5</f>
        <v>36518.224000000002</v>
      </c>
    </row>
    <row r="22" spans="1:17">
      <c r="A22" s="31" t="s">
        <v>44</v>
      </c>
      <c r="B22" s="32" t="s">
        <v>45</v>
      </c>
      <c r="C22" s="31">
        <v>54833.732900000003</v>
      </c>
      <c r="D22" s="31">
        <v>6.9999999999999999E-4</v>
      </c>
      <c r="E22" s="1">
        <f t="shared" si="0"/>
        <v>8994.5571754384073</v>
      </c>
      <c r="F22" s="53">
        <f>ROUND(2*E22,0)/2-0.5</f>
        <v>8994</v>
      </c>
      <c r="G22" s="1">
        <f t="shared" si="1"/>
        <v>0.20423599999776343</v>
      </c>
      <c r="K22" s="1">
        <f t="shared" ref="K22:K37" si="4">+G22</f>
        <v>0.20423599999776343</v>
      </c>
      <c r="O22" s="1">
        <f t="shared" ca="1" si="2"/>
        <v>0.20210986772367678</v>
      </c>
      <c r="Q22" s="56">
        <f t="shared" si="3"/>
        <v>39815.232900000003</v>
      </c>
    </row>
    <row r="23" spans="1:17">
      <c r="A23" s="33" t="s">
        <v>46</v>
      </c>
      <c r="B23" s="34" t="s">
        <v>47</v>
      </c>
      <c r="C23" s="33">
        <v>55127.924899999998</v>
      </c>
      <c r="D23" s="33">
        <v>2.0000000000000001E-4</v>
      </c>
      <c r="E23" s="1">
        <f t="shared" si="0"/>
        <v>9797.1412280797376</v>
      </c>
      <c r="F23" s="53">
        <f>ROUND(2*E23,0)/2-0.5</f>
        <v>9796.5</v>
      </c>
      <c r="G23" s="1">
        <f t="shared" si="1"/>
        <v>0.23504599999432685</v>
      </c>
      <c r="K23" s="1">
        <f t="shared" si="4"/>
        <v>0.23504599999432685</v>
      </c>
      <c r="O23" s="1">
        <f t="shared" ca="1" si="2"/>
        <v>0.23655119347897646</v>
      </c>
      <c r="Q23" s="56">
        <f t="shared" si="3"/>
        <v>40109.424899999998</v>
      </c>
    </row>
    <row r="24" spans="1:17">
      <c r="A24" s="35" t="s">
        <v>48</v>
      </c>
      <c r="B24" s="36" t="s">
        <v>45</v>
      </c>
      <c r="C24" s="37">
        <v>55421.571960000001</v>
      </c>
      <c r="D24" s="37">
        <v>2.9999999999999997E-4</v>
      </c>
      <c r="E24" s="1">
        <f t="shared" si="0"/>
        <v>10598.238632023482</v>
      </c>
      <c r="F24" s="53">
        <f>ROUND(2*E24,0)/2-0.5</f>
        <v>10597.5</v>
      </c>
      <c r="G24" s="1">
        <f t="shared" si="1"/>
        <v>0.27074999999604188</v>
      </c>
      <c r="K24" s="1">
        <f t="shared" si="4"/>
        <v>0.27074999999604188</v>
      </c>
      <c r="O24" s="1">
        <f t="shared" ca="1" si="2"/>
        <v>0.27092814292445311</v>
      </c>
      <c r="Q24" s="56">
        <f t="shared" si="3"/>
        <v>40403.071960000001</v>
      </c>
    </row>
    <row r="25" spans="1:17">
      <c r="A25" s="35" t="s">
        <v>48</v>
      </c>
      <c r="B25" s="36" t="s">
        <v>45</v>
      </c>
      <c r="C25" s="37">
        <v>55483.527370000003</v>
      </c>
      <c r="D25" s="37">
        <v>2.0000000000000001E-4</v>
      </c>
      <c r="E25" s="1">
        <f t="shared" si="0"/>
        <v>10767.258945427169</v>
      </c>
      <c r="F25" s="54">
        <f t="shared" ref="F25:F33" si="5">ROUND(2*E25,0)/2-1</f>
        <v>10766.5</v>
      </c>
      <c r="G25" s="1">
        <f t="shared" si="1"/>
        <v>0.27819599999929778</v>
      </c>
      <c r="K25" s="1">
        <f t="shared" si="4"/>
        <v>0.27819599999929778</v>
      </c>
      <c r="O25" s="1">
        <f t="shared" ca="1" si="2"/>
        <v>0.27818120716451</v>
      </c>
      <c r="Q25" s="56">
        <f t="shared" si="3"/>
        <v>40465.027370000003</v>
      </c>
    </row>
    <row r="26" spans="1:17">
      <c r="A26" s="35" t="s">
        <v>48</v>
      </c>
      <c r="B26" s="36" t="s">
        <v>45</v>
      </c>
      <c r="C26" s="37">
        <v>55497.458420000003</v>
      </c>
      <c r="D26" s="37">
        <v>1E-4</v>
      </c>
      <c r="E26" s="1">
        <f t="shared" si="0"/>
        <v>10805.264188827903</v>
      </c>
      <c r="F26" s="54">
        <f t="shared" si="5"/>
        <v>10804.5</v>
      </c>
      <c r="G26" s="1">
        <f t="shared" si="1"/>
        <v>0.28011800000240328</v>
      </c>
      <c r="K26" s="1">
        <f t="shared" si="4"/>
        <v>0.28011800000240328</v>
      </c>
      <c r="O26" s="1">
        <f t="shared" ca="1" si="2"/>
        <v>0.27981207368002575</v>
      </c>
      <c r="Q26" s="56">
        <f t="shared" si="3"/>
        <v>40478.958420000003</v>
      </c>
    </row>
    <row r="27" spans="1:17">
      <c r="A27" s="35" t="s">
        <v>48</v>
      </c>
      <c r="B27" s="36" t="s">
        <v>47</v>
      </c>
      <c r="C27" s="37">
        <v>55499.473910000001</v>
      </c>
      <c r="D27" s="37">
        <v>2.0000000000000001E-4</v>
      </c>
      <c r="E27" s="1">
        <f t="shared" si="0"/>
        <v>10810.762639269304</v>
      </c>
      <c r="F27" s="54">
        <f t="shared" si="5"/>
        <v>10810</v>
      </c>
      <c r="G27" s="1">
        <f t="shared" si="1"/>
        <v>0.27954999999928987</v>
      </c>
      <c r="K27" s="1">
        <f t="shared" si="4"/>
        <v>0.27954999999928987</v>
      </c>
      <c r="O27" s="1">
        <f t="shared" ca="1" si="2"/>
        <v>0.28004812014937674</v>
      </c>
      <c r="Q27" s="56">
        <f t="shared" si="3"/>
        <v>40480.973910000001</v>
      </c>
    </row>
    <row r="28" spans="1:17">
      <c r="A28" s="35" t="s">
        <v>49</v>
      </c>
      <c r="B28" s="36" t="s">
        <v>45</v>
      </c>
      <c r="C28" s="37">
        <v>55500.940300000002</v>
      </c>
      <c r="D28" s="37">
        <v>4.0000000000000002E-4</v>
      </c>
      <c r="E28" s="1">
        <f t="shared" si="0"/>
        <v>10814.763092133262</v>
      </c>
      <c r="F28" s="54">
        <f t="shared" si="5"/>
        <v>10814</v>
      </c>
      <c r="G28" s="1">
        <f t="shared" si="1"/>
        <v>0.27971599999727914</v>
      </c>
      <c r="K28" s="1">
        <f t="shared" si="4"/>
        <v>0.27971599999727914</v>
      </c>
      <c r="O28" s="1">
        <f t="shared" ca="1" si="2"/>
        <v>0.2802197903089047</v>
      </c>
      <c r="Q28" s="56">
        <f t="shared" si="3"/>
        <v>40482.440300000002</v>
      </c>
    </row>
    <row r="29" spans="1:17">
      <c r="A29" s="33" t="s">
        <v>50</v>
      </c>
      <c r="B29" s="34" t="s">
        <v>45</v>
      </c>
      <c r="C29" s="33">
        <v>55849.942199999998</v>
      </c>
      <c r="D29" s="33">
        <v>4.0000000000000002E-4</v>
      </c>
      <c r="E29" s="1">
        <f t="shared" si="0"/>
        <v>11766.873820098419</v>
      </c>
      <c r="F29" s="54">
        <f t="shared" si="5"/>
        <v>11766</v>
      </c>
      <c r="G29" s="1">
        <f t="shared" si="1"/>
        <v>0.32030399999348447</v>
      </c>
      <c r="K29" s="1">
        <f t="shared" si="4"/>
        <v>0.32030399999348447</v>
      </c>
      <c r="O29" s="1">
        <f t="shared" ca="1" si="2"/>
        <v>0.32107728827656234</v>
      </c>
      <c r="Q29" s="56">
        <f t="shared" si="3"/>
        <v>40831.442199999998</v>
      </c>
    </row>
    <row r="30" spans="1:17">
      <c r="A30" s="38" t="s">
        <v>51</v>
      </c>
      <c r="B30" s="39" t="s">
        <v>47</v>
      </c>
      <c r="C30" s="40">
        <v>55873.404920000001</v>
      </c>
      <c r="D30" s="40">
        <v>2.0000000000000001E-4</v>
      </c>
      <c r="E30" s="1">
        <f t="shared" si="0"/>
        <v>11830.882375407848</v>
      </c>
      <c r="F30" s="54">
        <f t="shared" si="5"/>
        <v>11830</v>
      </c>
      <c r="G30" s="1">
        <f t="shared" si="1"/>
        <v>0.32344000000011874</v>
      </c>
      <c r="K30" s="1">
        <f t="shared" si="4"/>
        <v>0.32344000000011874</v>
      </c>
      <c r="O30" s="1">
        <f t="shared" ca="1" si="2"/>
        <v>0.32382401082900991</v>
      </c>
      <c r="Q30" s="56">
        <f t="shared" si="3"/>
        <v>40854.904920000001</v>
      </c>
    </row>
    <row r="31" spans="1:17">
      <c r="A31" s="38" t="s">
        <v>51</v>
      </c>
      <c r="B31" s="39" t="s">
        <v>45</v>
      </c>
      <c r="C31" s="40">
        <v>55882.388350000001</v>
      </c>
      <c r="D31" s="40">
        <v>5.0000000000000001E-4</v>
      </c>
      <c r="E31" s="1">
        <f t="shared" si="0"/>
        <v>11855.390035901743</v>
      </c>
      <c r="F31" s="54">
        <f t="shared" si="5"/>
        <v>11854.5</v>
      </c>
      <c r="G31" s="1">
        <f t="shared" si="1"/>
        <v>0.3262479999975767</v>
      </c>
      <c r="K31" s="1">
        <f t="shared" si="4"/>
        <v>0.3262479999975767</v>
      </c>
      <c r="O31" s="1">
        <f t="shared" ca="1" si="2"/>
        <v>0.32487549055611875</v>
      </c>
      <c r="Q31" s="56">
        <f t="shared" si="3"/>
        <v>40863.888350000001</v>
      </c>
    </row>
    <row r="32" spans="1:17">
      <c r="A32" s="38" t="s">
        <v>52</v>
      </c>
      <c r="B32" s="39" t="s">
        <v>45</v>
      </c>
      <c r="C32" s="40">
        <v>56233.9545</v>
      </c>
      <c r="D32" s="40">
        <v>4.0000000000000002E-4</v>
      </c>
      <c r="E32" s="1">
        <f t="shared" si="0"/>
        <v>12814.496284333083</v>
      </c>
      <c r="F32" s="54">
        <f t="shared" si="5"/>
        <v>12813.5</v>
      </c>
      <c r="G32" s="1">
        <f t="shared" si="1"/>
        <v>0.36519399999815505</v>
      </c>
      <c r="K32" s="1">
        <f t="shared" si="4"/>
        <v>0.36519399999815505</v>
      </c>
      <c r="O32" s="1">
        <f t="shared" ca="1" si="2"/>
        <v>0.36603341130295042</v>
      </c>
      <c r="Q32" s="56">
        <f t="shared" si="3"/>
        <v>41215.4545</v>
      </c>
    </row>
    <row r="33" spans="1:17">
      <c r="A33" s="40" t="s">
        <v>53</v>
      </c>
      <c r="B33" s="39" t="s">
        <v>47</v>
      </c>
      <c r="C33" s="41">
        <v>56630.431709999997</v>
      </c>
      <c r="D33" s="40">
        <v>2.0000000000000001E-4</v>
      </c>
      <c r="E33" s="1">
        <f t="shared" si="0"/>
        <v>13896.124221128546</v>
      </c>
      <c r="F33" s="54">
        <f t="shared" si="5"/>
        <v>13895</v>
      </c>
      <c r="G33" s="1">
        <f t="shared" si="1"/>
        <v>0.41208999999798834</v>
      </c>
      <c r="K33" s="1">
        <f t="shared" si="4"/>
        <v>0.41208999999798834</v>
      </c>
      <c r="O33" s="1">
        <f t="shared" ca="1" si="2"/>
        <v>0.41244873068532628</v>
      </c>
      <c r="Q33" s="56">
        <f t="shared" si="3"/>
        <v>41611.931709999997</v>
      </c>
    </row>
    <row r="34" spans="1:17">
      <c r="A34" s="42" t="s">
        <v>54</v>
      </c>
      <c r="B34" s="43" t="s">
        <v>47</v>
      </c>
      <c r="C34" s="44">
        <v>57029.291360000003</v>
      </c>
      <c r="D34" s="44">
        <v>5.9999999999999995E-4</v>
      </c>
      <c r="E34" s="1">
        <f t="shared" si="0"/>
        <v>14984.251683235307</v>
      </c>
      <c r="F34" s="54">
        <f t="shared" ref="F34:F42" si="6">ROUND(2*E34,0)/2-1.5</f>
        <v>14983</v>
      </c>
      <c r="G34" s="1">
        <f t="shared" si="1"/>
        <v>0.45881199999712408</v>
      </c>
      <c r="K34" s="1">
        <f t="shared" si="4"/>
        <v>0.45881199999712408</v>
      </c>
      <c r="O34" s="1">
        <f t="shared" ca="1" si="2"/>
        <v>0.45914301407693503</v>
      </c>
      <c r="Q34" s="56">
        <f t="shared" si="3"/>
        <v>42010.791360000003</v>
      </c>
    </row>
    <row r="35" spans="1:17">
      <c r="A35" s="13" t="s">
        <v>55</v>
      </c>
      <c r="B35" s="13" t="s">
        <v>45</v>
      </c>
      <c r="C35" s="45">
        <v>57056.971599999997</v>
      </c>
      <c r="D35" s="8"/>
      <c r="E35" s="1">
        <f t="shared" si="0"/>
        <v>15059.766038477055</v>
      </c>
      <c r="F35" s="54">
        <f t="shared" si="6"/>
        <v>15058.5</v>
      </c>
      <c r="G35" s="1">
        <f t="shared" si="1"/>
        <v>0.46407399999588961</v>
      </c>
      <c r="K35" s="1">
        <f t="shared" si="4"/>
        <v>0.46407399999588961</v>
      </c>
      <c r="O35" s="1">
        <f t="shared" ca="1" si="2"/>
        <v>0.46238328833802556</v>
      </c>
      <c r="Q35" s="56">
        <f t="shared" si="3"/>
        <v>42038.471599999997</v>
      </c>
    </row>
    <row r="36" spans="1:17">
      <c r="A36" s="13" t="s">
        <v>55</v>
      </c>
      <c r="B36" s="13" t="s">
        <v>47</v>
      </c>
      <c r="C36" s="45">
        <v>57057.152800000003</v>
      </c>
      <c r="D36" s="8"/>
      <c r="E36" s="1">
        <f t="shared" si="0"/>
        <v>15060.260369493342</v>
      </c>
      <c r="F36" s="54">
        <f t="shared" si="6"/>
        <v>15059</v>
      </c>
      <c r="G36" s="1">
        <f t="shared" si="1"/>
        <v>0.46199600000545615</v>
      </c>
      <c r="K36" s="1">
        <f t="shared" si="4"/>
        <v>0.46199600000545615</v>
      </c>
      <c r="O36" s="1">
        <f t="shared" ca="1" si="2"/>
        <v>0.46240474710796653</v>
      </c>
      <c r="Q36" s="56">
        <f t="shared" si="3"/>
        <v>42038.652800000003</v>
      </c>
    </row>
    <row r="37" spans="1:17">
      <c r="A37" s="13" t="s">
        <v>55</v>
      </c>
      <c r="B37" s="13" t="s">
        <v>45</v>
      </c>
      <c r="C37" s="45">
        <v>57058.070699999997</v>
      </c>
      <c r="D37" s="8"/>
      <c r="E37" s="1">
        <f t="shared" si="0"/>
        <v>15062.764488918459</v>
      </c>
      <c r="F37" s="54">
        <f t="shared" si="6"/>
        <v>15061.5</v>
      </c>
      <c r="G37" s="1">
        <f t="shared" si="1"/>
        <v>0.4635059999927762</v>
      </c>
      <c r="K37" s="1">
        <f t="shared" si="4"/>
        <v>0.4635059999927762</v>
      </c>
      <c r="O37" s="1">
        <f t="shared" ca="1" si="2"/>
        <v>0.46251204095767151</v>
      </c>
      <c r="Q37" s="56">
        <f t="shared" si="3"/>
        <v>42039.570699999997</v>
      </c>
    </row>
    <row r="38" spans="1:17">
      <c r="A38" s="13" t="s">
        <v>55</v>
      </c>
      <c r="B38" s="13" t="s">
        <v>47</v>
      </c>
      <c r="C38" s="45">
        <v>57058.985800000002</v>
      </c>
      <c r="D38" s="8"/>
      <c r="E38" s="1">
        <f>+(C38-C$7)/C$8</f>
        <v>15065.260969674484</v>
      </c>
      <c r="F38" s="54">
        <f t="shared" si="6"/>
        <v>15064</v>
      </c>
      <c r="G38" s="1">
        <f>+C38-(C$7+F38*C$8)</f>
        <v>0.46221599999989849</v>
      </c>
      <c r="K38" s="1">
        <f>+G38</f>
        <v>0.46221599999989849</v>
      </c>
      <c r="O38" s="1">
        <f ca="1">+C$11+C$12*$F38</f>
        <v>0.46261933480737649</v>
      </c>
      <c r="Q38" s="56">
        <f>+C38-15018.5</f>
        <v>42040.485800000002</v>
      </c>
    </row>
    <row r="39" spans="1:17">
      <c r="A39" s="46" t="s">
        <v>56</v>
      </c>
      <c r="B39" s="47" t="s">
        <v>47</v>
      </c>
      <c r="C39" s="48">
        <v>57393.507299999997</v>
      </c>
      <c r="D39" s="48">
        <v>1E-4</v>
      </c>
      <c r="E39" s="1">
        <f>+(C39-C$7)/C$8</f>
        <v>15977.867774637423</v>
      </c>
      <c r="F39" s="54">
        <f t="shared" si="6"/>
        <v>15976.5</v>
      </c>
      <c r="G39" s="1">
        <f>+C39-(C$7+F39*C$8)</f>
        <v>0.50136599999677856</v>
      </c>
      <c r="K39" s="1">
        <f>+G39</f>
        <v>0.50136599999677856</v>
      </c>
      <c r="O39" s="1">
        <f ca="1">+C$11+C$12*$F39</f>
        <v>0.50178158994969546</v>
      </c>
      <c r="Q39" s="56">
        <f>+C39-15018.5</f>
        <v>42375.007299999997</v>
      </c>
    </row>
    <row r="40" spans="1:17">
      <c r="A40" s="46" t="s">
        <v>56</v>
      </c>
      <c r="B40" s="47" t="s">
        <v>45</v>
      </c>
      <c r="C40" s="48">
        <v>57393.691200000001</v>
      </c>
      <c r="D40" s="48">
        <v>1E-4</v>
      </c>
      <c r="E40" s="1">
        <f>+(C40-C$7)/C$8</f>
        <v>15978.369471513219</v>
      </c>
      <c r="F40" s="54">
        <f t="shared" si="6"/>
        <v>15977</v>
      </c>
      <c r="G40" s="1">
        <f>+C40-(C$7+F40*C$8)</f>
        <v>0.50198799999634502</v>
      </c>
      <c r="K40" s="1">
        <f>+G40</f>
        <v>0.50198799999634502</v>
      </c>
      <c r="O40" s="1">
        <f ca="1">+C$11+C$12*$F40</f>
        <v>0.50180304871963644</v>
      </c>
      <c r="Q40" s="56">
        <f>+C40-15018.5</f>
        <v>42375.191200000001</v>
      </c>
    </row>
    <row r="41" spans="1:17">
      <c r="A41" s="46" t="s">
        <v>57</v>
      </c>
      <c r="B41" s="47" t="s">
        <v>45</v>
      </c>
      <c r="C41" s="48">
        <v>57769.637799999997</v>
      </c>
      <c r="D41" s="48">
        <v>1E-4</v>
      </c>
      <c r="E41" s="1">
        <f>+(C41-C$7)/C$8</f>
        <v>17003.987930902767</v>
      </c>
      <c r="F41" s="54">
        <f t="shared" si="6"/>
        <v>17002.5</v>
      </c>
      <c r="G41" s="1">
        <f>+C41-(C$7+F41*C$8)</f>
        <v>0.54540999999153428</v>
      </c>
      <c r="K41" s="1">
        <f>+G41</f>
        <v>0.54540999999153428</v>
      </c>
      <c r="O41" s="1">
        <f ca="1">+C$11+C$12*$F41</f>
        <v>0.54581498586862065</v>
      </c>
      <c r="Q41" s="56">
        <f>+C41-15018.5</f>
        <v>42751.137799999997</v>
      </c>
    </row>
    <row r="42" spans="1:17">
      <c r="A42" s="49" t="s">
        <v>58</v>
      </c>
      <c r="B42" s="50" t="s">
        <v>45</v>
      </c>
      <c r="C42" s="51">
        <v>57722.347260000184</v>
      </c>
      <c r="D42" s="51">
        <v>2.0000000000000001E-4</v>
      </c>
      <c r="E42" s="1">
        <f>+(C42-C$7)/C$8</f>
        <v>16874.974792392382</v>
      </c>
      <c r="F42" s="54">
        <f t="shared" si="6"/>
        <v>16873.5</v>
      </c>
      <c r="G42" s="1">
        <f>+C42-(C$7+F42*C$8)</f>
        <v>0.54059400018013548</v>
      </c>
      <c r="K42" s="1">
        <f>+G42</f>
        <v>0.54059400018013548</v>
      </c>
      <c r="O42" s="1">
        <f ca="1">+C$11+C$12*$F42</f>
        <v>0.54027862322384346</v>
      </c>
      <c r="Q42" s="56">
        <f>+C42-15018.5</f>
        <v>42703.847260000184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A11" sqref="A11:C30"/>
    </sheetView>
  </sheetViews>
  <sheetFormatPr defaultRowHeight="12.75"/>
  <cols>
    <col min="1" max="1" width="23.42578125" style="1" customWidth="1"/>
  </cols>
  <sheetData>
    <row r="1" spans="1:18" ht="18">
      <c r="A1" s="55" t="s">
        <v>59</v>
      </c>
    </row>
    <row r="11" spans="1:18">
      <c r="A11" s="1" t="s">
        <v>60</v>
      </c>
      <c r="B11" s="22" t="s">
        <v>45</v>
      </c>
      <c r="C11" s="1">
        <v>51536.724000000002</v>
      </c>
      <c r="D11" s="1" t="s">
        <v>61</v>
      </c>
      <c r="K11" s="1" t="s">
        <v>62</v>
      </c>
      <c r="M11" s="1" t="s">
        <v>63</v>
      </c>
      <c r="N11" s="1">
        <v>2.4000000000000001E-4</v>
      </c>
      <c r="O11" s="1" t="s">
        <v>64</v>
      </c>
      <c r="P11" s="1" t="s">
        <v>65</v>
      </c>
      <c r="Q11" s="1" t="s">
        <v>66</v>
      </c>
      <c r="R11" s="1" t="s">
        <v>67</v>
      </c>
    </row>
    <row r="12" spans="1:18">
      <c r="A12" s="1" t="s">
        <v>68</v>
      </c>
      <c r="B12" s="22" t="s">
        <v>47</v>
      </c>
      <c r="C12" s="1">
        <v>54833.732900000003</v>
      </c>
      <c r="D12" s="1" t="s">
        <v>61</v>
      </c>
      <c r="K12" s="1" t="s">
        <v>69</v>
      </c>
      <c r="L12" s="1">
        <v>6.9999999999999999E-4</v>
      </c>
      <c r="M12" s="1" t="s">
        <v>70</v>
      </c>
      <c r="N12" s="1">
        <v>2.0100000000000001E-3</v>
      </c>
      <c r="O12" s="1" t="s">
        <v>71</v>
      </c>
      <c r="R12" s="1" t="s">
        <v>72</v>
      </c>
    </row>
    <row r="13" spans="1:18">
      <c r="A13" s="1" t="s">
        <v>73</v>
      </c>
      <c r="B13" s="22" t="s">
        <v>45</v>
      </c>
      <c r="C13" s="1">
        <v>55127.924899999998</v>
      </c>
      <c r="D13" s="1" t="s">
        <v>61</v>
      </c>
      <c r="K13" s="1" t="s">
        <v>69</v>
      </c>
      <c r="L13" s="1">
        <v>2.0000000000000001E-4</v>
      </c>
      <c r="M13" s="1" t="s">
        <v>74</v>
      </c>
      <c r="N13" s="1" t="s">
        <v>75</v>
      </c>
      <c r="O13" s="1" t="s">
        <v>71</v>
      </c>
      <c r="R13" s="1" t="s">
        <v>76</v>
      </c>
    </row>
    <row r="14" spans="1:18">
      <c r="A14" s="1" t="s">
        <v>77</v>
      </c>
      <c r="B14" s="22" t="s">
        <v>45</v>
      </c>
      <c r="C14" s="1">
        <v>55421.572</v>
      </c>
      <c r="D14" s="1" t="s">
        <v>61</v>
      </c>
      <c r="K14" s="1" t="s">
        <v>69</v>
      </c>
      <c r="L14" s="1">
        <v>2.9999999999999997E-4</v>
      </c>
      <c r="M14" s="1" t="s">
        <v>78</v>
      </c>
      <c r="N14" s="1" t="s">
        <v>79</v>
      </c>
      <c r="O14" s="1" t="s">
        <v>80</v>
      </c>
      <c r="P14" s="1" t="s">
        <v>81</v>
      </c>
      <c r="Q14" s="1" t="s">
        <v>82</v>
      </c>
      <c r="R14" s="1" t="s">
        <v>83</v>
      </c>
    </row>
    <row r="15" spans="1:18">
      <c r="A15" s="1" t="s">
        <v>77</v>
      </c>
      <c r="B15" s="22" t="s">
        <v>45</v>
      </c>
      <c r="C15" s="1">
        <v>55483.527399999999</v>
      </c>
      <c r="D15" s="1" t="s">
        <v>61</v>
      </c>
      <c r="K15" s="1" t="s">
        <v>69</v>
      </c>
      <c r="L15" s="1">
        <v>2.0000000000000001E-4</v>
      </c>
      <c r="M15" s="1" t="s">
        <v>84</v>
      </c>
      <c r="N15" s="1" t="s">
        <v>85</v>
      </c>
      <c r="O15" s="1" t="s">
        <v>80</v>
      </c>
      <c r="P15" s="1" t="s">
        <v>81</v>
      </c>
      <c r="Q15" s="1" t="s">
        <v>82</v>
      </c>
      <c r="R15" s="1" t="s">
        <v>83</v>
      </c>
    </row>
    <row r="16" spans="1:18">
      <c r="A16" s="1" t="s">
        <v>77</v>
      </c>
      <c r="B16" s="22" t="s">
        <v>45</v>
      </c>
      <c r="C16" s="1">
        <v>55497.458400000003</v>
      </c>
      <c r="D16" s="1" t="s">
        <v>61</v>
      </c>
      <c r="K16" s="1" t="s">
        <v>69</v>
      </c>
      <c r="L16" s="1">
        <v>1E-4</v>
      </c>
      <c r="M16" s="1" t="s">
        <v>86</v>
      </c>
      <c r="N16" s="1">
        <v>2.4000000000000001E-4</v>
      </c>
      <c r="O16" s="1" t="s">
        <v>80</v>
      </c>
      <c r="P16" s="1" t="s">
        <v>81</v>
      </c>
      <c r="Q16" s="1" t="s">
        <v>82</v>
      </c>
      <c r="R16" s="1" t="s">
        <v>83</v>
      </c>
    </row>
    <row r="17" spans="1:18">
      <c r="A17" s="1" t="s">
        <v>77</v>
      </c>
      <c r="B17" s="22" t="s">
        <v>47</v>
      </c>
      <c r="C17" s="1">
        <v>55499.473899999997</v>
      </c>
      <c r="D17" s="1" t="s">
        <v>61</v>
      </c>
      <c r="K17" s="1" t="s">
        <v>69</v>
      </c>
      <c r="L17" s="1">
        <v>2.0000000000000001E-4</v>
      </c>
      <c r="M17" s="1" t="s">
        <v>87</v>
      </c>
      <c r="N17" s="1" t="s">
        <v>88</v>
      </c>
      <c r="O17" s="1" t="s">
        <v>80</v>
      </c>
      <c r="P17" s="1" t="s">
        <v>81</v>
      </c>
      <c r="Q17" s="1" t="s">
        <v>82</v>
      </c>
      <c r="R17" s="1" t="s">
        <v>83</v>
      </c>
    </row>
    <row r="18" spans="1:18">
      <c r="A18" s="1" t="s">
        <v>89</v>
      </c>
      <c r="B18" s="22" t="s">
        <v>47</v>
      </c>
      <c r="C18" s="1">
        <v>55500.940300000002</v>
      </c>
      <c r="D18" s="1" t="s">
        <v>61</v>
      </c>
      <c r="K18" s="1" t="s">
        <v>69</v>
      </c>
      <c r="L18" s="1">
        <v>4.0000000000000002E-4</v>
      </c>
      <c r="M18" s="1" t="s">
        <v>90</v>
      </c>
      <c r="N18" s="1" t="s">
        <v>88</v>
      </c>
      <c r="O18" s="1" t="s">
        <v>71</v>
      </c>
      <c r="R18" s="1" t="s">
        <v>83</v>
      </c>
    </row>
    <row r="19" spans="1:18">
      <c r="A19" s="1" t="s">
        <v>91</v>
      </c>
      <c r="B19" s="22" t="s">
        <v>47</v>
      </c>
      <c r="C19" s="1">
        <v>55849.942199999998</v>
      </c>
      <c r="D19" s="1" t="s">
        <v>61</v>
      </c>
      <c r="K19" s="1" t="s">
        <v>69</v>
      </c>
      <c r="L19" s="1">
        <v>4.0000000000000002E-4</v>
      </c>
      <c r="M19" s="1" t="s">
        <v>92</v>
      </c>
      <c r="N19" s="1" t="s">
        <v>93</v>
      </c>
      <c r="O19" s="1" t="s">
        <v>71</v>
      </c>
      <c r="R19" s="1" t="s">
        <v>94</v>
      </c>
    </row>
    <row r="20" spans="1:18">
      <c r="A20" s="1" t="s">
        <v>95</v>
      </c>
      <c r="B20" s="22" t="s">
        <v>47</v>
      </c>
      <c r="C20" s="1">
        <v>55873.404900000001</v>
      </c>
      <c r="D20" s="1" t="s">
        <v>61</v>
      </c>
      <c r="K20" s="1" t="s">
        <v>69</v>
      </c>
      <c r="L20" s="1">
        <v>2.0000000000000001E-4</v>
      </c>
      <c r="M20" s="1" t="s">
        <v>96</v>
      </c>
      <c r="N20" s="1" t="s">
        <v>97</v>
      </c>
      <c r="O20" s="1" t="s">
        <v>98</v>
      </c>
      <c r="P20" s="1" t="s">
        <v>81</v>
      </c>
      <c r="Q20" s="1" t="s">
        <v>82</v>
      </c>
      <c r="R20" s="1" t="s">
        <v>99</v>
      </c>
    </row>
    <row r="21" spans="1:18">
      <c r="A21" s="1" t="s">
        <v>95</v>
      </c>
      <c r="B21" s="22" t="s">
        <v>45</v>
      </c>
      <c r="C21" s="1">
        <v>55882.388400000003</v>
      </c>
      <c r="D21" s="1" t="s">
        <v>61</v>
      </c>
      <c r="K21" s="1" t="s">
        <v>69</v>
      </c>
      <c r="L21" s="1">
        <v>5.0000000000000001E-4</v>
      </c>
      <c r="M21" s="1" t="s">
        <v>100</v>
      </c>
      <c r="N21" s="1">
        <v>1.33E-3</v>
      </c>
      <c r="O21" s="1" t="s">
        <v>98</v>
      </c>
      <c r="P21" s="1" t="s">
        <v>81</v>
      </c>
      <c r="Q21" s="1" t="s">
        <v>82</v>
      </c>
      <c r="R21" s="1" t="s">
        <v>99</v>
      </c>
    </row>
    <row r="22" spans="1:18">
      <c r="A22" s="1" t="s">
        <v>101</v>
      </c>
      <c r="B22" s="22" t="s">
        <v>45</v>
      </c>
      <c r="C22" s="1">
        <v>56233.9545</v>
      </c>
      <c r="D22" s="1" t="s">
        <v>61</v>
      </c>
      <c r="K22" s="1" t="s">
        <v>69</v>
      </c>
      <c r="L22" s="1">
        <v>4.0000000000000002E-4</v>
      </c>
      <c r="M22" s="1">
        <v>0</v>
      </c>
      <c r="N22" s="1" t="s">
        <v>102</v>
      </c>
      <c r="O22" s="1" t="s">
        <v>71</v>
      </c>
      <c r="R22" s="1" t="s">
        <v>99</v>
      </c>
    </row>
    <row r="23" spans="1:18">
      <c r="A23" s="1" t="s">
        <v>103</v>
      </c>
      <c r="B23" s="22" t="s">
        <v>47</v>
      </c>
      <c r="C23" s="1">
        <v>56630.431700000001</v>
      </c>
      <c r="D23" s="1" t="s">
        <v>61</v>
      </c>
      <c r="K23" s="1" t="s">
        <v>69</v>
      </c>
      <c r="L23" s="1">
        <v>2.0000000000000001E-4</v>
      </c>
      <c r="M23" s="1">
        <v>1081.5</v>
      </c>
      <c r="N23" s="1" t="s">
        <v>104</v>
      </c>
      <c r="O23" s="1" t="s">
        <v>98</v>
      </c>
      <c r="P23" s="1" t="s">
        <v>81</v>
      </c>
      <c r="Q23" s="1" t="s">
        <v>82</v>
      </c>
      <c r="R23" s="1" t="s">
        <v>105</v>
      </c>
    </row>
    <row r="24" spans="1:18">
      <c r="A24" s="1" t="s">
        <v>106</v>
      </c>
      <c r="B24" s="22" t="s">
        <v>47</v>
      </c>
      <c r="C24" s="1">
        <v>57029.291400000002</v>
      </c>
      <c r="D24" s="1" t="s">
        <v>61</v>
      </c>
      <c r="K24" s="1" t="s">
        <v>69</v>
      </c>
      <c r="L24" s="1">
        <v>5.9999999999999995E-4</v>
      </c>
      <c r="M24" s="1">
        <v>2169.5</v>
      </c>
      <c r="N24" s="1" t="s">
        <v>79</v>
      </c>
      <c r="O24" s="1" t="s">
        <v>107</v>
      </c>
      <c r="P24" s="1" t="s">
        <v>81</v>
      </c>
      <c r="Q24" s="1" t="s">
        <v>82</v>
      </c>
      <c r="R24" s="1" t="s">
        <v>108</v>
      </c>
    </row>
    <row r="25" spans="1:18">
      <c r="A25" s="1" t="s">
        <v>55</v>
      </c>
      <c r="B25" s="22" t="s">
        <v>45</v>
      </c>
      <c r="C25" s="1">
        <v>57056.971599999997</v>
      </c>
      <c r="D25" s="1" t="s">
        <v>61</v>
      </c>
      <c r="K25" s="1" t="s">
        <v>69</v>
      </c>
      <c r="L25" s="1">
        <v>5.0000000000000001E-4</v>
      </c>
      <c r="M25" s="1">
        <v>2245</v>
      </c>
      <c r="N25" s="1">
        <v>1.73E-3</v>
      </c>
      <c r="O25" s="1" t="s">
        <v>109</v>
      </c>
      <c r="P25" s="1" t="s">
        <v>81</v>
      </c>
      <c r="Q25" s="1" t="s">
        <v>82</v>
      </c>
      <c r="R25" s="1" t="s">
        <v>110</v>
      </c>
    </row>
    <row r="26" spans="1:18">
      <c r="A26" s="1" t="s">
        <v>55</v>
      </c>
      <c r="B26" s="22" t="s">
        <v>47</v>
      </c>
      <c r="C26" s="1">
        <v>57057.152800000003</v>
      </c>
      <c r="D26" s="1" t="s">
        <v>61</v>
      </c>
      <c r="K26" s="1" t="s">
        <v>69</v>
      </c>
      <c r="L26" s="1">
        <v>6.9999999999999999E-4</v>
      </c>
      <c r="M26" s="1">
        <v>2245.5</v>
      </c>
      <c r="N26" s="1" t="s">
        <v>111</v>
      </c>
      <c r="O26" s="1" t="s">
        <v>109</v>
      </c>
      <c r="P26" s="1" t="s">
        <v>81</v>
      </c>
      <c r="Q26" s="1" t="s">
        <v>82</v>
      </c>
      <c r="R26" s="1" t="s">
        <v>110</v>
      </c>
    </row>
    <row r="27" spans="1:18">
      <c r="A27" s="1" t="s">
        <v>55</v>
      </c>
      <c r="B27" s="22" t="s">
        <v>45</v>
      </c>
      <c r="C27" s="1">
        <v>57058.070699999997</v>
      </c>
      <c r="D27" s="1" t="s">
        <v>61</v>
      </c>
      <c r="K27" s="1" t="s">
        <v>69</v>
      </c>
      <c r="L27" s="1">
        <v>4.0000000000000002E-4</v>
      </c>
      <c r="M27" s="1">
        <v>2248</v>
      </c>
      <c r="N27" s="1">
        <v>1.0399999999999999E-3</v>
      </c>
      <c r="O27" s="1" t="s">
        <v>109</v>
      </c>
      <c r="P27" s="1" t="s">
        <v>81</v>
      </c>
      <c r="Q27" s="1" t="s">
        <v>82</v>
      </c>
      <c r="R27" s="1" t="s">
        <v>110</v>
      </c>
    </row>
    <row r="28" spans="1:18">
      <c r="A28" s="1" t="s">
        <v>55</v>
      </c>
      <c r="B28" s="22" t="s">
        <v>47</v>
      </c>
      <c r="C28" s="1">
        <v>57058.985800000002</v>
      </c>
      <c r="D28" s="1" t="s">
        <v>61</v>
      </c>
      <c r="K28" s="1" t="s">
        <v>69</v>
      </c>
      <c r="L28" s="1">
        <v>5.9999999999999995E-4</v>
      </c>
      <c r="M28" s="1">
        <v>2250.5</v>
      </c>
      <c r="N28" s="1" t="s">
        <v>112</v>
      </c>
      <c r="O28" s="1" t="s">
        <v>109</v>
      </c>
      <c r="P28" s="1" t="s">
        <v>81</v>
      </c>
      <c r="Q28" s="1" t="s">
        <v>82</v>
      </c>
      <c r="R28" s="1" t="s">
        <v>110</v>
      </c>
    </row>
    <row r="29" spans="1:18">
      <c r="A29" s="1" t="s">
        <v>113</v>
      </c>
      <c r="B29" s="22" t="s">
        <v>45</v>
      </c>
      <c r="C29" s="1">
        <v>57393.507299999997</v>
      </c>
      <c r="D29" s="1" t="s">
        <v>61</v>
      </c>
      <c r="K29" s="1" t="s">
        <v>69</v>
      </c>
      <c r="L29" s="1">
        <v>1E-4</v>
      </c>
      <c r="M29" s="1">
        <v>3163</v>
      </c>
      <c r="N29" s="1" t="s">
        <v>104</v>
      </c>
      <c r="O29" s="1" t="s">
        <v>114</v>
      </c>
      <c r="R29" s="1" t="s">
        <v>115</v>
      </c>
    </row>
    <row r="30" spans="1:18">
      <c r="A30" s="1" t="s">
        <v>113</v>
      </c>
      <c r="B30" s="22" t="s">
        <v>47</v>
      </c>
      <c r="C30" s="1">
        <v>57393.691200000001</v>
      </c>
      <c r="D30" s="1" t="s">
        <v>61</v>
      </c>
      <c r="K30" s="1" t="s">
        <v>69</v>
      </c>
      <c r="L30" s="1">
        <v>1E-4</v>
      </c>
      <c r="M30" s="1">
        <v>3163.5</v>
      </c>
      <c r="N30" s="1" t="s">
        <v>79</v>
      </c>
      <c r="O30" s="1" t="s">
        <v>114</v>
      </c>
      <c r="R30" s="1" t="s">
        <v>115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2024-03-03T06:38:14Z</dcterms:created>
  <dcterms:modified xsi:type="dcterms:W3CDTF">2024-03-03T06:38:15Z</dcterms:modified>
</cp:coreProperties>
</file>