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AEE30F5-4B45-4B96-BA94-837EF3F50F0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1" i="1"/>
  <c r="C12" i="1"/>
  <c r="C16" i="1" l="1"/>
  <c r="D18" i="1" s="1"/>
  <c r="O23" i="1"/>
  <c r="S23" i="1" s="1"/>
  <c r="O22" i="1"/>
  <c r="S22" i="1" s="1"/>
  <c r="O21" i="1"/>
  <c r="S21" i="1" s="1"/>
  <c r="C15" i="1"/>
  <c r="E16" i="1" s="1"/>
  <c r="E15" i="1"/>
  <c r="S19" i="1" l="1"/>
  <c r="E17" i="1"/>
  <c r="C18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<sst xmlns="http://schemas.openxmlformats.org/spreadsheetml/2006/main" count="56" uniqueCount="52">
  <si>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</si>
  <si>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</si>
  <si>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</si>
  <si>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</si>
  <si>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</si>
  <si>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</si>
  <si>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</si>
  <si>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</si>
  <si>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</si>
  <si>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</si>
  <si>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</si>
  <si>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</si>
  <si>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</si>
  <si>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</si>
  <si>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</si>
  <si>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</si>
  <si>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</si>
  <si>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</si>
  <si>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</si>
  <si>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</si>
  <si>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</si>
  <si>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</si>
  <si>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</si>
  <si>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</si>
  <si>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</si>
  <si>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</si>
  <si>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</si>
  <si>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</si>
  <si>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</si>
  <si>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</si>
  <si>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</si>
  <si>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</si>
  <si>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</si>
  <si>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</si>
  <si>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</si>
  <si>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</si>
  <si>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</si>
  <si>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</si>
  <si>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</si>
  <si>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</si>
  <si>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</si>
  <si>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</si>
  <si>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G5424-0055</t>
  </si>
  <si>
    <t>EC</t>
  </si>
  <si>
    <t>VSX</t>
  </si>
  <si>
    <t>IBVS 5992</t>
  </si>
  <si>
    <t>I</t>
  </si>
  <si>
    <t>IBVS 6042</t>
  </si>
  <si>
    <t>Hya</t>
  </si>
  <si>
    <t>G5424-0055_Hya.xls</t>
  </si>
  <si>
    <t>V0742 Pup / GSC 5424-0055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</si>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</sst>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V0742 Pup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6.0000000000000006E-4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4642.5</c:v>
                </c:pt>
                <c:pt idx="2">
                  <c:v>5460.5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5E-4CE3-8BE6-E8AFD4EE22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4642.5</c:v>
                </c:pt>
                <c:pt idx="2">
                  <c:v>5460.5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-3.2324999832781032E-2</c:v>
                </c:pt>
                <c:pt idx="2">
                  <c:v>-5.1064999832306057E-2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5E-4CE3-8BE6-E8AFD4EE22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4642.5</c:v>
                </c:pt>
                <c:pt idx="2">
                  <c:v>5460.5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5E-4CE3-8BE6-E8AFD4EE22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4642.5</c:v>
                </c:pt>
                <c:pt idx="2">
                  <c:v>5460.5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5E-4CE3-8BE6-E8AFD4EE22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4642.5</c:v>
                </c:pt>
                <c:pt idx="2">
                  <c:v>5460.5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5E-4CE3-8BE6-E8AFD4EE22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4642.5</c:v>
                </c:pt>
                <c:pt idx="2">
                  <c:v>5460.5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5E-4CE3-8BE6-E8AFD4EE22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4642.5</c:v>
                </c:pt>
                <c:pt idx="2">
                  <c:v>5460.5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5E-4CE3-8BE6-E8AFD4EE22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4642.5</c:v>
                </c:pt>
                <c:pt idx="2">
                  <c:v>5460.5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7.4032518501931599E-2</c:v>
                </c:pt>
                <c:pt idx="1">
                  <c:v>-3.2324999832781032E-2</c:v>
                </c:pt>
                <c:pt idx="2">
                  <c:v>-5.1064999832306057E-2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5E-4CE3-8BE6-E8AFD4EE22B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4642.5</c:v>
                </c:pt>
                <c:pt idx="2">
                  <c:v>5460.5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5E-4CE3-8BE6-E8AFD4EE2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786512"/>
        <c:axId val="1"/>
      </c:scatterChart>
      <c:valAx>
        <c:axId val="83278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2786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F153FDB-AE99-1A4C-6675-F42A9F13E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6" t="s">
        <v>50</v>
      </c>
      <c r="E1" s="5" t="s">
        <v>49</v>
      </c>
    </row>
    <row r="2" spans="1:7" s="5" customFormat="1" ht="12.95" customHeight="1" x14ac:dyDescent="0.2">
      <c r="A2" s="5" t="s">
        <v>24</v>
      </c>
      <c r="B2" s="5" t="s">
        <v>43</v>
      </c>
      <c r="C2" s="6" t="s">
        <v>41</v>
      </c>
      <c r="D2" s="7" t="s">
        <v>48</v>
      </c>
      <c r="E2" s="2" t="s">
        <v>42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7">
        <v>51869.069999999832</v>
      </c>
      <c r="D7" s="12" t="s">
        <v>44</v>
      </c>
    </row>
    <row r="8" spans="1:7" s="5" customFormat="1" ht="12.95" customHeight="1" x14ac:dyDescent="0.2">
      <c r="A8" s="5" t="s">
        <v>3</v>
      </c>
      <c r="C8" s="37">
        <v>0.80832999999999999</v>
      </c>
      <c r="D8" s="12" t="s">
        <v>44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7.4032518501931599E-2</v>
      </c>
      <c r="D11" s="7"/>
      <c r="F11" s="17" t="str">
        <f>"F"&amp;E19</f>
        <v>F22</v>
      </c>
      <c r="G11" s="16" t="str">
        <f>"G"&amp;E19</f>
        <v>G22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-2.2909535451742085E-5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60373.824263194445</v>
      </c>
    </row>
    <row r="15" spans="1:7" s="5" customFormat="1" ht="12.95" customHeight="1" x14ac:dyDescent="0.2">
      <c r="A15" s="20" t="s">
        <v>17</v>
      </c>
      <c r="C15" s="21">
        <f ca="1">(C7+C11)+(C8+C12)*INT(MAX(F21:F3533))</f>
        <v>56282.500746454767</v>
      </c>
      <c r="D15" s="18" t="s">
        <v>38</v>
      </c>
      <c r="E15" s="19">
        <f ca="1">ROUND(2*(E14-$C$7)/$C$8,0)/2+E13</f>
        <v>10522.5</v>
      </c>
    </row>
    <row r="16" spans="1:7" s="5" customFormat="1" ht="12.95" customHeight="1" x14ac:dyDescent="0.2">
      <c r="A16" s="8" t="s">
        <v>4</v>
      </c>
      <c r="C16" s="22">
        <f ca="1">+C8+C12</f>
        <v>0.80830709046454829</v>
      </c>
      <c r="D16" s="18" t="s">
        <v>39</v>
      </c>
      <c r="E16" s="16">
        <f ca="1">ROUND(2*(E14-$C$15)/$C$16,0)/2+E13</f>
        <v>5062.5</v>
      </c>
    </row>
    <row r="17" spans="1:19" s="5" customFormat="1" ht="12.95" customHeight="1" thickBot="1" x14ac:dyDescent="0.25">
      <c r="A17" s="18" t="s">
        <v>29</v>
      </c>
      <c r="C17" s="5">
        <f>COUNT(C21:C2191)</f>
        <v>3</v>
      </c>
      <c r="D17" s="18" t="s">
        <v>33</v>
      </c>
      <c r="E17" s="23">
        <f ca="1">+$C$15+$C$16*E16-15018.5-$C$9/24</f>
        <v>45356.451225264878</v>
      </c>
    </row>
    <row r="18" spans="1:19" s="5" customFormat="1" ht="12.95" customHeight="1" thickTop="1" thickBot="1" x14ac:dyDescent="0.25">
      <c r="A18" s="8" t="s">
        <v>5</v>
      </c>
      <c r="C18" s="24">
        <f ca="1">+C15</f>
        <v>56282.500746454767</v>
      </c>
      <c r="D18" s="25">
        <f ca="1">+C16</f>
        <v>0.80830709046454829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22</v>
      </c>
      <c r="S19" s="5">
        <f ca="1">SQRT(SUM(S21:S50)/(COUNT(S21:S50)-1))</f>
        <v>5.2348895861034382E-2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51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5" t="str">
        <f>D7</f>
        <v>VSX</v>
      </c>
      <c r="C21" s="11">
        <f>C$7</f>
        <v>51869.069999999832</v>
      </c>
      <c r="D21" s="11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7.4032518501931599E-2</v>
      </c>
      <c r="Q21" s="32">
        <f>+C21-15018.5</f>
        <v>36850.569999999832</v>
      </c>
      <c r="S21" s="5">
        <f ca="1">+(O21-G21)^2</f>
        <v>5.4808137957388448E-3</v>
      </c>
    </row>
    <row r="22" spans="1:19" s="5" customFormat="1" ht="12.95" customHeight="1" x14ac:dyDescent="0.2">
      <c r="A22" s="3" t="s">
        <v>45</v>
      </c>
      <c r="B22" s="4" t="s">
        <v>46</v>
      </c>
      <c r="C22" s="3">
        <v>55621.709699999999</v>
      </c>
      <c r="D22" s="3">
        <v>5.0000000000000001E-4</v>
      </c>
      <c r="E22" s="5">
        <f>+(C22-C$7)/C$8</f>
        <v>4642.4600101445785</v>
      </c>
      <c r="F22" s="5">
        <f>ROUND(2*E22,0)/2</f>
        <v>4642.5</v>
      </c>
      <c r="G22" s="5">
        <f>+C22-(C$7+F22*C$8)</f>
        <v>-3.2324999832781032E-2</v>
      </c>
      <c r="I22" s="5">
        <f>+G22</f>
        <v>-3.2324999832781032E-2</v>
      </c>
      <c r="O22" s="5">
        <f ca="1">+C$11+C$12*$F22</f>
        <v>-3.2324999832781032E-2</v>
      </c>
      <c r="Q22" s="32">
        <f>+C22-15018.5</f>
        <v>40603.209699999999</v>
      </c>
      <c r="S22" s="5">
        <f ca="1">+(O22-G22)^2</f>
        <v>0</v>
      </c>
    </row>
    <row r="23" spans="1:19" s="5" customFormat="1" ht="12.95" customHeight="1" x14ac:dyDescent="0.2">
      <c r="A23" s="33" t="s">
        <v>47</v>
      </c>
      <c r="B23" s="34" t="s">
        <v>46</v>
      </c>
      <c r="C23" s="35">
        <v>56282.904900000001</v>
      </c>
      <c r="D23" s="35">
        <v>6.0000000000000006E-4</v>
      </c>
      <c r="E23" s="5">
        <f>+(C23-C$7)/C$8</f>
        <v>5460.4368265438234</v>
      </c>
      <c r="F23" s="5">
        <f>ROUND(2*E23,0)/2</f>
        <v>5460.5</v>
      </c>
      <c r="G23" s="5">
        <f>+C23-(C$7+F23*C$8)</f>
        <v>-5.1064999832306057E-2</v>
      </c>
      <c r="I23" s="5">
        <f>+G23</f>
        <v>-5.1064999832306057E-2</v>
      </c>
      <c r="O23" s="5">
        <f ca="1">+C$11+C$12*$F23</f>
        <v>-5.1064999832306057E-2</v>
      </c>
      <c r="Q23" s="32">
        <f>+C23-15018.5</f>
        <v>41264.404900000001</v>
      </c>
      <c r="S23" s="5">
        <f ca="1">+(O23-G23)^2</f>
        <v>0</v>
      </c>
    </row>
    <row r="24" spans="1:19" s="5" customFormat="1" ht="12.95" customHeight="1" x14ac:dyDescent="0.2">
      <c r="C24" s="11"/>
      <c r="D24" s="11"/>
      <c r="Q24" s="32"/>
    </row>
    <row r="25" spans="1:19" s="5" customFormat="1" ht="12.95" customHeight="1" x14ac:dyDescent="0.2">
      <c r="C25" s="11"/>
      <c r="D25" s="11"/>
      <c r="Q25" s="32"/>
    </row>
    <row r="26" spans="1:19" s="5" customFormat="1" ht="12.95" customHeight="1" x14ac:dyDescent="0.2">
      <c r="C26" s="11"/>
      <c r="D26" s="11"/>
      <c r="Q26" s="32"/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17" s="5" customFormat="1" ht="12.95" customHeight="1" x14ac:dyDescent="0.2">
      <c r="C33" s="11"/>
      <c r="D33" s="11"/>
      <c r="Q33" s="32"/>
    </row>
    <row r="34" spans="3:17" s="5" customFormat="1" ht="12.95" customHeight="1" x14ac:dyDescent="0.2">
      <c r="C34" s="11"/>
      <c r="D34" s="1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2024-03-04T06:46:56Z</dcterms:modified>
</cp:coreProperties>
</file>