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842B9DB-1204-4B8D-A0A7-456BDE1D67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O21" i="1" l="1"/>
  <c r="C15" i="1"/>
  <c r="F18" i="1" s="1"/>
  <c r="O22" i="1"/>
  <c r="C16" i="1"/>
  <c r="D18" i="1" s="1"/>
  <c r="C18" i="1" l="1"/>
  <c r="F19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<sst xmlns="http://schemas.openxmlformats.org/spreadsheetml/2006/main" count="53" uniqueCount="48">
  <si>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</si>
  <si>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</si>
  <si>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</si>
  <si>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</si>
  <si>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</si>
  <si>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</si>
  <si>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</si>
  <si>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</si>
  <si>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</si>
  <si>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</si>
  <si>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</si>
  <si>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</si>
  <si>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</si>
  <si>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</si>
  <si>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</si>
  <si>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</si>
  <si>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</si>
  <si>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</si>
  <si>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</si>
  <si>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</si>
  <si>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</si>
  <si>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</si>
  <si>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</si>
  <si>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</si>
  <si>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</si>
  <si>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</si>
  <si>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</si>
  <si>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</si>
  <si>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</si>
  <si>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</si>
  <si>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</si>
  <si>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</si>
  <si>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</si>
  <si>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</si>
  <si>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</si>
  <si>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</si>
  <si>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</si>
  <si>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</si>
  <si>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</si>
  <si>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</si>
  <si>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</si>
  <si>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SU Pyx</t>
  </si>
  <si>
    <t>G6578-1895</t>
  </si>
  <si>
    <t>EA</t>
  </si>
  <si>
    <t>Malkov</t>
  </si>
  <si>
    <t>SU Pyx / GSC 6578-1895</t>
  </si>
  <si>
    <t>JAVSO..48..256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</si>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</sst>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2" fontId="5" fillId="0" borderId="0" xfId="0" applyNumberFormat="1" applyFont="1" applyAlignment="1">
      <alignment horizontal="left" vertical="center"/>
    </xf>
    <xf numFmtId="172" fontId="16" fillId="0" borderId="0" xfId="0" applyNumberFormat="1" applyFont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SU Pyx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A4-4819-9996-C10761885A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A4-4819-9996-C10761885A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A4-4819-9996-C10761885A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-0.19439999999303836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A4-4819-9996-C10761885A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A4-4819-9996-C10761885A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A4-4819-9996-C10761885A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A4-4819-9996-C10761885A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-1.3877787807814457E-17</c:v>
                </c:pt>
                <c:pt idx="1">
                  <c:v>-0.19439999999303836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A4-4819-9996-C10761885AC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A4-4819-9996-C10761885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05784"/>
        <c:axId val="1"/>
      </c:scatterChart>
      <c:valAx>
        <c:axId val="685105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05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797FE1-F6A2-DFCF-E3A0-369247893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s="12" customFormat="1" ht="20.25" x14ac:dyDescent="0.2">
      <c r="A1" s="41" t="s">
        <v>45</v>
      </c>
      <c r="F1" s="4" t="s">
        <v>41</v>
      </c>
      <c r="G1" s="2">
        <v>0</v>
      </c>
      <c r="H1" s="3"/>
      <c r="I1" s="5" t="s">
        <v>42</v>
      </c>
      <c r="J1" s="6" t="s">
        <v>41</v>
      </c>
      <c r="K1" s="7">
        <v>8.3200699999999994</v>
      </c>
      <c r="L1" s="8">
        <v>-27.153300000000002</v>
      </c>
      <c r="M1" s="9">
        <v>28952.207999999999</v>
      </c>
      <c r="N1" s="9">
        <v>5.0695300000000003</v>
      </c>
      <c r="O1" s="10" t="s">
        <v>43</v>
      </c>
      <c r="P1" s="11">
        <v>11.4</v>
      </c>
    </row>
    <row r="2" spans="1:16" s="12" customFormat="1" ht="12.95" customHeight="1" x14ac:dyDescent="0.2">
      <c r="A2" s="12" t="s">
        <v>23</v>
      </c>
      <c r="B2" s="12" t="s">
        <v>43</v>
      </c>
      <c r="C2" s="13"/>
      <c r="D2" s="14"/>
    </row>
    <row r="3" spans="1:16" s="12" customFormat="1" ht="12.95" customHeight="1" thickBot="1" x14ac:dyDescent="0.25"/>
    <row r="4" spans="1:16" s="12" customFormat="1" ht="12.95" customHeight="1" thickTop="1" thickBot="1" x14ac:dyDescent="0.25">
      <c r="A4" s="15" t="s">
        <v>0</v>
      </c>
      <c r="C4" s="16">
        <v>28952.207999999999</v>
      </c>
      <c r="D4" s="17">
        <v>5.0695300000000003</v>
      </c>
      <c r="E4" s="18"/>
    </row>
    <row r="5" spans="1:16" s="12" customFormat="1" ht="12.95" customHeight="1" thickTop="1" x14ac:dyDescent="0.2">
      <c r="A5" s="19" t="s">
        <v>28</v>
      </c>
      <c r="C5" s="20">
        <v>-9.5</v>
      </c>
      <c r="D5" s="12" t="s">
        <v>29</v>
      </c>
    </row>
    <row r="6" spans="1:16" s="12" customFormat="1" ht="12.95" customHeight="1" x14ac:dyDescent="0.2">
      <c r="A6" s="15" t="s">
        <v>1</v>
      </c>
    </row>
    <row r="7" spans="1:16" s="12" customFormat="1" ht="12.95" customHeight="1" x14ac:dyDescent="0.2">
      <c r="A7" s="12" t="s">
        <v>2</v>
      </c>
      <c r="C7" s="42">
        <v>28952.207999999999</v>
      </c>
      <c r="D7" s="22" t="s">
        <v>44</v>
      </c>
    </row>
    <row r="8" spans="1:16" s="12" customFormat="1" ht="12.95" customHeight="1" x14ac:dyDescent="0.2">
      <c r="A8" s="12" t="s">
        <v>3</v>
      </c>
      <c r="C8" s="42">
        <v>5.0695300000000003</v>
      </c>
      <c r="D8" s="22" t="s">
        <v>44</v>
      </c>
    </row>
    <row r="9" spans="1:16" s="12" customFormat="1" ht="12.95" customHeight="1" x14ac:dyDescent="0.2">
      <c r="A9" s="23" t="s">
        <v>32</v>
      </c>
      <c r="B9" s="24">
        <v>21</v>
      </c>
      <c r="C9" s="25" t="str">
        <f>"F"&amp;B9</f>
        <v>F21</v>
      </c>
      <c r="D9" s="26" t="str">
        <f>"G"&amp;B9</f>
        <v>G21</v>
      </c>
    </row>
    <row r="10" spans="1:16" s="12" customFormat="1" ht="12.95" customHeight="1" thickBot="1" x14ac:dyDescent="0.25">
      <c r="C10" s="27" t="s">
        <v>19</v>
      </c>
      <c r="D10" s="27" t="s">
        <v>20</v>
      </c>
    </row>
    <row r="11" spans="1:16" s="12" customFormat="1" ht="12.95" customHeight="1" x14ac:dyDescent="0.2">
      <c r="A11" s="12" t="s">
        <v>15</v>
      </c>
      <c r="C11" s="26">
        <f ca="1">INTERCEPT(INDIRECT($D$9):G992,INDIRECT($C$9):F992)</f>
        <v>-1.3877787807814457E-17</v>
      </c>
      <c r="D11" s="14"/>
    </row>
    <row r="12" spans="1:16" s="12" customFormat="1" ht="12.95" customHeight="1" x14ac:dyDescent="0.2">
      <c r="A12" s="12" t="s">
        <v>16</v>
      </c>
      <c r="C12" s="26">
        <f ca="1">SLOPE(INDIRECT($D$9):G992,INDIRECT($C$9):F992)</f>
        <v>-3.2837837836661883E-5</v>
      </c>
      <c r="D12" s="14"/>
    </row>
    <row r="13" spans="1:16" s="12" customFormat="1" ht="12.95" customHeight="1" x14ac:dyDescent="0.2">
      <c r="A13" s="12" t="s">
        <v>18</v>
      </c>
      <c r="C13" s="14" t="s">
        <v>13</v>
      </c>
    </row>
    <row r="14" spans="1:16" s="12" customFormat="1" ht="12.95" customHeight="1" x14ac:dyDescent="0.2"/>
    <row r="15" spans="1:16" s="12" customFormat="1" ht="12.95" customHeight="1" x14ac:dyDescent="0.2">
      <c r="A15" s="28" t="s">
        <v>17</v>
      </c>
      <c r="C15" s="29">
        <f ca="1">(C7+C11)+(C8+C12)*INT(MAX(F21:F3533))</f>
        <v>58963.631200000003</v>
      </c>
      <c r="E15" s="30" t="s">
        <v>34</v>
      </c>
      <c r="F15" s="31">
        <v>1</v>
      </c>
    </row>
    <row r="16" spans="1:16" s="12" customFormat="1" ht="12.95" customHeight="1" x14ac:dyDescent="0.2">
      <c r="A16" s="15" t="s">
        <v>4</v>
      </c>
      <c r="C16" s="32">
        <f ca="1">+C8+C12</f>
        <v>5.0694971621621638</v>
      </c>
      <c r="E16" s="30" t="s">
        <v>30</v>
      </c>
      <c r="F16" s="32">
        <f ca="1">NOW()+15018.5+$C$5/24</f>
        <v>60374.717330092593</v>
      </c>
    </row>
    <row r="17" spans="1:21" s="12" customFormat="1" ht="12.95" customHeight="1" thickBot="1" x14ac:dyDescent="0.25">
      <c r="A17" s="30" t="s">
        <v>27</v>
      </c>
      <c r="C17" s="12">
        <f>COUNT(C21:C2191)</f>
        <v>2</v>
      </c>
      <c r="E17" s="30" t="s">
        <v>35</v>
      </c>
      <c r="F17" s="33">
        <f ca="1">ROUND(2*(F16-$C$7)/$C$8,0)/2+F15</f>
        <v>6199.5</v>
      </c>
    </row>
    <row r="18" spans="1:21" s="12" customFormat="1" ht="12.95" customHeight="1" thickTop="1" thickBot="1" x14ac:dyDescent="0.25">
      <c r="A18" s="15" t="s">
        <v>5</v>
      </c>
      <c r="C18" s="34">
        <f ca="1">+C15</f>
        <v>58963.631200000003</v>
      </c>
      <c r="D18" s="35">
        <f ca="1">+C16</f>
        <v>5.0694971621621638</v>
      </c>
      <c r="E18" s="30" t="s">
        <v>36</v>
      </c>
      <c r="F18" s="26">
        <f ca="1">ROUND(2*(F16-$C$15)/$C$16,0)/2+F15</f>
        <v>279.5</v>
      </c>
    </row>
    <row r="19" spans="1:21" s="12" customFormat="1" ht="12.95" customHeight="1" thickTop="1" x14ac:dyDescent="0.2">
      <c r="E19" s="30" t="s">
        <v>31</v>
      </c>
      <c r="F19" s="36">
        <f ca="1">+$C$15+$C$16*F18-15018.5-$C$5/24</f>
        <v>45362.451490157662</v>
      </c>
    </row>
    <row r="20" spans="1:21" s="12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2" customFormat="1" ht="12.95" customHeight="1" x14ac:dyDescent="0.2">
      <c r="A21" s="12" t="s">
        <v>44</v>
      </c>
      <c r="C21" s="21">
        <v>28952.207999999999</v>
      </c>
      <c r="D21" s="21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I21" s="12">
        <f>+G21</f>
        <v>0</v>
      </c>
      <c r="O21" s="12">
        <f ca="1">+C$11+C$12*$F21</f>
        <v>-1.3877787807814457E-17</v>
      </c>
      <c r="Q21" s="40">
        <f>+C21-15018.5</f>
        <v>13933.707999999999</v>
      </c>
    </row>
    <row r="22" spans="1:21" s="12" customFormat="1" ht="12.95" customHeight="1" x14ac:dyDescent="0.2">
      <c r="A22" s="12" t="s">
        <v>46</v>
      </c>
      <c r="B22" s="12" t="s">
        <v>47</v>
      </c>
      <c r="C22" s="21">
        <v>58963.631200000003</v>
      </c>
      <c r="D22" s="21">
        <v>1.1000000000000001E-3</v>
      </c>
      <c r="E22" s="12">
        <f>+(C22-C$7)/C$8</f>
        <v>5919.9616532499076</v>
      </c>
      <c r="F22" s="12">
        <f>ROUND(2*E22,0)/2</f>
        <v>5920</v>
      </c>
      <c r="G22" s="12">
        <f>+C22-(C$7+F22*C$8)</f>
        <v>-0.19439999999303836</v>
      </c>
      <c r="K22" s="12">
        <f>+G22</f>
        <v>-0.19439999999303836</v>
      </c>
      <c r="O22" s="12">
        <f ca="1">+C$11+C$12*$F22</f>
        <v>-0.19439999999303836</v>
      </c>
      <c r="Q22" s="40">
        <f>+C22-15018.5</f>
        <v>43945.131200000003</v>
      </c>
    </row>
    <row r="23" spans="1:21" s="12" customFormat="1" ht="12.95" customHeight="1" x14ac:dyDescent="0.2">
      <c r="C23" s="21"/>
      <c r="D23" s="21"/>
      <c r="Q23" s="40"/>
    </row>
    <row r="24" spans="1:21" s="12" customFormat="1" ht="12.95" customHeight="1" x14ac:dyDescent="0.2">
      <c r="C24" s="21"/>
      <c r="D24" s="21"/>
      <c r="Q24" s="40"/>
    </row>
    <row r="25" spans="1:21" s="12" customFormat="1" ht="12.95" customHeight="1" x14ac:dyDescent="0.2">
      <c r="C25" s="21"/>
      <c r="D25" s="21"/>
      <c r="Q25" s="40"/>
    </row>
    <row r="26" spans="1:21" s="12" customFormat="1" ht="12.95" customHeight="1" x14ac:dyDescent="0.2">
      <c r="C26" s="21"/>
      <c r="D26" s="21"/>
      <c r="Q26" s="40"/>
    </row>
    <row r="27" spans="1:21" s="12" customFormat="1" ht="12.95" customHeight="1" x14ac:dyDescent="0.2">
      <c r="C27" s="21"/>
      <c r="D27" s="21"/>
      <c r="Q27" s="40"/>
    </row>
    <row r="28" spans="1:21" s="12" customFormat="1" ht="12.95" customHeight="1" x14ac:dyDescent="0.2">
      <c r="C28" s="21"/>
      <c r="D28" s="21"/>
      <c r="Q28" s="40"/>
    </row>
    <row r="29" spans="1:21" s="12" customFormat="1" ht="12.95" customHeight="1" x14ac:dyDescent="0.2">
      <c r="C29" s="21"/>
      <c r="D29" s="21"/>
      <c r="Q29" s="40"/>
    </row>
    <row r="30" spans="1:21" s="12" customFormat="1" ht="12.95" customHeight="1" x14ac:dyDescent="0.2">
      <c r="C30" s="21"/>
      <c r="D30" s="21"/>
      <c r="Q30" s="40"/>
    </row>
    <row r="31" spans="1:21" s="12" customFormat="1" ht="12.95" customHeight="1" x14ac:dyDescent="0.2">
      <c r="C31" s="21"/>
      <c r="D31" s="21"/>
      <c r="Q31" s="40"/>
    </row>
    <row r="32" spans="1:21" s="12" customFormat="1" ht="12.95" customHeight="1" x14ac:dyDescent="0.2">
      <c r="C32" s="21"/>
      <c r="D32" s="21"/>
      <c r="Q32" s="40"/>
    </row>
    <row r="33" spans="3:17" s="12" customFormat="1" ht="12.95" customHeight="1" x14ac:dyDescent="0.2">
      <c r="C33" s="21"/>
      <c r="D33" s="21"/>
      <c r="Q33" s="40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2024-03-05T04:12:57Z</dcterms:modified>
</cp:coreProperties>
</file>