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DC765CE-16BC-4176-98AC-4C5F14497E8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G11" i="1"/>
  <c r="F11" i="1"/>
  <c r="Q22" i="1"/>
  <c r="Q23" i="1"/>
  <c r="Q24" i="1"/>
  <c r="Q25" i="1"/>
  <c r="Q26" i="1"/>
  <c r="C21" i="1"/>
  <c r="E21" i="1"/>
  <c r="F21" i="1"/>
  <c r="A21" i="1"/>
  <c r="H20" i="1"/>
  <c r="E14" i="1"/>
  <c r="E15" i="1" s="1"/>
  <c r="C17" i="1"/>
  <c r="Q21" i="1"/>
  <c r="G21" i="1"/>
  <c r="H21" i="1"/>
  <c r="C11" i="1"/>
  <c r="C12" i="1" l="1"/>
  <c r="C16" i="1" l="1"/>
  <c r="D18" i="1" s="1"/>
  <c r="C15" i="1"/>
  <c r="O21" i="1"/>
  <c r="S21" i="1" s="1"/>
  <c r="O22" i="1"/>
  <c r="S22" i="1" s="1"/>
  <c r="O23" i="1"/>
  <c r="S23" i="1" s="1"/>
  <c r="O25" i="1"/>
  <c r="S25" i="1" s="1"/>
  <c r="O24" i="1"/>
  <c r="S24" i="1" s="1"/>
  <c r="O26" i="1"/>
  <c r="S26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<sst xmlns="http://schemas.openxmlformats.org/spreadsheetml/2006/main" count="64" uniqueCount="53">
  <si>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</si>
  <si>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</si>
  <si>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</si>
  <si>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</si>
  <si>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</si>
  <si>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</si>
  <si>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</si>
  <si>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</si>
  <si>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</si>
  <si>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</si>
  <si>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</si>
  <si>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</si>
  <si>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</si>
  <si>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</si>
  <si>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</si>
  <si>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</si>
  <si>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</si>
  <si>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</si>
  <si>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</si>
  <si>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</si>
  <si>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</si>
  <si>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</si>
  <si>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</si>
  <si>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</si>
  <si>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</si>
  <si>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</si>
  <si>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</si>
  <si>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</si>
  <si>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</si>
  <si>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</si>
  <si>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</si>
  <si>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</si>
  <si>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</si>
  <si>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</si>
  <si>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</si>
  <si>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</si>
  <si>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</si>
  <si>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</si>
  <si>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</si>
  <si>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</si>
  <si>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</si>
  <si>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</si>
  <si>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V0634 Sco</t>
  </si>
  <si>
    <t>V0634 Sco / GSC 7374-0802</t>
  </si>
  <si>
    <t>Sco_V0634.xls</t>
  </si>
  <si>
    <t>EA</t>
  </si>
  <si>
    <t>Sco</t>
  </si>
  <si>
    <t>G7374-0802</t>
  </si>
  <si>
    <t>Malkov</t>
  </si>
  <si>
    <t>VSS_2013-01-28</t>
  </si>
  <si>
    <t>I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</si>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</sst>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6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V0634 Sco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21496</c:v>
                </c:pt>
                <c:pt idx="2">
                  <c:v>21786</c:v>
                </c:pt>
                <c:pt idx="3">
                  <c:v>21804</c:v>
                </c:pt>
                <c:pt idx="4">
                  <c:v>22060.5</c:v>
                </c:pt>
                <c:pt idx="5">
                  <c:v>22054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C7-44E7-9F47-36567685D31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21496</c:v>
                </c:pt>
                <c:pt idx="2">
                  <c:v>21786</c:v>
                </c:pt>
                <c:pt idx="3">
                  <c:v>21804</c:v>
                </c:pt>
                <c:pt idx="4">
                  <c:v>22060.5</c:v>
                </c:pt>
                <c:pt idx="5">
                  <c:v>22054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4.0712000009079929E-2</c:v>
                </c:pt>
                <c:pt idx="2">
                  <c:v>4.0652000003319699E-2</c:v>
                </c:pt>
                <c:pt idx="3">
                  <c:v>4.0727999999944586E-2</c:v>
                </c:pt>
                <c:pt idx="4">
                  <c:v>4.0524000010918826E-2</c:v>
                </c:pt>
                <c:pt idx="5">
                  <c:v>4.1018000003532507E-2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C7-44E7-9F47-36567685D31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21496</c:v>
                </c:pt>
                <c:pt idx="2">
                  <c:v>21786</c:v>
                </c:pt>
                <c:pt idx="3">
                  <c:v>21804</c:v>
                </c:pt>
                <c:pt idx="4">
                  <c:v>22060.5</c:v>
                </c:pt>
                <c:pt idx="5">
                  <c:v>22054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C7-44E7-9F47-36567685D31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21496</c:v>
                </c:pt>
                <c:pt idx="2">
                  <c:v>21786</c:v>
                </c:pt>
                <c:pt idx="3">
                  <c:v>21804</c:v>
                </c:pt>
                <c:pt idx="4">
                  <c:v>22060.5</c:v>
                </c:pt>
                <c:pt idx="5">
                  <c:v>22054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C7-44E7-9F47-36567685D31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21496</c:v>
                </c:pt>
                <c:pt idx="2">
                  <c:v>21786</c:v>
                </c:pt>
                <c:pt idx="3">
                  <c:v>21804</c:v>
                </c:pt>
                <c:pt idx="4">
                  <c:v>22060.5</c:v>
                </c:pt>
                <c:pt idx="5">
                  <c:v>22054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C7-44E7-9F47-36567685D3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21496</c:v>
                </c:pt>
                <c:pt idx="2">
                  <c:v>21786</c:v>
                </c:pt>
                <c:pt idx="3">
                  <c:v>21804</c:v>
                </c:pt>
                <c:pt idx="4">
                  <c:v>22060.5</c:v>
                </c:pt>
                <c:pt idx="5">
                  <c:v>22054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C7-44E7-9F47-36567685D3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21496</c:v>
                </c:pt>
                <c:pt idx="2">
                  <c:v>21786</c:v>
                </c:pt>
                <c:pt idx="3">
                  <c:v>21804</c:v>
                </c:pt>
                <c:pt idx="4">
                  <c:v>22060.5</c:v>
                </c:pt>
                <c:pt idx="5">
                  <c:v>22054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C7-44E7-9F47-36567685D3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21496</c:v>
                </c:pt>
                <c:pt idx="2">
                  <c:v>21786</c:v>
                </c:pt>
                <c:pt idx="3">
                  <c:v>21804</c:v>
                </c:pt>
                <c:pt idx="4">
                  <c:v>22060.5</c:v>
                </c:pt>
                <c:pt idx="5">
                  <c:v>22054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3.804046737718883E-2</c:v>
                </c:pt>
                <c:pt idx="1">
                  <c:v>4.0684475700188648E-2</c:v>
                </c:pt>
                <c:pt idx="2">
                  <c:v>4.0720145704546198E-2</c:v>
                </c:pt>
                <c:pt idx="3">
                  <c:v>4.072235970481667E-2</c:v>
                </c:pt>
                <c:pt idx="4">
                  <c:v>4.0753909208670849E-2</c:v>
                </c:pt>
                <c:pt idx="5">
                  <c:v>4.0753109708573175E-2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C7-44E7-9F47-36567685D31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21496</c:v>
                </c:pt>
                <c:pt idx="2">
                  <c:v>21786</c:v>
                </c:pt>
                <c:pt idx="3">
                  <c:v>21804</c:v>
                </c:pt>
                <c:pt idx="4">
                  <c:v>22060.5</c:v>
                </c:pt>
                <c:pt idx="5">
                  <c:v>22054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8C7-44E7-9F47-36567685D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116224"/>
        <c:axId val="1"/>
      </c:scatterChart>
      <c:valAx>
        <c:axId val="678116224"/>
        <c:scaling>
          <c:orientation val="minMax"/>
          <c:min val="2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116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V0634 Sco - O-C Diagr.</a:t>
            </a:r>
          </a:p>
        </c:rich>
      </c:tx>
      <c:layout>
        <c:manualLayout>
          <c:xMode val="edge"/>
          <c:yMode val="edge"/>
          <c:x val="0.3663668392802250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3683698860529"/>
          <c:y val="0.14035127795846455"/>
          <c:w val="0.8168180145252887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21496</c:v>
                </c:pt>
                <c:pt idx="2">
                  <c:v>21786</c:v>
                </c:pt>
                <c:pt idx="3">
                  <c:v>21804</c:v>
                </c:pt>
                <c:pt idx="4">
                  <c:v>22060.5</c:v>
                </c:pt>
                <c:pt idx="5">
                  <c:v>22054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7A-4D80-BAE1-52213A6892E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21496</c:v>
                </c:pt>
                <c:pt idx="2">
                  <c:v>21786</c:v>
                </c:pt>
                <c:pt idx="3">
                  <c:v>21804</c:v>
                </c:pt>
                <c:pt idx="4">
                  <c:v>22060.5</c:v>
                </c:pt>
                <c:pt idx="5">
                  <c:v>22054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4.0712000009079929E-2</c:v>
                </c:pt>
                <c:pt idx="2">
                  <c:v>4.0652000003319699E-2</c:v>
                </c:pt>
                <c:pt idx="3">
                  <c:v>4.0727999999944586E-2</c:v>
                </c:pt>
                <c:pt idx="4">
                  <c:v>4.0524000010918826E-2</c:v>
                </c:pt>
                <c:pt idx="5">
                  <c:v>4.1018000003532507E-2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7A-4D80-BAE1-52213A6892E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21496</c:v>
                </c:pt>
                <c:pt idx="2">
                  <c:v>21786</c:v>
                </c:pt>
                <c:pt idx="3">
                  <c:v>21804</c:v>
                </c:pt>
                <c:pt idx="4">
                  <c:v>22060.5</c:v>
                </c:pt>
                <c:pt idx="5">
                  <c:v>22054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7A-4D80-BAE1-52213A6892E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21496</c:v>
                </c:pt>
                <c:pt idx="2">
                  <c:v>21786</c:v>
                </c:pt>
                <c:pt idx="3">
                  <c:v>21804</c:v>
                </c:pt>
                <c:pt idx="4">
                  <c:v>22060.5</c:v>
                </c:pt>
                <c:pt idx="5">
                  <c:v>22054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7A-4D80-BAE1-52213A6892E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21496</c:v>
                </c:pt>
                <c:pt idx="2">
                  <c:v>21786</c:v>
                </c:pt>
                <c:pt idx="3">
                  <c:v>21804</c:v>
                </c:pt>
                <c:pt idx="4">
                  <c:v>22060.5</c:v>
                </c:pt>
                <c:pt idx="5">
                  <c:v>22054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7A-4D80-BAE1-52213A6892E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21496</c:v>
                </c:pt>
                <c:pt idx="2">
                  <c:v>21786</c:v>
                </c:pt>
                <c:pt idx="3">
                  <c:v>21804</c:v>
                </c:pt>
                <c:pt idx="4">
                  <c:v>22060.5</c:v>
                </c:pt>
                <c:pt idx="5">
                  <c:v>22054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7A-4D80-BAE1-52213A6892E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8.0999999999999996E-4</c:v>
                  </c:pt>
                  <c:pt idx="2">
                    <c:v>1.8000000000000001E-4</c:v>
                  </c:pt>
                  <c:pt idx="3">
                    <c:v>1.9000000000000001E-4</c:v>
                  </c:pt>
                  <c:pt idx="4">
                    <c:v>2.52E-4</c:v>
                  </c:pt>
                  <c:pt idx="5">
                    <c:v>3.8999999999999999E-4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21496</c:v>
                </c:pt>
                <c:pt idx="2">
                  <c:v>21786</c:v>
                </c:pt>
                <c:pt idx="3">
                  <c:v>21804</c:v>
                </c:pt>
                <c:pt idx="4">
                  <c:v>22060.5</c:v>
                </c:pt>
                <c:pt idx="5">
                  <c:v>22054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7A-4D80-BAE1-52213A6892E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21496</c:v>
                </c:pt>
                <c:pt idx="2">
                  <c:v>21786</c:v>
                </c:pt>
                <c:pt idx="3">
                  <c:v>21804</c:v>
                </c:pt>
                <c:pt idx="4">
                  <c:v>22060.5</c:v>
                </c:pt>
                <c:pt idx="5">
                  <c:v>22054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3.804046737718883E-2</c:v>
                </c:pt>
                <c:pt idx="1">
                  <c:v>4.0684475700188648E-2</c:v>
                </c:pt>
                <c:pt idx="2">
                  <c:v>4.0720145704546198E-2</c:v>
                </c:pt>
                <c:pt idx="3">
                  <c:v>4.072235970481667E-2</c:v>
                </c:pt>
                <c:pt idx="4">
                  <c:v>4.0753909208670849E-2</c:v>
                </c:pt>
                <c:pt idx="5">
                  <c:v>4.0753109708573175E-2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7A-4D80-BAE1-52213A6892E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21496</c:v>
                </c:pt>
                <c:pt idx="2">
                  <c:v>21786</c:v>
                </c:pt>
                <c:pt idx="3">
                  <c:v>21804</c:v>
                </c:pt>
                <c:pt idx="4">
                  <c:v>22060.5</c:v>
                </c:pt>
                <c:pt idx="5">
                  <c:v>22054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7A-4D80-BAE1-52213A689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749128"/>
        <c:axId val="1"/>
      </c:scatterChart>
      <c:valAx>
        <c:axId val="528749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749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198513474104"/>
          <c:y val="0.92397937099967764"/>
          <c:w val="0.7462473497119166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257175</xdr:colOff>
      <xdr:row>18</xdr:row>
      <xdr:rowOff>114300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3E83A95-357D-ECA2-8114-8F056CF24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352425</xdr:colOff>
      <xdr:row>0</xdr:row>
      <xdr:rowOff>0</xdr:rowOff>
    </xdr:from>
    <xdr:to>
      <xdr:col>27</xdr:col>
      <xdr:colOff>9525</xdr:colOff>
      <xdr:row>18</xdr:row>
      <xdr:rowOff>66675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F0855F8A-83ED-AB95-BB57-383D89A10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 x14ac:dyDescent="0.2">
      <c r="A1" s="34" t="s">
        <v>43</v>
      </c>
      <c r="E1" s="2" t="s">
        <v>44</v>
      </c>
    </row>
    <row r="2" spans="1:7" s="2" customFormat="1" ht="12.95" customHeight="1" x14ac:dyDescent="0.2">
      <c r="A2" s="2" t="s">
        <v>24</v>
      </c>
      <c r="B2" s="2" t="s">
        <v>45</v>
      </c>
      <c r="C2" s="3" t="s">
        <v>41</v>
      </c>
      <c r="D2" s="4" t="s">
        <v>46</v>
      </c>
      <c r="E2" s="5" t="s">
        <v>42</v>
      </c>
      <c r="F2" s="2" t="s">
        <v>47</v>
      </c>
    </row>
    <row r="3" spans="1:7" s="2" customFormat="1" ht="12.95" customHeight="1" thickBot="1" x14ac:dyDescent="0.25">
      <c r="E3" s="2" t="s">
        <v>47</v>
      </c>
    </row>
    <row r="4" spans="1:7" s="2" customFormat="1" ht="12.95" customHeight="1" thickTop="1" thickBot="1" x14ac:dyDescent="0.25">
      <c r="A4" s="6" t="s">
        <v>0</v>
      </c>
      <c r="C4" s="7" t="s">
        <v>40</v>
      </c>
      <c r="D4" s="8" t="s">
        <v>40</v>
      </c>
    </row>
    <row r="5" spans="1:7" s="2" customFormat="1" ht="12.95" customHeight="1" x14ac:dyDescent="0.2"/>
    <row r="6" spans="1:7" s="2" customFormat="1" ht="12.95" customHeight="1" x14ac:dyDescent="0.2">
      <c r="A6" s="6" t="s">
        <v>1</v>
      </c>
    </row>
    <row r="7" spans="1:7" s="2" customFormat="1" ht="12.95" customHeight="1" x14ac:dyDescent="0.2">
      <c r="A7" s="2" t="s">
        <v>2</v>
      </c>
      <c r="C7" s="35">
        <v>29458.23</v>
      </c>
      <c r="D7" s="10" t="s">
        <v>48</v>
      </c>
    </row>
    <row r="8" spans="1:7" s="2" customFormat="1" ht="12.95" customHeight="1" x14ac:dyDescent="0.2">
      <c r="A8" s="2" t="s">
        <v>3</v>
      </c>
      <c r="C8" s="35">
        <v>1.2240279999999999</v>
      </c>
      <c r="D8" s="10" t="s">
        <v>48</v>
      </c>
    </row>
    <row r="9" spans="1:7" s="2" customFormat="1" ht="12.95" customHeight="1" x14ac:dyDescent="0.2">
      <c r="A9" s="11" t="s">
        <v>30</v>
      </c>
      <c r="C9" s="12">
        <v>-9.5</v>
      </c>
      <c r="D9" s="2" t="s">
        <v>31</v>
      </c>
    </row>
    <row r="10" spans="1:7" s="2" customFormat="1" ht="12.95" customHeight="1" thickBot="1" x14ac:dyDescent="0.25">
      <c r="C10" s="13" t="s">
        <v>20</v>
      </c>
      <c r="D10" s="13" t="s">
        <v>21</v>
      </c>
    </row>
    <row r="11" spans="1:7" s="2" customFormat="1" ht="12.95" customHeight="1" x14ac:dyDescent="0.2">
      <c r="A11" s="2" t="s">
        <v>15</v>
      </c>
      <c r="C11" s="14">
        <f ca="1">INTERCEPT(INDIRECT($G$11):G992,INDIRECT($F$11):F992)</f>
        <v>3.804046737718883E-2</v>
      </c>
      <c r="D11" s="4"/>
      <c r="F11" s="15" t="str">
        <f>"F"&amp;E19</f>
        <v>F22</v>
      </c>
      <c r="G11" s="14" t="str">
        <f>"G"&amp;E19</f>
        <v>G22</v>
      </c>
    </row>
    <row r="12" spans="1:7" s="2" customFormat="1" ht="12.95" customHeight="1" x14ac:dyDescent="0.2">
      <c r="A12" s="2" t="s">
        <v>16</v>
      </c>
      <c r="C12" s="14">
        <f ca="1">SLOPE(INDIRECT($G$11):G992,INDIRECT($F$11):F992)</f>
        <v>1.2300001502604277E-7</v>
      </c>
      <c r="D12" s="4"/>
    </row>
    <row r="13" spans="1:7" s="2" customFormat="1" ht="12.95" customHeight="1" x14ac:dyDescent="0.2">
      <c r="A13" s="2" t="s">
        <v>19</v>
      </c>
      <c r="C13" s="4" t="s">
        <v>13</v>
      </c>
      <c r="D13" s="16" t="s">
        <v>37</v>
      </c>
      <c r="E13" s="12">
        <v>1</v>
      </c>
    </row>
    <row r="14" spans="1:7" s="2" customFormat="1" ht="12.95" customHeight="1" x14ac:dyDescent="0.2">
      <c r="D14" s="16" t="s">
        <v>32</v>
      </c>
      <c r="E14" s="17">
        <f ca="1">NOW()+15018.5+$C$9/24</f>
        <v>60374.743115740741</v>
      </c>
    </row>
    <row r="15" spans="1:7" s="2" customFormat="1" ht="12.95" customHeight="1" x14ac:dyDescent="0.2">
      <c r="A15" s="18" t="s">
        <v>17</v>
      </c>
      <c r="C15" s="19">
        <f ca="1">(C7+C11)+(C8+C12)*INT(MAX(F21:F3533))</f>
        <v>56460.32843384771</v>
      </c>
      <c r="D15" s="16" t="s">
        <v>38</v>
      </c>
      <c r="E15" s="17">
        <f ca="1">ROUND(2*(E14-$C$7)/$C$8,0)/2+E13</f>
        <v>25259</v>
      </c>
    </row>
    <row r="16" spans="1:7" s="2" customFormat="1" ht="12.95" customHeight="1" x14ac:dyDescent="0.2">
      <c r="A16" s="6" t="s">
        <v>4</v>
      </c>
      <c r="C16" s="20">
        <f ca="1">+C8+C12</f>
        <v>1.224028123000015</v>
      </c>
      <c r="D16" s="16" t="s">
        <v>39</v>
      </c>
      <c r="E16" s="14">
        <f ca="1">ROUND(2*(E14-$C$15)/$C$16,0)/2+E13</f>
        <v>3199</v>
      </c>
    </row>
    <row r="17" spans="1:19" s="2" customFormat="1" ht="12.95" customHeight="1" thickBot="1" x14ac:dyDescent="0.25">
      <c r="A17" s="16" t="s">
        <v>29</v>
      </c>
      <c r="C17" s="2">
        <f>COUNT(C21:C2191)</f>
        <v>6</v>
      </c>
      <c r="D17" s="16" t="s">
        <v>33</v>
      </c>
      <c r="E17" s="21">
        <f ca="1">+$C$15+$C$16*E16-15018.5-$C$9/24</f>
        <v>45357.890232658094</v>
      </c>
    </row>
    <row r="18" spans="1:19" s="2" customFormat="1" ht="12.95" customHeight="1" thickTop="1" thickBot="1" x14ac:dyDescent="0.25">
      <c r="A18" s="6" t="s">
        <v>5</v>
      </c>
      <c r="C18" s="22">
        <f ca="1">+C15</f>
        <v>56460.32843384771</v>
      </c>
      <c r="D18" s="23">
        <f ca="1">+C16</f>
        <v>1.224028123000015</v>
      </c>
      <c r="E18" s="24" t="s">
        <v>34</v>
      </c>
    </row>
    <row r="19" spans="1:19" s="2" customFormat="1" ht="12.95" customHeight="1" thickTop="1" x14ac:dyDescent="0.2">
      <c r="A19" s="25" t="s">
        <v>35</v>
      </c>
      <c r="E19" s="26">
        <v>22</v>
      </c>
      <c r="S19" s="2">
        <f ca="1">SQRT(SUM(S21:S50)/(COUNT(S21:S50)-1))</f>
        <v>1.7012969268294389E-2</v>
      </c>
    </row>
    <row r="20" spans="1:19" s="2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7" t="str">
        <f>A21</f>
        <v>Malkov</v>
      </c>
      <c r="I20" s="27" t="s">
        <v>52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3" t="s">
        <v>14</v>
      </c>
      <c r="R20" s="29" t="s">
        <v>36</v>
      </c>
    </row>
    <row r="21" spans="1:19" s="2" customFormat="1" ht="12.95" customHeight="1" x14ac:dyDescent="0.2">
      <c r="A21" s="2" t="str">
        <f>D7</f>
        <v>Malkov</v>
      </c>
      <c r="C21" s="9">
        <f>C$7</f>
        <v>29458.23</v>
      </c>
      <c r="D21" s="9" t="s">
        <v>13</v>
      </c>
      <c r="E21" s="2">
        <f t="shared" ref="E21:E26" si="0">+(C21-C$7)/C$8</f>
        <v>0</v>
      </c>
      <c r="F21" s="2">
        <f t="shared" ref="F21:F26" si="1">ROUND(2*E21,0)/2</f>
        <v>0</v>
      </c>
      <c r="G21" s="2">
        <f t="shared" ref="G21:G26" si="2">+C21-(C$7+F21*C$8)</f>
        <v>0</v>
      </c>
      <c r="H21" s="2">
        <f>+G21</f>
        <v>0</v>
      </c>
      <c r="O21" s="2">
        <f t="shared" ref="O21:O26" ca="1" si="3">+C$11+C$12*$F21</f>
        <v>3.804046737718883E-2</v>
      </c>
      <c r="Q21" s="30">
        <f t="shared" ref="Q21:Q26" si="4">+C21-15018.5</f>
        <v>14439.73</v>
      </c>
      <c r="S21" s="2">
        <f t="shared" ref="S21:S26" ca="1" si="5">+(O21-G21)^2</f>
        <v>1.4470771582749677E-3</v>
      </c>
    </row>
    <row r="22" spans="1:19" s="2" customFormat="1" ht="12.95" customHeight="1" x14ac:dyDescent="0.2">
      <c r="A22" s="31" t="s">
        <v>49</v>
      </c>
      <c r="B22" s="32" t="s">
        <v>50</v>
      </c>
      <c r="C22" s="33">
        <v>55769.976600000002</v>
      </c>
      <c r="D22" s="33">
        <v>8.0999999999999996E-4</v>
      </c>
      <c r="E22" s="2">
        <f t="shared" si="0"/>
        <v>21496.033260677046</v>
      </c>
      <c r="F22" s="2">
        <f t="shared" si="1"/>
        <v>21496</v>
      </c>
      <c r="G22" s="2">
        <f t="shared" si="2"/>
        <v>4.0712000009079929E-2</v>
      </c>
      <c r="I22" s="2">
        <f>+G22</f>
        <v>4.0712000009079929E-2</v>
      </c>
      <c r="O22" s="2">
        <f t="shared" ca="1" si="3"/>
        <v>4.0684475700188648E-2</v>
      </c>
      <c r="Q22" s="30">
        <f t="shared" si="4"/>
        <v>40751.476600000002</v>
      </c>
      <c r="S22" s="2">
        <f t="shared" ca="1" si="5"/>
        <v>7.5758757994268346E-10</v>
      </c>
    </row>
    <row r="23" spans="1:19" s="2" customFormat="1" ht="12.95" customHeight="1" x14ac:dyDescent="0.2">
      <c r="A23" s="31" t="s">
        <v>49</v>
      </c>
      <c r="B23" s="32" t="s">
        <v>50</v>
      </c>
      <c r="C23" s="33">
        <v>56124.944660000001</v>
      </c>
      <c r="D23" s="33">
        <v>1.8000000000000001E-4</v>
      </c>
      <c r="E23" s="2">
        <f t="shared" si="0"/>
        <v>21786.03321165856</v>
      </c>
      <c r="F23" s="2">
        <f t="shared" si="1"/>
        <v>21786</v>
      </c>
      <c r="G23" s="2">
        <f t="shared" si="2"/>
        <v>4.0652000003319699E-2</v>
      </c>
      <c r="I23" s="2">
        <f>+G23</f>
        <v>4.0652000003319699E-2</v>
      </c>
      <c r="O23" s="2">
        <f t="shared" ca="1" si="3"/>
        <v>4.0720145704546198E-2</v>
      </c>
      <c r="Q23" s="30">
        <f t="shared" si="4"/>
        <v>41106.444660000001</v>
      </c>
      <c r="S23" s="2">
        <f t="shared" ca="1" si="5"/>
        <v>4.6438365956512809E-9</v>
      </c>
    </row>
    <row r="24" spans="1:19" s="2" customFormat="1" ht="12.95" customHeight="1" x14ac:dyDescent="0.2">
      <c r="A24" s="31" t="s">
        <v>49</v>
      </c>
      <c r="B24" s="32" t="s">
        <v>50</v>
      </c>
      <c r="C24" s="33">
        <v>56146.97724</v>
      </c>
      <c r="D24" s="33">
        <v>1.9000000000000001E-4</v>
      </c>
      <c r="E24" s="2">
        <f t="shared" si="0"/>
        <v>21804.033273748642</v>
      </c>
      <c r="F24" s="2">
        <f t="shared" si="1"/>
        <v>21804</v>
      </c>
      <c r="G24" s="2">
        <f t="shared" si="2"/>
        <v>4.0727999999944586E-2</v>
      </c>
      <c r="I24" s="2">
        <f>+G24</f>
        <v>4.0727999999944586E-2</v>
      </c>
      <c r="O24" s="2">
        <f t="shared" ca="1" si="3"/>
        <v>4.072235970481667E-2</v>
      </c>
      <c r="Q24" s="30">
        <f t="shared" si="4"/>
        <v>41128.47724</v>
      </c>
      <c r="S24" s="2">
        <f t="shared" ca="1" si="5"/>
        <v>3.1812929129997045E-11</v>
      </c>
    </row>
    <row r="25" spans="1:19" s="2" customFormat="1" ht="12.95" customHeight="1" x14ac:dyDescent="0.2">
      <c r="A25" s="31" t="s">
        <v>49</v>
      </c>
      <c r="B25" s="32" t="s">
        <v>51</v>
      </c>
      <c r="C25" s="33">
        <v>56460.940218000003</v>
      </c>
      <c r="D25" s="33">
        <v>2.52E-4</v>
      </c>
      <c r="E25" s="2">
        <f t="shared" si="0"/>
        <v>22060.53310708579</v>
      </c>
      <c r="F25" s="2">
        <f t="shared" si="1"/>
        <v>22060.5</v>
      </c>
      <c r="G25" s="2">
        <f t="shared" si="2"/>
        <v>4.0524000010918826E-2</v>
      </c>
      <c r="I25" s="2">
        <f>+G25</f>
        <v>4.0524000010918826E-2</v>
      </c>
      <c r="O25" s="2">
        <f t="shared" ca="1" si="3"/>
        <v>4.0753909208670849E-2</v>
      </c>
      <c r="Q25" s="30">
        <f t="shared" si="4"/>
        <v>41442.440218000003</v>
      </c>
      <c r="S25" s="2">
        <f t="shared" ca="1" si="5"/>
        <v>5.2858239210979029E-8</v>
      </c>
    </row>
    <row r="26" spans="1:19" s="2" customFormat="1" ht="12.95" customHeight="1" x14ac:dyDescent="0.2">
      <c r="A26" s="31" t="s">
        <v>49</v>
      </c>
      <c r="B26" s="32" t="s">
        <v>50</v>
      </c>
      <c r="C26" s="33">
        <v>56452.984530000002</v>
      </c>
      <c r="D26" s="33">
        <v>3.8999999999999999E-4</v>
      </c>
      <c r="E26" s="2">
        <f t="shared" si="0"/>
        <v>22054.033510671328</v>
      </c>
      <c r="F26" s="2">
        <f t="shared" si="1"/>
        <v>22054</v>
      </c>
      <c r="G26" s="2">
        <f t="shared" si="2"/>
        <v>4.1018000003532507E-2</v>
      </c>
      <c r="I26" s="2">
        <f>+G26</f>
        <v>4.1018000003532507E-2</v>
      </c>
      <c r="O26" s="2">
        <f t="shared" ca="1" si="3"/>
        <v>4.0753109708573175E-2</v>
      </c>
      <c r="Q26" s="30">
        <f t="shared" si="4"/>
        <v>41434.484530000002</v>
      </c>
      <c r="S26" s="2">
        <f t="shared" ca="1" si="5"/>
        <v>7.0166868363641653E-8</v>
      </c>
    </row>
    <row r="27" spans="1:19" s="2" customFormat="1" ht="12.95" customHeight="1" x14ac:dyDescent="0.2">
      <c r="C27" s="9"/>
      <c r="D27" s="9"/>
      <c r="Q27" s="30"/>
    </row>
    <row r="28" spans="1:19" s="2" customFormat="1" ht="12.95" customHeight="1" x14ac:dyDescent="0.2">
      <c r="C28" s="9"/>
      <c r="D28" s="9"/>
      <c r="Q28" s="30"/>
    </row>
    <row r="29" spans="1:19" s="2" customFormat="1" ht="12.95" customHeight="1" x14ac:dyDescent="0.2">
      <c r="C29" s="9"/>
      <c r="D29" s="9"/>
      <c r="Q29" s="30"/>
    </row>
    <row r="30" spans="1:19" s="2" customFormat="1" ht="12.95" customHeight="1" x14ac:dyDescent="0.2">
      <c r="C30" s="9"/>
      <c r="D30" s="9"/>
      <c r="Q30" s="30"/>
    </row>
    <row r="31" spans="1:19" s="2" customFormat="1" ht="12.95" customHeight="1" x14ac:dyDescent="0.2">
      <c r="C31" s="9"/>
      <c r="D31" s="9"/>
      <c r="Q31" s="30"/>
    </row>
    <row r="32" spans="1:19" s="2" customFormat="1" ht="12.95" customHeight="1" x14ac:dyDescent="0.2">
      <c r="C32" s="9"/>
      <c r="D32" s="9"/>
      <c r="Q32" s="30"/>
    </row>
    <row r="33" spans="3:17" s="2" customFormat="1" ht="12.95" customHeight="1" x14ac:dyDescent="0.2">
      <c r="C33" s="9"/>
      <c r="D33" s="9"/>
      <c r="Q33" s="30"/>
    </row>
    <row r="34" spans="3:17" s="2" customFormat="1" ht="12.95" customHeight="1" x14ac:dyDescent="0.2">
      <c r="C34" s="9"/>
      <c r="D34" s="9"/>
    </row>
    <row r="35" spans="3:17" s="2" customFormat="1" ht="12.95" customHeight="1" x14ac:dyDescent="0.2">
      <c r="C35" s="9"/>
      <c r="D35" s="9"/>
    </row>
    <row r="36" spans="3:17" s="2" customFormat="1" ht="12.95" customHeight="1" x14ac:dyDescent="0.2">
      <c r="C36" s="9"/>
      <c r="D36" s="9"/>
    </row>
    <row r="37" spans="3:17" s="2" customFormat="1" ht="12.95" customHeight="1" x14ac:dyDescent="0.2">
      <c r="C37" s="9"/>
      <c r="D37" s="9"/>
    </row>
    <row r="38" spans="3:17" s="2" customFormat="1" ht="12.95" customHeight="1" x14ac:dyDescent="0.2">
      <c r="C38" s="9"/>
      <c r="D38" s="9"/>
    </row>
    <row r="39" spans="3:17" s="2" customFormat="1" ht="12.95" customHeight="1" x14ac:dyDescent="0.2">
      <c r="C39" s="9"/>
      <c r="D39" s="9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2024-03-05T04:50:05Z</dcterms:modified>
</cp:coreProperties>
</file>