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895F4B-0508-427E-A2FE-CBFDE419CE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H34" i="1"/>
  <c r="Q34" i="1"/>
  <c r="Q35" i="1"/>
  <c r="Q36" i="1"/>
  <c r="Q37" i="1"/>
  <c r="Q38" i="1"/>
  <c r="Q39" i="1"/>
  <c r="Q40" i="1"/>
  <c r="Q41" i="1"/>
  <c r="H42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79" i="2"/>
  <c r="B79" i="2"/>
  <c r="F79" i="2"/>
  <c r="D79" i="2"/>
  <c r="A79" i="2"/>
  <c r="H78" i="2"/>
  <c r="F78" i="2"/>
  <c r="D78" i="2"/>
  <c r="B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F17" i="1" s="1"/>
  <c r="C17" i="1"/>
  <c r="Q90" i="1"/>
  <c r="H90" i="1"/>
  <c r="C12" i="1"/>
  <c r="C11" i="1"/>
  <c r="O70" i="1" l="1"/>
  <c r="O65" i="1"/>
  <c r="O60" i="1"/>
  <c r="O55" i="1"/>
  <c r="O50" i="1"/>
  <c r="O45" i="1"/>
  <c r="O40" i="1"/>
  <c r="O35" i="1"/>
  <c r="O90" i="1"/>
  <c r="O26" i="1"/>
  <c r="O34" i="1"/>
  <c r="O47" i="1"/>
  <c r="O78" i="1"/>
  <c r="O73" i="1"/>
  <c r="O68" i="1"/>
  <c r="O63" i="1"/>
  <c r="O58" i="1"/>
  <c r="O53" i="1"/>
  <c r="O48" i="1"/>
  <c r="O43" i="1"/>
  <c r="O31" i="1"/>
  <c r="O80" i="1"/>
  <c r="O49" i="1"/>
  <c r="O29" i="1"/>
  <c r="O83" i="1"/>
  <c r="O62" i="1"/>
  <c r="O37" i="1"/>
  <c r="O22" i="1"/>
  <c r="O86" i="1"/>
  <c r="O81" i="1"/>
  <c r="O76" i="1"/>
  <c r="O71" i="1"/>
  <c r="O66" i="1"/>
  <c r="O61" i="1"/>
  <c r="O56" i="1"/>
  <c r="O51" i="1"/>
  <c r="O30" i="1"/>
  <c r="O25" i="1"/>
  <c r="O89" i="1"/>
  <c r="O84" i="1"/>
  <c r="O79" i="1"/>
  <c r="O74" i="1"/>
  <c r="O69" i="1"/>
  <c r="O64" i="1"/>
  <c r="O59" i="1"/>
  <c r="O85" i="1"/>
  <c r="O75" i="1"/>
  <c r="O44" i="1"/>
  <c r="O24" i="1"/>
  <c r="O52" i="1"/>
  <c r="O27" i="1"/>
  <c r="O39" i="1"/>
  <c r="O88" i="1"/>
  <c r="O57" i="1"/>
  <c r="O32" i="1"/>
  <c r="C15" i="1"/>
  <c r="O38" i="1"/>
  <c r="O33" i="1"/>
  <c r="O28" i="1"/>
  <c r="O23" i="1"/>
  <c r="O87" i="1"/>
  <c r="O82" i="1"/>
  <c r="O77" i="1"/>
  <c r="O72" i="1"/>
  <c r="O67" i="1"/>
  <c r="O46" i="1"/>
  <c r="O41" i="1"/>
  <c r="O36" i="1"/>
  <c r="O21" i="1"/>
  <c r="O54" i="1"/>
  <c r="O4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<sst xmlns="http://schemas.openxmlformats.org/spreadsheetml/2006/main" count="682" uniqueCount="260">
  <si>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</si>
  <si>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</si>
  <si>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</si>
  <si>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</si>
  <si>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</si>
  <si>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</si>
  <si>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</si>
  <si>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</si>
  <si>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</si>
  <si>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</si>
  <si>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</si>
  <si>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</si>
  <si>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</si>
  <si>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</si>
  <si>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</si>
  <si>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</si>
  <si>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</si>
  <si>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</si>
  <si>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</si>
  <si>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</si>
  <si>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</si>
  <si>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</si>
  <si>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</si>
  <si>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</si>
  <si>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</si>
  <si>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</si>
  <si>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</si>
  <si>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</si>
  <si>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</si>
  <si>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</si>
  <si>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</si>
  <si>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</si>
  <si>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</si>
  <si>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</si>
  <si>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</si>
  <si>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</si>
  <si>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</si>
  <si>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</si>
  <si>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</si>
  <si>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</si>
  <si>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</si>
  <si>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</si>
  <si>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</si>
  <si>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</si>
  <si>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</si>
  <si>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</si>
  <si>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</si>
  <si>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</si>
  <si>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</si>
  <si>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RY Sct</t>
  </si>
  <si>
    <t>EB/GS</t>
  </si>
  <si>
    <t>GCVS 4</t>
  </si>
  <si>
    <t>RY Sct / GSC 52508.93</t>
  </si>
  <si>
    <t>2415519.41 </t>
  </si>
  <si>
    <t> 14.05.1901 21:50 </t>
  </si>
  <si>
    <t> -0.11 </t>
  </si>
  <si>
    <t> S.Gaposchkin </t>
  </si>
  <si>
    <t> HA 105.511 </t>
  </si>
  <si>
    <t>2425848.87 </t>
  </si>
  <si>
    <t> 25.08.1929 08:52 </t>
  </si>
  <si>
    <t> 0.06 </t>
  </si>
  <si>
    <t> D.J.K.O'Connell </t>
  </si>
  <si>
    <t> HC 452.11 </t>
  </si>
  <si>
    <t>2425876.73 </t>
  </si>
  <si>
    <t> 22.09.1929 05:31 </t>
  </si>
  <si>
    <t> 0.10 </t>
  </si>
  <si>
    <t>2426132.62 </t>
  </si>
  <si>
    <t> 05.06.1930 02:52 </t>
  </si>
  <si>
    <t> 0.13 </t>
  </si>
  <si>
    <t>2426160.27 </t>
  </si>
  <si>
    <t> 02.07.1930 18:28 </t>
  </si>
  <si>
    <t> -0.04 </t>
  </si>
  <si>
    <t>2426366.22 </t>
  </si>
  <si>
    <t> 24.01.1931 17:16 </t>
  </si>
  <si>
    <t> 0.11 </t>
  </si>
  <si>
    <t> E.Splittgerber </t>
  </si>
  <si>
    <t> MVS 8.48 </t>
  </si>
  <si>
    <t>2426372.12 </t>
  </si>
  <si>
    <t> 30.01.1931 14:52 </t>
  </si>
  <si>
    <t> 0.45 </t>
  </si>
  <si>
    <t>2426466.37 </t>
  </si>
  <si>
    <t> 04.05.1931 20:52 </t>
  </si>
  <si>
    <t> 0.14 </t>
  </si>
  <si>
    <t>2426494.32 </t>
  </si>
  <si>
    <t> 01.06.1931 19:40 </t>
  </si>
  <si>
    <t> 0.27 </t>
  </si>
  <si>
    <t>2426544.27 </t>
  </si>
  <si>
    <t> 21.07.1931 18:28 </t>
  </si>
  <si>
    <t> 0.16 </t>
  </si>
  <si>
    <t>2426560.79 </t>
  </si>
  <si>
    <t> 07.08.1931 06:57 </t>
  </si>
  <si>
    <t> -0.00 </t>
  </si>
  <si>
    <t>2426560.84 </t>
  </si>
  <si>
    <t> 07.08.1931 08:09 </t>
  </si>
  <si>
    <t> 0.05 </t>
  </si>
  <si>
    <t>2426599.81 </t>
  </si>
  <si>
    <t> 15.09.1931 07:26 </t>
  </si>
  <si>
    <t> 0.08 </t>
  </si>
  <si>
    <t>2426599.85 </t>
  </si>
  <si>
    <t> 15.09.1931 08:24 </t>
  </si>
  <si>
    <t> 0.12 </t>
  </si>
  <si>
    <t>2426605.33 </t>
  </si>
  <si>
    <t> 20.09.1931 19:55 </t>
  </si>
  <si>
    <t> 0.04 </t>
  </si>
  <si>
    <t>2426855.69 </t>
  </si>
  <si>
    <t> 28.05.1932 04:33 </t>
  </si>
  <si>
    <t> 0.09 </t>
  </si>
  <si>
    <t>2426911.31 </t>
  </si>
  <si>
    <t> 22.07.1932 19:26 </t>
  </si>
  <si>
    <t>2426928.07 </t>
  </si>
  <si>
    <t> 08.08.1932 13:40 </t>
  </si>
  <si>
    <t>2427261.69 </t>
  </si>
  <si>
    <t> 08.07.1933 04:33 </t>
  </si>
  <si>
    <t>2427267.42 </t>
  </si>
  <si>
    <t> 13.07.1933 22:04 </t>
  </si>
  <si>
    <t> 0.21 </t>
  </si>
  <si>
    <t>2427567.68 </t>
  </si>
  <si>
    <t> 10.05.1934 04:19 </t>
  </si>
  <si>
    <t>2427628.81 </t>
  </si>
  <si>
    <t> 10.07.1934 07:26 </t>
  </si>
  <si>
    <t>2427634.50 </t>
  </si>
  <si>
    <t> 16.07.1934 00:00 </t>
  </si>
  <si>
    <t> 0.17 </t>
  </si>
  <si>
    <t>2427662.23 </t>
  </si>
  <si>
    <t> 12.08.1934 17:31 </t>
  </si>
  <si>
    <t>2427701.19 </t>
  </si>
  <si>
    <t> 20.09.1934 16:33 </t>
  </si>
  <si>
    <t>2427912.98 </t>
  </si>
  <si>
    <t> 20.04.1935 11:31 </t>
  </si>
  <si>
    <t> 0.53 </t>
  </si>
  <si>
    <t>2427918.17 </t>
  </si>
  <si>
    <t> 25.04.1935 16:04 </t>
  </si>
  <si>
    <t>2427940.26 </t>
  </si>
  <si>
    <t> 17.05.1935 18:14 </t>
  </si>
  <si>
    <t> 0.00 </t>
  </si>
  <si>
    <t>2427979.32 </t>
  </si>
  <si>
    <t> 25.06.1935 19:40 </t>
  </si>
  <si>
    <t>2427979.340 </t>
  </si>
  <si>
    <t> 25.06.1935 20:09 </t>
  </si>
  <si>
    <t> 0.145 </t>
  </si>
  <si>
    <t> HA 113.77 </t>
  </si>
  <si>
    <t>2428062.62 </t>
  </si>
  <si>
    <t> 17.09.1935 02:52 </t>
  </si>
  <si>
    <t> -0.01 </t>
  </si>
  <si>
    <t>2428290.86 </t>
  </si>
  <si>
    <t> 02.05.1936 08:38 </t>
  </si>
  <si>
    <t>2428307.37 </t>
  </si>
  <si>
    <t> 18.05.1936 20:52 </t>
  </si>
  <si>
    <t>2428874.60 </t>
  </si>
  <si>
    <t> 07.12.1937 02:24 </t>
  </si>
  <si>
    <t> -0.13 </t>
  </si>
  <si>
    <t>2429025.06 </t>
  </si>
  <si>
    <t> 06.05.1938 13:26 </t>
  </si>
  <si>
    <t>2429108.32 </t>
  </si>
  <si>
    <t> 28.07.1938 19:40 </t>
  </si>
  <si>
    <t> -0.03 </t>
  </si>
  <si>
    <t>2429464.25 </t>
  </si>
  <si>
    <t> 19.07.1939 18:00 </t>
  </si>
  <si>
    <t> -0.09 </t>
  </si>
  <si>
    <t>2429470.10 </t>
  </si>
  <si>
    <t> 25.07.1939 14:24 </t>
  </si>
  <si>
    <t> 0.19 </t>
  </si>
  <si>
    <t>2429870.54 </t>
  </si>
  <si>
    <t> 29.08.1940 00:57 </t>
  </si>
  <si>
    <t>2430248.52 </t>
  </si>
  <si>
    <t> 11.09.1941 00:28 </t>
  </si>
  <si>
    <t> -0.12 </t>
  </si>
  <si>
    <t>2430254.39 </t>
  </si>
  <si>
    <t> 16.09.1941 21:21 </t>
  </si>
  <si>
    <t>2430938.71 </t>
  </si>
  <si>
    <t> 02.08.1943 05:02 </t>
  </si>
  <si>
    <t> 0.34 </t>
  </si>
  <si>
    <t>V </t>
  </si>
  <si>
    <t> W.Zessewitsch </t>
  </si>
  <si>
    <t> IODE 4.2.356 </t>
  </si>
  <si>
    <t>2431298.95 </t>
  </si>
  <si>
    <t> 27.07.1944 10:48 </t>
  </si>
  <si>
    <t> -0.97 </t>
  </si>
  <si>
    <t> A.Filin </t>
  </si>
  <si>
    <t> CTAD 67/68 </t>
  </si>
  <si>
    <t>2431594.84 </t>
  </si>
  <si>
    <t> 19.05.1945 08:09 </t>
  </si>
  <si>
    <t>2431600.60 </t>
  </si>
  <si>
    <t> 25.05.1945 02:24 </t>
  </si>
  <si>
    <t> 0.31 </t>
  </si>
  <si>
    <t>2432796.445 </t>
  </si>
  <si>
    <t> 01.09.1948 22:40 </t>
  </si>
  <si>
    <t> 0.250 </t>
  </si>
  <si>
    <t> Brady &amp; Herczeg </t>
  </si>
  <si>
    <t>IBVS 1452 </t>
  </si>
  <si>
    <t>2434131.25 </t>
  </si>
  <si>
    <t> 28.04.1952 18:00 </t>
  </si>
  <si>
    <t>2434137.23 </t>
  </si>
  <si>
    <t> 04.05.1952 17:31 </t>
  </si>
  <si>
    <t> 0.51 </t>
  </si>
  <si>
    <t>2435188.17 </t>
  </si>
  <si>
    <t> 21.03.1955 16:04 </t>
  </si>
  <si>
    <t>2435193.57 </t>
  </si>
  <si>
    <t> 27.03.1955 01:40 </t>
  </si>
  <si>
    <t>2435366.218 </t>
  </si>
  <si>
    <t> 15.09.1955 17:13 </t>
  </si>
  <si>
    <t> 0.215 </t>
  </si>
  <si>
    <t>2435822.42 </t>
  </si>
  <si>
    <t> 14.12.1956 22:04 </t>
  </si>
  <si>
    <t> 0.30 </t>
  </si>
  <si>
    <t>2435828.23 </t>
  </si>
  <si>
    <t> 20.12.1956 17:31 </t>
  </si>
  <si>
    <t> 0.55 </t>
  </si>
  <si>
    <t>2436078.080 </t>
  </si>
  <si>
    <t> 27.08.1957 13:55 </t>
  </si>
  <si>
    <t> 0.096 </t>
  </si>
  <si>
    <t>2436433.91 </t>
  </si>
  <si>
    <t> 18.08.1958 09:50 </t>
  </si>
  <si>
    <t> -0.07 </t>
  </si>
  <si>
    <t>2436823.27 </t>
  </si>
  <si>
    <t> 11.09.1959 18:28 </t>
  </si>
  <si>
    <t>2436829.07 </t>
  </si>
  <si>
    <t> 17.09.1959 13:40 </t>
  </si>
  <si>
    <t>2437758.05 </t>
  </si>
  <si>
    <t> 03.04.1962 13:12 </t>
  </si>
  <si>
    <t> 0.23 </t>
  </si>
  <si>
    <t>2437763.62 </t>
  </si>
  <si>
    <t> 09.04.1962 02:52 </t>
  </si>
  <si>
    <t> 0.24 </t>
  </si>
  <si>
    <t>2438403.19 </t>
  </si>
  <si>
    <t> 08.01.1964 16:33 </t>
  </si>
  <si>
    <t>2438408.81 </t>
  </si>
  <si>
    <t> 14.01.1964 07:26 </t>
  </si>
  <si>
    <t> 0.20 </t>
  </si>
  <si>
    <t>2439126.37 </t>
  </si>
  <si>
    <t> 31.12.1965 20:52 </t>
  </si>
  <si>
    <t> 0.22 </t>
  </si>
  <si>
    <t>2439131.51 </t>
  </si>
  <si>
    <t> 06.01.1966 00:14 </t>
  </si>
  <si>
    <t> -0.21 </t>
  </si>
  <si>
    <t>2439493.15 </t>
  </si>
  <si>
    <t> 02.01.1967 15:36 </t>
  </si>
  <si>
    <t>2439498.33 </t>
  </si>
  <si>
    <t> 07.01.1967 19:55 </t>
  </si>
  <si>
    <t> -0.50 </t>
  </si>
  <si>
    <t>2440116.20 </t>
  </si>
  <si>
    <t> 16.09.1968 16:48 </t>
  </si>
  <si>
    <t> -0.05 </t>
  </si>
  <si>
    <t>2440121.97 </t>
  </si>
  <si>
    <t> 22.09.1968 11:16 </t>
  </si>
  <si>
    <t> 0.15 </t>
  </si>
  <si>
    <t>2441851.48 </t>
  </si>
  <si>
    <t> 17.06.1973 23:31 </t>
  </si>
  <si>
    <t> -0.23 </t>
  </si>
  <si>
    <t> Wenzel &amp; Gessner </t>
  </si>
  <si>
    <t>IBVS 1276 </t>
  </si>
  <si>
    <t>2442997.342 </t>
  </si>
  <si>
    <t> 06.08.1976 20:12 </t>
  </si>
  <si>
    <t> -0.212 </t>
  </si>
  <si>
    <t>E </t>
  </si>
  <si>
    <t>?</t>
  </si>
  <si>
    <t> F.Ciatti et al. </t>
  </si>
  <si>
    <t> AAPS 41.143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</si>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</sst>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Sct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6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-0.72375000000101863</c:v>
                </c:pt>
                <c:pt idx="1">
                  <c:v>-0.31557500000417349</c:v>
                </c:pt>
                <c:pt idx="2">
                  <c:v>-0.26670000000012806</c:v>
                </c:pt>
                <c:pt idx="3">
                  <c:v>-0.23905000000377186</c:v>
                </c:pt>
                <c:pt idx="4">
                  <c:v>-0.40017500000249129</c:v>
                </c:pt>
                <c:pt idx="5">
                  <c:v>-0.25249999999869033</c:v>
                </c:pt>
                <c:pt idx="6">
                  <c:v>8.5274999997636769E-2</c:v>
                </c:pt>
                <c:pt idx="7">
                  <c:v>-0.22255000000222935</c:v>
                </c:pt>
                <c:pt idx="8">
                  <c:v>-8.3675000001676381E-2</c:v>
                </c:pt>
                <c:pt idx="9">
                  <c:v>-0.19369999999980791</c:v>
                </c:pt>
                <c:pt idx="10">
                  <c:v>-0.36037500000020373</c:v>
                </c:pt>
                <c:pt idx="11">
                  <c:v>-0.31037500000093132</c:v>
                </c:pt>
                <c:pt idx="12">
                  <c:v>-0.27594999999928405</c:v>
                </c:pt>
                <c:pt idx="13">
                  <c:v>-0.23595000000204891</c:v>
                </c:pt>
                <c:pt idx="14">
                  <c:v>-0.3181750000003376</c:v>
                </c:pt>
                <c:pt idx="15">
                  <c:v>-0.25830000000132713</c:v>
                </c:pt>
                <c:pt idx="16">
                  <c:v>-0.26054999999905704</c:v>
                </c:pt>
                <c:pt idx="17">
                  <c:v>-0.18722500000149012</c:v>
                </c:pt>
                <c:pt idx="18">
                  <c:v>-0.30072500000096625</c:v>
                </c:pt>
                <c:pt idx="19">
                  <c:v>-0.13295000000289292</c:v>
                </c:pt>
                <c:pt idx="20">
                  <c:v>-0.23310000000128639</c:v>
                </c:pt>
                <c:pt idx="21">
                  <c:v>-0.28757499999846914</c:v>
                </c:pt>
                <c:pt idx="22">
                  <c:v>-0.15980000000126893</c:v>
                </c:pt>
                <c:pt idx="23">
                  <c:v>-0.24092500000188011</c:v>
                </c:pt>
                <c:pt idx="24">
                  <c:v>-0.2165000000022701</c:v>
                </c:pt>
                <c:pt idx="25">
                  <c:v>0.20894999999654829</c:v>
                </c:pt>
                <c:pt idx="26">
                  <c:v>-0.16327500000261352</c:v>
                </c:pt>
                <c:pt idx="27">
                  <c:v>-0.32217500000479049</c:v>
                </c:pt>
                <c:pt idx="28">
                  <c:v>-0.19775000000299769</c:v>
                </c:pt>
                <c:pt idx="29">
                  <c:v>-0.17775000000256114</c:v>
                </c:pt>
                <c:pt idx="30">
                  <c:v>-0.33112500000061118</c:v>
                </c:pt>
                <c:pt idx="31">
                  <c:v>-0.14235000000189757</c:v>
                </c:pt>
                <c:pt idx="32">
                  <c:v>-0.31902500000069267</c:v>
                </c:pt>
                <c:pt idx="33">
                  <c:v>-0.43597500000396394</c:v>
                </c:pt>
                <c:pt idx="34">
                  <c:v>-0.15605000000141445</c:v>
                </c:pt>
                <c:pt idx="35">
                  <c:v>-0.32942499999990105</c:v>
                </c:pt>
                <c:pt idx="36">
                  <c:v>-0.38182500000038999</c:v>
                </c:pt>
                <c:pt idx="37">
                  <c:v>-9.4050000003335299E-2</c:v>
                </c:pt>
                <c:pt idx="38">
                  <c:v>-0.13424999999915599</c:v>
                </c:pt>
                <c:pt idx="39">
                  <c:v>-0.38554999999905704</c:v>
                </c:pt>
                <c:pt idx="40">
                  <c:v>-7.7775000001565786E-2</c:v>
                </c:pt>
                <c:pt idx="41">
                  <c:v>8.8549999996757833E-2</c:v>
                </c:pt>
                <c:pt idx="42">
                  <c:v>-1.2160750000002736</c:v>
                </c:pt>
                <c:pt idx="43">
                  <c:v>-0.12399999999979627</c:v>
                </c:pt>
                <c:pt idx="44">
                  <c:v>7.37749999971129E-2</c:v>
                </c:pt>
                <c:pt idx="45">
                  <c:v>4.0399999998044223E-2</c:v>
                </c:pt>
                <c:pt idx="46">
                  <c:v>-8.8600000002770685E-2</c:v>
                </c:pt>
                <c:pt idx="47">
                  <c:v>0.32917499999894062</c:v>
                </c:pt>
                <c:pt idx="48">
                  <c:v>8.6499999961233698E-3</c:v>
                </c:pt>
                <c:pt idx="49">
                  <c:v>-0.1535749999966356</c:v>
                </c:pt>
                <c:pt idx="50">
                  <c:v>6.5450000001874287E-2</c:v>
                </c:pt>
                <c:pt idx="51">
                  <c:v>0.16499999999359716</c:v>
                </c:pt>
                <c:pt idx="52">
                  <c:v>0.41277499999705469</c:v>
                </c:pt>
                <c:pt idx="53">
                  <c:v>-3.7349999998696148E-2</c:v>
                </c:pt>
                <c:pt idx="54">
                  <c:v>-0.1897499999977299</c:v>
                </c:pt>
                <c:pt idx="55">
                  <c:v>-0.1855000000068685</c:v>
                </c:pt>
                <c:pt idx="56">
                  <c:v>5.2275000001827721E-2</c:v>
                </c:pt>
                <c:pt idx="57">
                  <c:v>0.14070000000356231</c:v>
                </c:pt>
                <c:pt idx="58">
                  <c:v>0.14847500000178115</c:v>
                </c:pt>
                <c:pt idx="59">
                  <c:v>6.2600000004749745E-2</c:v>
                </c:pt>
                <c:pt idx="60">
                  <c:v>0.12037499999860302</c:v>
                </c:pt>
                <c:pt idx="61">
                  <c:v>0.15335000000050059</c:v>
                </c:pt>
                <c:pt idx="62">
                  <c:v>-0.26887500000157161</c:v>
                </c:pt>
                <c:pt idx="63">
                  <c:v>-0.17349999999714782</c:v>
                </c:pt>
                <c:pt idx="64">
                  <c:v>-0.5557249999983469</c:v>
                </c:pt>
                <c:pt idx="65">
                  <c:v>-9.2700000001059379E-2</c:v>
                </c:pt>
                <c:pt idx="66">
                  <c:v>0.11507500000152504</c:v>
                </c:pt>
                <c:pt idx="67">
                  <c:v>-0.22690000000147847</c:v>
                </c:pt>
                <c:pt idx="68">
                  <c:v>-0.18325000000186265</c:v>
                </c:pt>
                <c:pt idx="6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B-4C15-9C12-936BEF1DCD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0B-4C15-9C12-936BEF1DCD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0B-4C15-9C12-936BEF1DCD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0B-4C15-9C12-936BEF1DCD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0B-4C15-9C12-936BEF1DCD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0B-4C15-9C12-936BEF1DCD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0B-4C15-9C12-936BEF1DCD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-0.42573175694590637</c:v>
                </c:pt>
                <c:pt idx="1">
                  <c:v>-0.2539793813543475</c:v>
                </c:pt>
                <c:pt idx="2">
                  <c:v>-0.2535169355396153</c:v>
                </c:pt>
                <c:pt idx="3">
                  <c:v>-0.24926243404407852</c:v>
                </c:pt>
                <c:pt idx="4">
                  <c:v>-0.24879998822934626</c:v>
                </c:pt>
                <c:pt idx="5">
                  <c:v>-0.24537788920032758</c:v>
                </c:pt>
                <c:pt idx="6">
                  <c:v>-0.24528540003738117</c:v>
                </c:pt>
                <c:pt idx="7">
                  <c:v>-0.24371308426729146</c:v>
                </c:pt>
                <c:pt idx="8">
                  <c:v>-0.2432506384525592</c:v>
                </c:pt>
                <c:pt idx="9">
                  <c:v>-0.2424182359860412</c:v>
                </c:pt>
                <c:pt idx="10">
                  <c:v>-0.24214076849720181</c:v>
                </c:pt>
                <c:pt idx="11">
                  <c:v>-0.24214076849720181</c:v>
                </c:pt>
                <c:pt idx="12">
                  <c:v>-0.24149334435657668</c:v>
                </c:pt>
                <c:pt idx="13">
                  <c:v>-0.24149334435657668</c:v>
                </c:pt>
                <c:pt idx="14">
                  <c:v>-0.24140085519363022</c:v>
                </c:pt>
                <c:pt idx="15">
                  <c:v>-0.23723884286103994</c:v>
                </c:pt>
                <c:pt idx="16">
                  <c:v>-0.23631395123157542</c:v>
                </c:pt>
                <c:pt idx="17">
                  <c:v>-0.23603648374273609</c:v>
                </c:pt>
                <c:pt idx="18">
                  <c:v>-0.23048713396594903</c:v>
                </c:pt>
                <c:pt idx="19">
                  <c:v>-0.23039464480300256</c:v>
                </c:pt>
                <c:pt idx="20">
                  <c:v>-0.22540023000389428</c:v>
                </c:pt>
                <c:pt idx="21">
                  <c:v>-0.2243828492114833</c:v>
                </c:pt>
                <c:pt idx="22">
                  <c:v>-0.22429036004853684</c:v>
                </c:pt>
                <c:pt idx="23">
                  <c:v>-0.22382791423380458</c:v>
                </c:pt>
                <c:pt idx="24">
                  <c:v>-0.22318049009317945</c:v>
                </c:pt>
                <c:pt idx="25">
                  <c:v>-0.21966590190121429</c:v>
                </c:pt>
                <c:pt idx="26">
                  <c:v>-0.21957341273826789</c:v>
                </c:pt>
                <c:pt idx="27">
                  <c:v>-0.21920345608648203</c:v>
                </c:pt>
                <c:pt idx="28">
                  <c:v>-0.2185560319458569</c:v>
                </c:pt>
                <c:pt idx="29">
                  <c:v>-0.2185560319458569</c:v>
                </c:pt>
                <c:pt idx="30">
                  <c:v>-0.21716869450166013</c:v>
                </c:pt>
                <c:pt idx="31">
                  <c:v>-0.21337663882085564</c:v>
                </c:pt>
                <c:pt idx="32">
                  <c:v>-0.21309917133201631</c:v>
                </c:pt>
                <c:pt idx="33">
                  <c:v>-0.20366527671147835</c:v>
                </c:pt>
                <c:pt idx="34">
                  <c:v>-0.20116806931192419</c:v>
                </c:pt>
                <c:pt idx="35">
                  <c:v>-0.19978073186772741</c:v>
                </c:pt>
                <c:pt idx="36">
                  <c:v>-0.19386142543915461</c:v>
                </c:pt>
                <c:pt idx="37">
                  <c:v>-0.19376893627620814</c:v>
                </c:pt>
                <c:pt idx="38">
                  <c:v>-0.18710971654406369</c:v>
                </c:pt>
                <c:pt idx="39">
                  <c:v>-0.18082045346370504</c:v>
                </c:pt>
                <c:pt idx="40">
                  <c:v>-0.18072796430075858</c:v>
                </c:pt>
                <c:pt idx="41">
                  <c:v>-0.16935179725834518</c:v>
                </c:pt>
                <c:pt idx="42">
                  <c:v>-0.16334000166682586</c:v>
                </c:pt>
                <c:pt idx="43">
                  <c:v>-0.15843807603066398</c:v>
                </c:pt>
                <c:pt idx="44">
                  <c:v>-0.15834558686771752</c:v>
                </c:pt>
                <c:pt idx="45">
                  <c:v>-0.13846041683423063</c:v>
                </c:pt>
                <c:pt idx="46">
                  <c:v>-0.1162630177270825</c:v>
                </c:pt>
                <c:pt idx="47">
                  <c:v>-0.11617052856413604</c:v>
                </c:pt>
                <c:pt idx="48">
                  <c:v>-9.8690076767256857E-2</c:v>
                </c:pt>
                <c:pt idx="49">
                  <c:v>-9.8597587604310394E-2</c:v>
                </c:pt>
                <c:pt idx="50">
                  <c:v>-9.5730423552970428E-2</c:v>
                </c:pt>
                <c:pt idx="51">
                  <c:v>-8.8146312191361459E-2</c:v>
                </c:pt>
                <c:pt idx="52">
                  <c:v>-8.8053823028415051E-2</c:v>
                </c:pt>
                <c:pt idx="53">
                  <c:v>-8.389181069582477E-2</c:v>
                </c:pt>
                <c:pt idx="54">
                  <c:v>-7.7972504267251913E-2</c:v>
                </c:pt>
                <c:pt idx="55">
                  <c:v>-7.1498262861000333E-2</c:v>
                </c:pt>
                <c:pt idx="56">
                  <c:v>-7.1405773698053926E-2</c:v>
                </c:pt>
                <c:pt idx="57">
                  <c:v>-5.5960083485996653E-2</c:v>
                </c:pt>
                <c:pt idx="58">
                  <c:v>-5.586759432305019E-2</c:v>
                </c:pt>
                <c:pt idx="59">
                  <c:v>-4.5231340584208357E-2</c:v>
                </c:pt>
                <c:pt idx="60">
                  <c:v>-4.5138851421261922E-2</c:v>
                </c:pt>
                <c:pt idx="61">
                  <c:v>-3.3207749401169773E-2</c:v>
                </c:pt>
                <c:pt idx="62">
                  <c:v>-3.3115260238223337E-2</c:v>
                </c:pt>
                <c:pt idx="63">
                  <c:v>-2.7103464646704045E-2</c:v>
                </c:pt>
                <c:pt idx="64">
                  <c:v>-2.7010975483757582E-2</c:v>
                </c:pt>
                <c:pt idx="65">
                  <c:v>-1.6744678396701573E-2</c:v>
                </c:pt>
                <c:pt idx="66">
                  <c:v>-1.665218923375511E-2</c:v>
                </c:pt>
                <c:pt idx="67">
                  <c:v>1.2111940442591035E-2</c:v>
                </c:pt>
                <c:pt idx="68">
                  <c:v>3.1164708009559866E-2</c:v>
                </c:pt>
                <c:pt idx="69">
                  <c:v>0.1893211766479905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0B-4C15-9C12-936BEF1DCD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-3325</c:v>
                </c:pt>
                <c:pt idx="1">
                  <c:v>-2396.5</c:v>
                </c:pt>
                <c:pt idx="2">
                  <c:v>-2394</c:v>
                </c:pt>
                <c:pt idx="3">
                  <c:v>-2371</c:v>
                </c:pt>
                <c:pt idx="4">
                  <c:v>-2368.5</c:v>
                </c:pt>
                <c:pt idx="5">
                  <c:v>-2350</c:v>
                </c:pt>
                <c:pt idx="6">
                  <c:v>-2349.5</c:v>
                </c:pt>
                <c:pt idx="7">
                  <c:v>-2341</c:v>
                </c:pt>
                <c:pt idx="8">
                  <c:v>-2338.5</c:v>
                </c:pt>
                <c:pt idx="9">
                  <c:v>-2334</c:v>
                </c:pt>
                <c:pt idx="10">
                  <c:v>-2332.5</c:v>
                </c:pt>
                <c:pt idx="11">
                  <c:v>-2332.5</c:v>
                </c:pt>
                <c:pt idx="12">
                  <c:v>-2329</c:v>
                </c:pt>
                <c:pt idx="13">
                  <c:v>-2329</c:v>
                </c:pt>
                <c:pt idx="14">
                  <c:v>-2328.5</c:v>
                </c:pt>
                <c:pt idx="15">
                  <c:v>-2306</c:v>
                </c:pt>
                <c:pt idx="16">
                  <c:v>-2301</c:v>
                </c:pt>
                <c:pt idx="17">
                  <c:v>-2299.5</c:v>
                </c:pt>
                <c:pt idx="18">
                  <c:v>-2269.5</c:v>
                </c:pt>
                <c:pt idx="19">
                  <c:v>-2269</c:v>
                </c:pt>
                <c:pt idx="20">
                  <c:v>-2242</c:v>
                </c:pt>
                <c:pt idx="21">
                  <c:v>-2236.5</c:v>
                </c:pt>
                <c:pt idx="22">
                  <c:v>-2236</c:v>
                </c:pt>
                <c:pt idx="23">
                  <c:v>-2233.5</c:v>
                </c:pt>
                <c:pt idx="24">
                  <c:v>-2230</c:v>
                </c:pt>
                <c:pt idx="25">
                  <c:v>-2211</c:v>
                </c:pt>
                <c:pt idx="26">
                  <c:v>-2210.5</c:v>
                </c:pt>
                <c:pt idx="27">
                  <c:v>-2208.5</c:v>
                </c:pt>
                <c:pt idx="28">
                  <c:v>-2205</c:v>
                </c:pt>
                <c:pt idx="29">
                  <c:v>-2205</c:v>
                </c:pt>
                <c:pt idx="30">
                  <c:v>-2197.5</c:v>
                </c:pt>
                <c:pt idx="31">
                  <c:v>-2177</c:v>
                </c:pt>
                <c:pt idx="32">
                  <c:v>-2175.5</c:v>
                </c:pt>
                <c:pt idx="33">
                  <c:v>-2124.5</c:v>
                </c:pt>
                <c:pt idx="34">
                  <c:v>-2111</c:v>
                </c:pt>
                <c:pt idx="35">
                  <c:v>-2103.5</c:v>
                </c:pt>
                <c:pt idx="36">
                  <c:v>-2071.5</c:v>
                </c:pt>
                <c:pt idx="37">
                  <c:v>-2071</c:v>
                </c:pt>
                <c:pt idx="38">
                  <c:v>-2035</c:v>
                </c:pt>
                <c:pt idx="39">
                  <c:v>-2001</c:v>
                </c:pt>
                <c:pt idx="40">
                  <c:v>-2000.5</c:v>
                </c:pt>
                <c:pt idx="41">
                  <c:v>-1939</c:v>
                </c:pt>
                <c:pt idx="42">
                  <c:v>-1906.5</c:v>
                </c:pt>
                <c:pt idx="43">
                  <c:v>-1880</c:v>
                </c:pt>
                <c:pt idx="44">
                  <c:v>-1879.5</c:v>
                </c:pt>
                <c:pt idx="45">
                  <c:v>-1772</c:v>
                </c:pt>
                <c:pt idx="46">
                  <c:v>-1652</c:v>
                </c:pt>
                <c:pt idx="47">
                  <c:v>-1651.5</c:v>
                </c:pt>
                <c:pt idx="48">
                  <c:v>-1557</c:v>
                </c:pt>
                <c:pt idx="49">
                  <c:v>-1556.5</c:v>
                </c:pt>
                <c:pt idx="50">
                  <c:v>-1541</c:v>
                </c:pt>
                <c:pt idx="51">
                  <c:v>-1500</c:v>
                </c:pt>
                <c:pt idx="52">
                  <c:v>-1499.5</c:v>
                </c:pt>
                <c:pt idx="53">
                  <c:v>-1477</c:v>
                </c:pt>
                <c:pt idx="54">
                  <c:v>-1445</c:v>
                </c:pt>
                <c:pt idx="55">
                  <c:v>-1410</c:v>
                </c:pt>
                <c:pt idx="56">
                  <c:v>-1409.5</c:v>
                </c:pt>
                <c:pt idx="57">
                  <c:v>-1326</c:v>
                </c:pt>
                <c:pt idx="58">
                  <c:v>-1325.5</c:v>
                </c:pt>
                <c:pt idx="59">
                  <c:v>-1268</c:v>
                </c:pt>
                <c:pt idx="60">
                  <c:v>-1267.5</c:v>
                </c:pt>
                <c:pt idx="61">
                  <c:v>-1203</c:v>
                </c:pt>
                <c:pt idx="62">
                  <c:v>-1202.5</c:v>
                </c:pt>
                <c:pt idx="63">
                  <c:v>-1170</c:v>
                </c:pt>
                <c:pt idx="64">
                  <c:v>-1169.5</c:v>
                </c:pt>
                <c:pt idx="65">
                  <c:v>-1114</c:v>
                </c:pt>
                <c:pt idx="66">
                  <c:v>-1113.5</c:v>
                </c:pt>
                <c:pt idx="67">
                  <c:v>-958</c:v>
                </c:pt>
                <c:pt idx="68">
                  <c:v>-855</c:v>
                </c:pt>
                <c:pt idx="69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0B-4C15-9C12-936BEF1DC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48048"/>
        <c:axId val="1"/>
      </c:scatterChart>
      <c:valAx>
        <c:axId val="85244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3681F7-E96B-FA6C-610C-7A4418B25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452" TargetMode="External"/><Relationship Id="rId2" Type="http://schemas.openxmlformats.org/officeDocument/2006/relationships/hyperlink" Target="http://www.konkoly.hu/cgi-bin/IBVS?145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1276" TargetMode="External"/><Relationship Id="rId5" Type="http://schemas.openxmlformats.org/officeDocument/2006/relationships/hyperlink" Target="http://www.konkoly.hu/cgi-bin/IBVS?1452" TargetMode="External"/><Relationship Id="rId4" Type="http://schemas.openxmlformats.org/officeDocument/2006/relationships/hyperlink" Target="http://www.konkoly.hu/cgi-bin/IBVS?1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8" customFormat="1" ht="20.25" x14ac:dyDescent="0.2">
      <c r="A1" s="59" t="s">
        <v>52</v>
      </c>
      <c r="F1" s="21" t="s">
        <v>49</v>
      </c>
      <c r="G1" s="22">
        <v>18.253150000000002</v>
      </c>
      <c r="H1" s="23">
        <v>-12.4124</v>
      </c>
      <c r="I1" s="6">
        <v>52508.93</v>
      </c>
      <c r="J1" s="6">
        <v>11.12445</v>
      </c>
      <c r="K1" s="24" t="s">
        <v>50</v>
      </c>
      <c r="L1" s="5"/>
      <c r="M1" s="6">
        <v>52508.93</v>
      </c>
      <c r="N1" s="6">
        <v>11.12445</v>
      </c>
      <c r="O1" s="7" t="s">
        <v>50</v>
      </c>
    </row>
    <row r="2" spans="1:15" s="28" customFormat="1" ht="12.95" customHeight="1" x14ac:dyDescent="0.2">
      <c r="A2" s="28" t="s">
        <v>23</v>
      </c>
      <c r="B2" s="28" t="s">
        <v>50</v>
      </c>
      <c r="C2" s="29"/>
      <c r="D2" s="30"/>
    </row>
    <row r="3" spans="1:15" s="28" customFormat="1" ht="12.95" customHeight="1" thickBot="1" x14ac:dyDescent="0.25"/>
    <row r="4" spans="1:15" s="28" customFormat="1" ht="12.95" customHeight="1" thickTop="1" thickBot="1" x14ac:dyDescent="0.25">
      <c r="A4" s="31" t="s">
        <v>0</v>
      </c>
      <c r="C4" s="32">
        <v>43342.42</v>
      </c>
      <c r="D4" s="33">
        <v>11.12471</v>
      </c>
    </row>
    <row r="5" spans="1:15" s="28" customFormat="1" ht="12.95" customHeight="1" thickTop="1" x14ac:dyDescent="0.2">
      <c r="A5" s="34" t="s">
        <v>28</v>
      </c>
      <c r="C5" s="35">
        <v>-9.5</v>
      </c>
      <c r="D5" s="28" t="s">
        <v>29</v>
      </c>
    </row>
    <row r="6" spans="1:15" s="28" customFormat="1" ht="12.95" customHeight="1" x14ac:dyDescent="0.2">
      <c r="A6" s="31" t="s">
        <v>1</v>
      </c>
    </row>
    <row r="7" spans="1:15" s="28" customFormat="1" ht="12.95" customHeight="1" x14ac:dyDescent="0.2">
      <c r="A7" s="28" t="s">
        <v>2</v>
      </c>
      <c r="C7" s="60">
        <v>52508.93</v>
      </c>
      <c r="D7" s="37" t="s">
        <v>51</v>
      </c>
    </row>
    <row r="8" spans="1:15" s="28" customFormat="1" ht="12.95" customHeight="1" x14ac:dyDescent="0.2">
      <c r="A8" s="28" t="s">
        <v>3</v>
      </c>
      <c r="C8" s="60">
        <v>11.12445</v>
      </c>
      <c r="D8" s="37" t="s">
        <v>51</v>
      </c>
    </row>
    <row r="9" spans="1:15" s="28" customFormat="1" ht="12.95" customHeight="1" x14ac:dyDescent="0.2">
      <c r="A9" s="38" t="s">
        <v>32</v>
      </c>
      <c r="C9" s="39">
        <v>21</v>
      </c>
      <c r="D9" s="40" t="str">
        <f>"F"&amp;C9</f>
        <v>F21</v>
      </c>
      <c r="E9" s="41" t="str">
        <f>"G"&amp;C9</f>
        <v>G21</v>
      </c>
    </row>
    <row r="10" spans="1:15" s="28" customFormat="1" ht="12.95" customHeight="1" thickBot="1" x14ac:dyDescent="0.25">
      <c r="C10" s="42" t="s">
        <v>19</v>
      </c>
      <c r="D10" s="42" t="s">
        <v>20</v>
      </c>
    </row>
    <row r="11" spans="1:15" s="28" customFormat="1" ht="12.95" customHeight="1" x14ac:dyDescent="0.2">
      <c r="A11" s="28" t="s">
        <v>15</v>
      </c>
      <c r="C11" s="41">
        <f ca="1">INTERCEPT(INDIRECT($E$9):G992,INDIRECT($D$9):F992)</f>
        <v>0.1893211766479905</v>
      </c>
      <c r="D11" s="30"/>
    </row>
    <row r="12" spans="1:15" s="28" customFormat="1" ht="12.95" customHeight="1" x14ac:dyDescent="0.2">
      <c r="A12" s="28" t="s">
        <v>16</v>
      </c>
      <c r="C12" s="41">
        <f ca="1">SLOPE(INDIRECT($E$9):G992,INDIRECT($D$9):F992)</f>
        <v>1.8497832589290132E-4</v>
      </c>
      <c r="D12" s="30"/>
    </row>
    <row r="13" spans="1:15" s="28" customFormat="1" ht="12.95" customHeight="1" x14ac:dyDescent="0.2">
      <c r="A13" s="28" t="s">
        <v>18</v>
      </c>
      <c r="C13" s="30" t="s">
        <v>13</v>
      </c>
    </row>
    <row r="14" spans="1:15" s="28" customFormat="1" ht="12.95" customHeight="1" x14ac:dyDescent="0.2"/>
    <row r="15" spans="1:15" s="28" customFormat="1" ht="12.95" customHeight="1" x14ac:dyDescent="0.2">
      <c r="A15" s="43" t="s">
        <v>17</v>
      </c>
      <c r="C15" s="44">
        <f ca="1">(C7+C11)+(C8+C12)*INT(MAX(F21:F3533))</f>
        <v>52509.119321176651</v>
      </c>
      <c r="E15" s="45" t="s">
        <v>34</v>
      </c>
      <c r="F15" s="46">
        <v>1</v>
      </c>
    </row>
    <row r="16" spans="1:15" s="28" customFormat="1" ht="12.95" customHeight="1" x14ac:dyDescent="0.2">
      <c r="A16" s="31" t="s">
        <v>4</v>
      </c>
      <c r="C16" s="47">
        <f ca="1">+C8+C12</f>
        <v>11.124634978325892</v>
      </c>
      <c r="E16" s="45" t="s">
        <v>30</v>
      </c>
      <c r="F16" s="47">
        <f ca="1">NOW()+15018.5+$C$5/24</f>
        <v>60374.802139236112</v>
      </c>
    </row>
    <row r="17" spans="1:18" s="28" customFormat="1" ht="12.95" customHeight="1" thickBot="1" x14ac:dyDescent="0.25">
      <c r="A17" s="45" t="s">
        <v>27</v>
      </c>
      <c r="C17" s="28">
        <f>COUNT(C21:C2191)</f>
        <v>70</v>
      </c>
      <c r="E17" s="45" t="s">
        <v>35</v>
      </c>
      <c r="F17" s="48">
        <f ca="1">ROUND(2*(F16-$C$7)/$C$8,0)/2+F15</f>
        <v>708</v>
      </c>
    </row>
    <row r="18" spans="1:18" s="28" customFormat="1" ht="12.95" customHeight="1" thickTop="1" thickBot="1" x14ac:dyDescent="0.25">
      <c r="A18" s="31" t="s">
        <v>5</v>
      </c>
      <c r="C18" s="49">
        <f ca="1">+C15</f>
        <v>52509.119321176651</v>
      </c>
      <c r="D18" s="50">
        <f ca="1">+C16</f>
        <v>11.124634978325892</v>
      </c>
      <c r="E18" s="45" t="s">
        <v>36</v>
      </c>
      <c r="F18" s="41">
        <f ca="1">ROUND(2*(F16-$C$15)/$C$16,0)/2+F15</f>
        <v>708</v>
      </c>
    </row>
    <row r="19" spans="1:18" s="28" customFormat="1" ht="12.95" customHeight="1" thickTop="1" x14ac:dyDescent="0.2">
      <c r="E19" s="45" t="s">
        <v>31</v>
      </c>
      <c r="F19" s="51">
        <f ca="1">+$C$15+$C$16*F18-15018.5-$C$5/24</f>
        <v>45367.256719164718</v>
      </c>
    </row>
    <row r="20" spans="1:18" s="28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2" t="s">
        <v>37</v>
      </c>
      <c r="I20" s="52" t="s">
        <v>38</v>
      </c>
      <c r="J20" s="52" t="s">
        <v>39</v>
      </c>
      <c r="K20" s="52" t="s">
        <v>40</v>
      </c>
      <c r="L20" s="52" t="s">
        <v>24</v>
      </c>
      <c r="M20" s="52" t="s">
        <v>25</v>
      </c>
      <c r="N20" s="52" t="s">
        <v>26</v>
      </c>
      <c r="O20" s="52" t="s">
        <v>22</v>
      </c>
      <c r="P20" s="53" t="s">
        <v>21</v>
      </c>
      <c r="Q20" s="42" t="s">
        <v>14</v>
      </c>
      <c r="R20" s="54" t="s">
        <v>33</v>
      </c>
    </row>
    <row r="21" spans="1:18" s="28" customFormat="1" ht="12.95" customHeight="1" x14ac:dyDescent="0.2">
      <c r="A21" s="55" t="s">
        <v>57</v>
      </c>
      <c r="B21" s="56" t="s">
        <v>258</v>
      </c>
      <c r="C21" s="57">
        <v>15519.41</v>
      </c>
      <c r="D21" s="36"/>
      <c r="E21" s="28">
        <f t="shared" ref="E21:E52" si="0">+(C21-C$7)/C$8</f>
        <v>-3325.0650593961955</v>
      </c>
      <c r="F21" s="28">
        <f t="shared" ref="F21:F52" si="1">ROUND(2*E21,0)/2</f>
        <v>-3325</v>
      </c>
      <c r="G21" s="28">
        <f t="shared" ref="G21:G52" si="2">+C21-(C$7+F21*C$8)</f>
        <v>-0.72375000000101863</v>
      </c>
      <c r="H21" s="28">
        <f t="shared" ref="H21:H52" si="3">+G21</f>
        <v>-0.72375000000101863</v>
      </c>
      <c r="O21" s="28">
        <f t="shared" ref="O21:O52" ca="1" si="4">+C$11+C$12*$F21</f>
        <v>-0.42573175694590637</v>
      </c>
      <c r="Q21" s="58">
        <f t="shared" ref="Q21:Q52" si="5">+C21-15018.5</f>
        <v>500.90999999999985</v>
      </c>
    </row>
    <row r="22" spans="1:18" s="28" customFormat="1" ht="12.95" customHeight="1" x14ac:dyDescent="0.2">
      <c r="A22" s="55" t="s">
        <v>62</v>
      </c>
      <c r="B22" s="56" t="s">
        <v>259</v>
      </c>
      <c r="C22" s="57">
        <v>25848.87</v>
      </c>
      <c r="D22" s="36"/>
      <c r="E22" s="28">
        <f t="shared" si="0"/>
        <v>-2396.5283676945828</v>
      </c>
      <c r="F22" s="28">
        <f t="shared" si="1"/>
        <v>-2396.5</v>
      </c>
      <c r="G22" s="28">
        <f t="shared" si="2"/>
        <v>-0.31557500000417349</v>
      </c>
      <c r="H22" s="28">
        <f t="shared" si="3"/>
        <v>-0.31557500000417349</v>
      </c>
      <c r="O22" s="28">
        <f t="shared" ca="1" si="4"/>
        <v>-0.2539793813543475</v>
      </c>
      <c r="Q22" s="58">
        <f t="shared" si="5"/>
        <v>10830.369999999999</v>
      </c>
    </row>
    <row r="23" spans="1:18" s="28" customFormat="1" ht="12.95" customHeight="1" x14ac:dyDescent="0.2">
      <c r="A23" s="55" t="s">
        <v>62</v>
      </c>
      <c r="B23" s="56" t="s">
        <v>258</v>
      </c>
      <c r="C23" s="57">
        <v>25876.73</v>
      </c>
      <c r="D23" s="36"/>
      <c r="E23" s="28">
        <f t="shared" si="0"/>
        <v>-2394.0239742189501</v>
      </c>
      <c r="F23" s="28">
        <f t="shared" si="1"/>
        <v>-2394</v>
      </c>
      <c r="G23" s="28">
        <f t="shared" si="2"/>
        <v>-0.26670000000012806</v>
      </c>
      <c r="H23" s="28">
        <f t="shared" si="3"/>
        <v>-0.26670000000012806</v>
      </c>
      <c r="O23" s="28">
        <f t="shared" ca="1" si="4"/>
        <v>-0.2535169355396153</v>
      </c>
      <c r="Q23" s="58">
        <f t="shared" si="5"/>
        <v>10858.23</v>
      </c>
    </row>
    <row r="24" spans="1:18" s="28" customFormat="1" ht="12.95" customHeight="1" x14ac:dyDescent="0.2">
      <c r="A24" s="55" t="s">
        <v>62</v>
      </c>
      <c r="B24" s="56" t="s">
        <v>258</v>
      </c>
      <c r="C24" s="57">
        <v>26132.62</v>
      </c>
      <c r="D24" s="36"/>
      <c r="E24" s="28">
        <f t="shared" si="0"/>
        <v>-2371.0214887028123</v>
      </c>
      <c r="F24" s="28">
        <f t="shared" si="1"/>
        <v>-2371</v>
      </c>
      <c r="G24" s="28">
        <f t="shared" si="2"/>
        <v>-0.23905000000377186</v>
      </c>
      <c r="H24" s="28">
        <f t="shared" si="3"/>
        <v>-0.23905000000377186</v>
      </c>
      <c r="O24" s="28">
        <f t="shared" ca="1" si="4"/>
        <v>-0.24926243404407852</v>
      </c>
      <c r="Q24" s="58">
        <f t="shared" si="5"/>
        <v>11114.119999999999</v>
      </c>
    </row>
    <row r="25" spans="1:18" s="28" customFormat="1" ht="12.95" customHeight="1" x14ac:dyDescent="0.2">
      <c r="A25" s="55" t="s">
        <v>62</v>
      </c>
      <c r="B25" s="56" t="s">
        <v>259</v>
      </c>
      <c r="C25" s="57">
        <v>26160.27</v>
      </c>
      <c r="D25" s="36"/>
      <c r="E25" s="28">
        <f t="shared" si="0"/>
        <v>-2368.5359725649359</v>
      </c>
      <c r="F25" s="28">
        <f t="shared" si="1"/>
        <v>-2368.5</v>
      </c>
      <c r="G25" s="28">
        <f t="shared" si="2"/>
        <v>-0.40017500000249129</v>
      </c>
      <c r="H25" s="28">
        <f t="shared" si="3"/>
        <v>-0.40017500000249129</v>
      </c>
      <c r="O25" s="28">
        <f t="shared" ca="1" si="4"/>
        <v>-0.24879998822934626</v>
      </c>
      <c r="Q25" s="58">
        <f t="shared" si="5"/>
        <v>11141.77</v>
      </c>
    </row>
    <row r="26" spans="1:18" s="28" customFormat="1" ht="12.95" customHeight="1" x14ac:dyDescent="0.2">
      <c r="A26" s="55" t="s">
        <v>76</v>
      </c>
      <c r="B26" s="56" t="s">
        <v>258</v>
      </c>
      <c r="C26" s="57">
        <v>26366.22</v>
      </c>
      <c r="D26" s="36"/>
      <c r="E26" s="28">
        <f t="shared" si="0"/>
        <v>-2350.0226977513494</v>
      </c>
      <c r="F26" s="28">
        <f t="shared" si="1"/>
        <v>-2350</v>
      </c>
      <c r="G26" s="28">
        <f t="shared" si="2"/>
        <v>-0.25249999999869033</v>
      </c>
      <c r="H26" s="28">
        <f t="shared" si="3"/>
        <v>-0.25249999999869033</v>
      </c>
      <c r="O26" s="28">
        <f t="shared" ca="1" si="4"/>
        <v>-0.24537788920032758</v>
      </c>
      <c r="Q26" s="58">
        <f t="shared" si="5"/>
        <v>11347.720000000001</v>
      </c>
    </row>
    <row r="27" spans="1:18" s="28" customFormat="1" ht="12.95" customHeight="1" x14ac:dyDescent="0.2">
      <c r="A27" s="55" t="s">
        <v>76</v>
      </c>
      <c r="B27" s="56" t="s">
        <v>259</v>
      </c>
      <c r="C27" s="57">
        <v>26372.12</v>
      </c>
      <c r="D27" s="36"/>
      <c r="E27" s="28">
        <f t="shared" si="0"/>
        <v>-2349.49233445249</v>
      </c>
      <c r="F27" s="28">
        <f t="shared" si="1"/>
        <v>-2349.5</v>
      </c>
      <c r="G27" s="28">
        <f t="shared" si="2"/>
        <v>8.5274999997636769E-2</v>
      </c>
      <c r="H27" s="28">
        <f t="shared" si="3"/>
        <v>8.5274999997636769E-2</v>
      </c>
      <c r="O27" s="28">
        <f t="shared" ca="1" si="4"/>
        <v>-0.24528540003738117</v>
      </c>
      <c r="Q27" s="58">
        <f t="shared" si="5"/>
        <v>11353.619999999999</v>
      </c>
    </row>
    <row r="28" spans="1:18" s="28" customFormat="1" ht="12.95" customHeight="1" x14ac:dyDescent="0.2">
      <c r="A28" s="55" t="s">
        <v>62</v>
      </c>
      <c r="B28" s="56" t="s">
        <v>258</v>
      </c>
      <c r="C28" s="57">
        <v>26466.37</v>
      </c>
      <c r="D28" s="36"/>
      <c r="E28" s="28">
        <f t="shared" si="0"/>
        <v>-2341.0200054834172</v>
      </c>
      <c r="F28" s="28">
        <f t="shared" si="1"/>
        <v>-2341</v>
      </c>
      <c r="G28" s="28">
        <f t="shared" si="2"/>
        <v>-0.22255000000222935</v>
      </c>
      <c r="H28" s="28">
        <f t="shared" si="3"/>
        <v>-0.22255000000222935</v>
      </c>
      <c r="O28" s="28">
        <f t="shared" ca="1" si="4"/>
        <v>-0.24371308426729146</v>
      </c>
      <c r="Q28" s="58">
        <f t="shared" si="5"/>
        <v>11447.869999999999</v>
      </c>
    </row>
    <row r="29" spans="1:18" x14ac:dyDescent="0.2">
      <c r="A29" s="25" t="s">
        <v>62</v>
      </c>
      <c r="B29" s="27" t="s">
        <v>259</v>
      </c>
      <c r="C29" s="26">
        <v>26494.32</v>
      </c>
      <c r="D29" s="3"/>
      <c r="E29">
        <f t="shared" si="0"/>
        <v>-2338.5075217201752</v>
      </c>
      <c r="F29">
        <f t="shared" si="1"/>
        <v>-2338.5</v>
      </c>
      <c r="G29">
        <f t="shared" si="2"/>
        <v>-8.3675000001676381E-2</v>
      </c>
      <c r="H29">
        <f t="shared" si="3"/>
        <v>-8.3675000001676381E-2</v>
      </c>
      <c r="O29">
        <f t="shared" ca="1" si="4"/>
        <v>-0.2432506384525592</v>
      </c>
      <c r="Q29" s="1">
        <f t="shared" si="5"/>
        <v>11475.82</v>
      </c>
    </row>
    <row r="30" spans="1:18" x14ac:dyDescent="0.2">
      <c r="A30" s="25" t="s">
        <v>62</v>
      </c>
      <c r="B30" s="27" t="s">
        <v>258</v>
      </c>
      <c r="C30" s="26">
        <v>26544.27</v>
      </c>
      <c r="D30" s="3"/>
      <c r="E30">
        <f t="shared" si="0"/>
        <v>-2334.0174120967781</v>
      </c>
      <c r="F30">
        <f t="shared" si="1"/>
        <v>-2334</v>
      </c>
      <c r="G30">
        <f t="shared" si="2"/>
        <v>-0.19369999999980791</v>
      </c>
      <c r="H30">
        <f t="shared" si="3"/>
        <v>-0.19369999999980791</v>
      </c>
      <c r="O30">
        <f t="shared" ca="1" si="4"/>
        <v>-0.2424182359860412</v>
      </c>
      <c r="Q30" s="1">
        <f t="shared" si="5"/>
        <v>11525.77</v>
      </c>
    </row>
    <row r="31" spans="1:18" x14ac:dyDescent="0.2">
      <c r="A31" s="25" t="s">
        <v>62</v>
      </c>
      <c r="B31" s="27" t="s">
        <v>259</v>
      </c>
      <c r="C31" s="26">
        <v>26560.79</v>
      </c>
      <c r="D31" s="3"/>
      <c r="E31">
        <f t="shared" si="0"/>
        <v>-2332.5323948599707</v>
      </c>
      <c r="F31">
        <f t="shared" si="1"/>
        <v>-2332.5</v>
      </c>
      <c r="G31">
        <f t="shared" si="2"/>
        <v>-0.36037500000020373</v>
      </c>
      <c r="H31">
        <f t="shared" si="3"/>
        <v>-0.36037500000020373</v>
      </c>
      <c r="O31">
        <f t="shared" ca="1" si="4"/>
        <v>-0.24214076849720181</v>
      </c>
      <c r="Q31" s="1">
        <f t="shared" si="5"/>
        <v>11542.29</v>
      </c>
    </row>
    <row r="32" spans="1:18" x14ac:dyDescent="0.2">
      <c r="A32" s="25" t="s">
        <v>62</v>
      </c>
      <c r="B32" s="27" t="s">
        <v>259</v>
      </c>
      <c r="C32" s="26">
        <v>26560.84</v>
      </c>
      <c r="D32" s="3"/>
      <c r="E32">
        <f t="shared" si="0"/>
        <v>-2332.5279002557431</v>
      </c>
      <c r="F32">
        <f t="shared" si="1"/>
        <v>-2332.5</v>
      </c>
      <c r="G32">
        <f t="shared" si="2"/>
        <v>-0.31037500000093132</v>
      </c>
      <c r="H32">
        <f t="shared" si="3"/>
        <v>-0.31037500000093132</v>
      </c>
      <c r="O32">
        <f t="shared" ca="1" si="4"/>
        <v>-0.24214076849720181</v>
      </c>
      <c r="Q32" s="1">
        <f t="shared" si="5"/>
        <v>11542.34</v>
      </c>
    </row>
    <row r="33" spans="1:17" x14ac:dyDescent="0.2">
      <c r="A33" s="25" t="s">
        <v>62</v>
      </c>
      <c r="B33" s="27" t="s">
        <v>258</v>
      </c>
      <c r="C33" s="26">
        <v>26599.81</v>
      </c>
      <c r="D33" s="3"/>
      <c r="E33">
        <f t="shared" si="0"/>
        <v>-2329.0248057207323</v>
      </c>
      <c r="F33">
        <f t="shared" si="1"/>
        <v>-2329</v>
      </c>
      <c r="G33">
        <f t="shared" si="2"/>
        <v>-0.27594999999928405</v>
      </c>
      <c r="H33">
        <f t="shared" si="3"/>
        <v>-0.27594999999928405</v>
      </c>
      <c r="O33">
        <f t="shared" ca="1" si="4"/>
        <v>-0.24149334435657668</v>
      </c>
      <c r="Q33" s="1">
        <f t="shared" si="5"/>
        <v>11581.310000000001</v>
      </c>
    </row>
    <row r="34" spans="1:17" x14ac:dyDescent="0.2">
      <c r="A34" s="25" t="s">
        <v>57</v>
      </c>
      <c r="B34" s="27" t="s">
        <v>258</v>
      </c>
      <c r="C34" s="26">
        <v>26599.85</v>
      </c>
      <c r="D34" s="3"/>
      <c r="E34">
        <f t="shared" si="0"/>
        <v>-2329.0212100373506</v>
      </c>
      <c r="F34">
        <f t="shared" si="1"/>
        <v>-2329</v>
      </c>
      <c r="G34">
        <f t="shared" si="2"/>
        <v>-0.23595000000204891</v>
      </c>
      <c r="H34">
        <f t="shared" si="3"/>
        <v>-0.23595000000204891</v>
      </c>
      <c r="O34">
        <f t="shared" ca="1" si="4"/>
        <v>-0.24149334435657668</v>
      </c>
      <c r="Q34" s="1">
        <f t="shared" si="5"/>
        <v>11581.349999999999</v>
      </c>
    </row>
    <row r="35" spans="1:17" x14ac:dyDescent="0.2">
      <c r="A35" s="25" t="s">
        <v>62</v>
      </c>
      <c r="B35" s="27" t="s">
        <v>259</v>
      </c>
      <c r="C35" s="26">
        <v>26605.33</v>
      </c>
      <c r="D35" s="3"/>
      <c r="E35">
        <f t="shared" si="0"/>
        <v>-2328.5286014140024</v>
      </c>
      <c r="F35">
        <f t="shared" si="1"/>
        <v>-2328.5</v>
      </c>
      <c r="G35">
        <f t="shared" si="2"/>
        <v>-0.3181750000003376</v>
      </c>
      <c r="H35">
        <f t="shared" si="3"/>
        <v>-0.3181750000003376</v>
      </c>
      <c r="O35">
        <f t="shared" ca="1" si="4"/>
        <v>-0.24140085519363022</v>
      </c>
      <c r="Q35" s="1">
        <f t="shared" si="5"/>
        <v>11586.830000000002</v>
      </c>
    </row>
    <row r="36" spans="1:17" x14ac:dyDescent="0.2">
      <c r="A36" s="25" t="s">
        <v>62</v>
      </c>
      <c r="B36" s="27" t="s">
        <v>258</v>
      </c>
      <c r="C36" s="26">
        <v>26855.69</v>
      </c>
      <c r="D36" s="3"/>
      <c r="E36">
        <f t="shared" si="0"/>
        <v>-2306.0232191254399</v>
      </c>
      <c r="F36">
        <f t="shared" si="1"/>
        <v>-2306</v>
      </c>
      <c r="G36">
        <f t="shared" si="2"/>
        <v>-0.25830000000132713</v>
      </c>
      <c r="H36">
        <f t="shared" si="3"/>
        <v>-0.25830000000132713</v>
      </c>
      <c r="O36">
        <f t="shared" ca="1" si="4"/>
        <v>-0.23723884286103994</v>
      </c>
      <c r="Q36" s="1">
        <f t="shared" si="5"/>
        <v>11837.189999999999</v>
      </c>
    </row>
    <row r="37" spans="1:17" x14ac:dyDescent="0.2">
      <c r="A37" s="25" t="s">
        <v>62</v>
      </c>
      <c r="B37" s="27" t="s">
        <v>258</v>
      </c>
      <c r="C37" s="26">
        <v>26911.31</v>
      </c>
      <c r="D37" s="3"/>
      <c r="E37">
        <f t="shared" si="0"/>
        <v>-2301.0234213826302</v>
      </c>
      <c r="F37">
        <f t="shared" si="1"/>
        <v>-2301</v>
      </c>
      <c r="G37">
        <f t="shared" si="2"/>
        <v>-0.26054999999905704</v>
      </c>
      <c r="H37">
        <f t="shared" si="3"/>
        <v>-0.26054999999905704</v>
      </c>
      <c r="O37">
        <f t="shared" ca="1" si="4"/>
        <v>-0.23631395123157542</v>
      </c>
      <c r="Q37" s="1">
        <f t="shared" si="5"/>
        <v>11892.810000000001</v>
      </c>
    </row>
    <row r="38" spans="1:17" x14ac:dyDescent="0.2">
      <c r="A38" s="25" t="s">
        <v>62</v>
      </c>
      <c r="B38" s="27" t="s">
        <v>259</v>
      </c>
      <c r="C38" s="26">
        <v>26928.07</v>
      </c>
      <c r="D38" s="3"/>
      <c r="E38">
        <f t="shared" si="0"/>
        <v>-2299.5168300455307</v>
      </c>
      <c r="F38">
        <f t="shared" si="1"/>
        <v>-2299.5</v>
      </c>
      <c r="G38">
        <f t="shared" si="2"/>
        <v>-0.18722500000149012</v>
      </c>
      <c r="H38">
        <f t="shared" si="3"/>
        <v>-0.18722500000149012</v>
      </c>
      <c r="O38">
        <f t="shared" ca="1" si="4"/>
        <v>-0.23603648374273609</v>
      </c>
      <c r="Q38" s="1">
        <f t="shared" si="5"/>
        <v>11909.57</v>
      </c>
    </row>
    <row r="39" spans="1:17" x14ac:dyDescent="0.2">
      <c r="A39" s="25" t="s">
        <v>62</v>
      </c>
      <c r="B39" s="27" t="s">
        <v>259</v>
      </c>
      <c r="C39" s="26">
        <v>27261.69</v>
      </c>
      <c r="D39" s="3"/>
      <c r="E39">
        <f t="shared" si="0"/>
        <v>-2269.5270327971275</v>
      </c>
      <c r="F39">
        <f t="shared" si="1"/>
        <v>-2269.5</v>
      </c>
      <c r="G39">
        <f t="shared" si="2"/>
        <v>-0.30072500000096625</v>
      </c>
      <c r="H39">
        <f t="shared" si="3"/>
        <v>-0.30072500000096625</v>
      </c>
      <c r="O39">
        <f t="shared" ca="1" si="4"/>
        <v>-0.23048713396594903</v>
      </c>
      <c r="Q39" s="1">
        <f t="shared" si="5"/>
        <v>12243.189999999999</v>
      </c>
    </row>
    <row r="40" spans="1:17" x14ac:dyDescent="0.2">
      <c r="A40" s="25" t="s">
        <v>62</v>
      </c>
      <c r="B40" s="27" t="s">
        <v>258</v>
      </c>
      <c r="C40" s="26">
        <v>27267.42</v>
      </c>
      <c r="D40" s="3"/>
      <c r="E40">
        <f t="shared" si="0"/>
        <v>-2269.0119511526414</v>
      </c>
      <c r="F40">
        <f t="shared" si="1"/>
        <v>-2269</v>
      </c>
      <c r="G40">
        <f t="shared" si="2"/>
        <v>-0.13295000000289292</v>
      </c>
      <c r="H40">
        <f t="shared" si="3"/>
        <v>-0.13295000000289292</v>
      </c>
      <c r="O40">
        <f t="shared" ca="1" si="4"/>
        <v>-0.23039464480300256</v>
      </c>
      <c r="Q40" s="1">
        <f t="shared" si="5"/>
        <v>12248.919999999998</v>
      </c>
    </row>
    <row r="41" spans="1:17" x14ac:dyDescent="0.2">
      <c r="A41" s="25" t="s">
        <v>62</v>
      </c>
      <c r="B41" s="27" t="s">
        <v>258</v>
      </c>
      <c r="C41" s="26">
        <v>27567.68</v>
      </c>
      <c r="D41" s="3"/>
      <c r="E41">
        <f t="shared" si="0"/>
        <v>-2242.0209538449094</v>
      </c>
      <c r="F41">
        <f t="shared" si="1"/>
        <v>-2242</v>
      </c>
      <c r="G41">
        <f t="shared" si="2"/>
        <v>-0.23310000000128639</v>
      </c>
      <c r="H41">
        <f t="shared" si="3"/>
        <v>-0.23310000000128639</v>
      </c>
      <c r="O41">
        <f t="shared" ca="1" si="4"/>
        <v>-0.22540023000389428</v>
      </c>
      <c r="Q41" s="1">
        <f t="shared" si="5"/>
        <v>12549.18</v>
      </c>
    </row>
    <row r="42" spans="1:17" x14ac:dyDescent="0.2">
      <c r="A42" s="25" t="s">
        <v>62</v>
      </c>
      <c r="B42" s="27" t="s">
        <v>259</v>
      </c>
      <c r="C42" s="26">
        <v>27628.81</v>
      </c>
      <c r="D42" s="3"/>
      <c r="E42">
        <f t="shared" si="0"/>
        <v>-2236.5258507162152</v>
      </c>
      <c r="F42">
        <f t="shared" si="1"/>
        <v>-2236.5</v>
      </c>
      <c r="G42">
        <f t="shared" si="2"/>
        <v>-0.28757499999846914</v>
      </c>
      <c r="H42">
        <f t="shared" si="3"/>
        <v>-0.28757499999846914</v>
      </c>
      <c r="O42">
        <f t="shared" ca="1" si="4"/>
        <v>-0.2243828492114833</v>
      </c>
      <c r="Q42" s="1">
        <f t="shared" si="5"/>
        <v>12610.310000000001</v>
      </c>
    </row>
    <row r="43" spans="1:17" x14ac:dyDescent="0.2">
      <c r="A43" s="25" t="s">
        <v>62</v>
      </c>
      <c r="B43" s="27" t="s">
        <v>258</v>
      </c>
      <c r="C43" s="26">
        <v>27634.5</v>
      </c>
      <c r="D43" s="3"/>
      <c r="E43">
        <f t="shared" si="0"/>
        <v>-2236.0143647551117</v>
      </c>
      <c r="F43">
        <f t="shared" si="1"/>
        <v>-2236</v>
      </c>
      <c r="G43">
        <f t="shared" si="2"/>
        <v>-0.15980000000126893</v>
      </c>
      <c r="H43">
        <f t="shared" si="3"/>
        <v>-0.15980000000126893</v>
      </c>
      <c r="O43">
        <f t="shared" ca="1" si="4"/>
        <v>-0.22429036004853684</v>
      </c>
      <c r="Q43" s="1">
        <f t="shared" si="5"/>
        <v>12616</v>
      </c>
    </row>
    <row r="44" spans="1:17" x14ac:dyDescent="0.2">
      <c r="A44" s="25" t="s">
        <v>62</v>
      </c>
      <c r="B44" s="27" t="s">
        <v>259</v>
      </c>
      <c r="C44" s="26">
        <v>27662.23</v>
      </c>
      <c r="D44" s="3"/>
      <c r="E44">
        <f t="shared" si="0"/>
        <v>-2233.521657250471</v>
      </c>
      <c r="F44">
        <f t="shared" si="1"/>
        <v>-2233.5</v>
      </c>
      <c r="G44">
        <f t="shared" si="2"/>
        <v>-0.24092500000188011</v>
      </c>
      <c r="H44">
        <f t="shared" si="3"/>
        <v>-0.24092500000188011</v>
      </c>
      <c r="O44">
        <f t="shared" ca="1" si="4"/>
        <v>-0.22382791423380458</v>
      </c>
      <c r="Q44" s="1">
        <f t="shared" si="5"/>
        <v>12643.73</v>
      </c>
    </row>
    <row r="45" spans="1:17" x14ac:dyDescent="0.2">
      <c r="A45" s="25" t="s">
        <v>62</v>
      </c>
      <c r="B45" s="27" t="s">
        <v>258</v>
      </c>
      <c r="C45" s="26">
        <v>27701.19</v>
      </c>
      <c r="D45" s="3"/>
      <c r="E45">
        <f t="shared" si="0"/>
        <v>-2230.019461636306</v>
      </c>
      <c r="F45">
        <f t="shared" si="1"/>
        <v>-2230</v>
      </c>
      <c r="G45">
        <f t="shared" si="2"/>
        <v>-0.2165000000022701</v>
      </c>
      <c r="H45">
        <f t="shared" si="3"/>
        <v>-0.2165000000022701</v>
      </c>
      <c r="O45">
        <f t="shared" ca="1" si="4"/>
        <v>-0.22318049009317945</v>
      </c>
      <c r="Q45" s="1">
        <f t="shared" si="5"/>
        <v>12682.689999999999</v>
      </c>
    </row>
    <row r="46" spans="1:17" x14ac:dyDescent="0.2">
      <c r="A46" s="25" t="s">
        <v>76</v>
      </c>
      <c r="B46" s="27" t="s">
        <v>258</v>
      </c>
      <c r="C46" s="26">
        <v>27912.98</v>
      </c>
      <c r="D46" s="3"/>
      <c r="E46">
        <f t="shared" si="0"/>
        <v>-2210.9812170489331</v>
      </c>
      <c r="F46">
        <f t="shared" si="1"/>
        <v>-2211</v>
      </c>
      <c r="G46">
        <f t="shared" si="2"/>
        <v>0.20894999999654829</v>
      </c>
      <c r="H46">
        <f t="shared" si="3"/>
        <v>0.20894999999654829</v>
      </c>
      <c r="O46">
        <f t="shared" ca="1" si="4"/>
        <v>-0.21966590190121429</v>
      </c>
      <c r="Q46" s="1">
        <f t="shared" si="5"/>
        <v>12894.48</v>
      </c>
    </row>
    <row r="47" spans="1:17" x14ac:dyDescent="0.2">
      <c r="A47" s="25" t="s">
        <v>76</v>
      </c>
      <c r="B47" s="27" t="s">
        <v>259</v>
      </c>
      <c r="C47" s="26">
        <v>27918.17</v>
      </c>
      <c r="D47" s="3"/>
      <c r="E47">
        <f t="shared" si="0"/>
        <v>-2210.5146771301056</v>
      </c>
      <c r="F47">
        <f t="shared" si="1"/>
        <v>-2210.5</v>
      </c>
      <c r="G47">
        <f t="shared" si="2"/>
        <v>-0.16327500000261352</v>
      </c>
      <c r="H47">
        <f t="shared" si="3"/>
        <v>-0.16327500000261352</v>
      </c>
      <c r="O47">
        <f t="shared" ca="1" si="4"/>
        <v>-0.21957341273826789</v>
      </c>
      <c r="Q47" s="1">
        <f t="shared" si="5"/>
        <v>12899.669999999998</v>
      </c>
    </row>
    <row r="48" spans="1:17" x14ac:dyDescent="0.2">
      <c r="A48" s="25" t="s">
        <v>62</v>
      </c>
      <c r="B48" s="27" t="s">
        <v>259</v>
      </c>
      <c r="C48" s="26">
        <v>27940.26</v>
      </c>
      <c r="D48" s="3"/>
      <c r="E48">
        <f t="shared" si="0"/>
        <v>-2208.5289609823408</v>
      </c>
      <c r="F48">
        <f t="shared" si="1"/>
        <v>-2208.5</v>
      </c>
      <c r="G48">
        <f t="shared" si="2"/>
        <v>-0.32217500000479049</v>
      </c>
      <c r="H48">
        <f t="shared" si="3"/>
        <v>-0.32217500000479049</v>
      </c>
      <c r="O48">
        <f t="shared" ca="1" si="4"/>
        <v>-0.21920345608648203</v>
      </c>
      <c r="Q48" s="1">
        <f t="shared" si="5"/>
        <v>12921.759999999998</v>
      </c>
    </row>
    <row r="49" spans="1:17" x14ac:dyDescent="0.2">
      <c r="A49" s="25" t="s">
        <v>62</v>
      </c>
      <c r="B49" s="27" t="s">
        <v>258</v>
      </c>
      <c r="C49" s="26">
        <v>27979.32</v>
      </c>
      <c r="D49" s="3"/>
      <c r="E49">
        <f t="shared" si="0"/>
        <v>-2205.0177761597206</v>
      </c>
      <c r="F49">
        <f t="shared" si="1"/>
        <v>-2205</v>
      </c>
      <c r="G49">
        <f t="shared" si="2"/>
        <v>-0.19775000000299769</v>
      </c>
      <c r="H49">
        <f t="shared" si="3"/>
        <v>-0.19775000000299769</v>
      </c>
      <c r="O49">
        <f t="shared" ca="1" si="4"/>
        <v>-0.2185560319458569</v>
      </c>
      <c r="Q49" s="1">
        <f t="shared" si="5"/>
        <v>12960.82</v>
      </c>
    </row>
    <row r="50" spans="1:17" x14ac:dyDescent="0.2">
      <c r="A50" s="25" t="s">
        <v>140</v>
      </c>
      <c r="B50" s="27" t="s">
        <v>258</v>
      </c>
      <c r="C50" s="26">
        <v>27979.34</v>
      </c>
      <c r="D50" s="3"/>
      <c r="E50">
        <f t="shared" si="0"/>
        <v>-2205.0159783180293</v>
      </c>
      <c r="F50">
        <f t="shared" si="1"/>
        <v>-2205</v>
      </c>
      <c r="G50">
        <f t="shared" si="2"/>
        <v>-0.17775000000256114</v>
      </c>
      <c r="H50">
        <f t="shared" si="3"/>
        <v>-0.17775000000256114</v>
      </c>
      <c r="O50">
        <f t="shared" ca="1" si="4"/>
        <v>-0.2185560319458569</v>
      </c>
      <c r="Q50" s="1">
        <f t="shared" si="5"/>
        <v>12960.84</v>
      </c>
    </row>
    <row r="51" spans="1:17" x14ac:dyDescent="0.2">
      <c r="A51" s="25" t="s">
        <v>62</v>
      </c>
      <c r="B51" s="27" t="s">
        <v>259</v>
      </c>
      <c r="C51" s="26">
        <v>28062.62</v>
      </c>
      <c r="D51" s="3"/>
      <c r="E51">
        <f t="shared" si="0"/>
        <v>-2197.5297655164977</v>
      </c>
      <c r="F51">
        <f t="shared" si="1"/>
        <v>-2197.5</v>
      </c>
      <c r="G51">
        <f t="shared" si="2"/>
        <v>-0.33112500000061118</v>
      </c>
      <c r="H51">
        <f t="shared" si="3"/>
        <v>-0.33112500000061118</v>
      </c>
      <c r="O51">
        <f t="shared" ca="1" si="4"/>
        <v>-0.21716869450166013</v>
      </c>
      <c r="Q51" s="1">
        <f t="shared" si="5"/>
        <v>13044.119999999999</v>
      </c>
    </row>
    <row r="52" spans="1:17" x14ac:dyDescent="0.2">
      <c r="A52" s="25" t="s">
        <v>62</v>
      </c>
      <c r="B52" s="27" t="s">
        <v>258</v>
      </c>
      <c r="C52" s="26">
        <v>28290.86</v>
      </c>
      <c r="D52" s="3"/>
      <c r="E52">
        <f t="shared" si="0"/>
        <v>-2177.0127961382359</v>
      </c>
      <c r="F52">
        <f t="shared" si="1"/>
        <v>-2177</v>
      </c>
      <c r="G52">
        <f t="shared" si="2"/>
        <v>-0.14235000000189757</v>
      </c>
      <c r="H52">
        <f t="shared" si="3"/>
        <v>-0.14235000000189757</v>
      </c>
      <c r="O52">
        <f t="shared" ca="1" si="4"/>
        <v>-0.21337663882085564</v>
      </c>
      <c r="Q52" s="1">
        <f t="shared" si="5"/>
        <v>13272.36</v>
      </c>
    </row>
    <row r="53" spans="1:17" x14ac:dyDescent="0.2">
      <c r="A53" s="25" t="s">
        <v>62</v>
      </c>
      <c r="B53" s="27" t="s">
        <v>259</v>
      </c>
      <c r="C53" s="26">
        <v>28307.37</v>
      </c>
      <c r="D53" s="3"/>
      <c r="E53">
        <f t="shared" ref="E53:E84" si="6">+(C53-C$7)/C$8</f>
        <v>-2175.5286778222744</v>
      </c>
      <c r="F53">
        <f t="shared" ref="F53:F84" si="7">ROUND(2*E53,0)/2</f>
        <v>-2175.5</v>
      </c>
      <c r="G53">
        <f t="shared" ref="G53:G84" si="8">+C53-(C$7+F53*C$8)</f>
        <v>-0.31902500000069267</v>
      </c>
      <c r="H53">
        <f t="shared" ref="H53:H84" si="9">+G53</f>
        <v>-0.31902500000069267</v>
      </c>
      <c r="O53">
        <f t="shared" ref="O53:O84" ca="1" si="10">+C$11+C$12*$F53</f>
        <v>-0.21309917133201631</v>
      </c>
      <c r="Q53" s="1">
        <f t="shared" ref="Q53:Q84" si="11">+C53-15018.5</f>
        <v>13288.869999999999</v>
      </c>
    </row>
    <row r="54" spans="1:17" x14ac:dyDescent="0.2">
      <c r="A54" s="25" t="s">
        <v>62</v>
      </c>
      <c r="B54" s="27" t="s">
        <v>259</v>
      </c>
      <c r="C54" s="26">
        <v>28874.6</v>
      </c>
      <c r="D54" s="3"/>
      <c r="E54">
        <f t="shared" si="6"/>
        <v>-2124.5391907015628</v>
      </c>
      <c r="F54">
        <f t="shared" si="7"/>
        <v>-2124.5</v>
      </c>
      <c r="G54">
        <f t="shared" si="8"/>
        <v>-0.43597500000396394</v>
      </c>
      <c r="H54">
        <f t="shared" si="9"/>
        <v>-0.43597500000396394</v>
      </c>
      <c r="O54">
        <f t="shared" ca="1" si="10"/>
        <v>-0.20366527671147835</v>
      </c>
      <c r="Q54" s="1">
        <f t="shared" si="11"/>
        <v>13856.099999999999</v>
      </c>
    </row>
    <row r="55" spans="1:17" x14ac:dyDescent="0.2">
      <c r="A55" s="25" t="s">
        <v>62</v>
      </c>
      <c r="B55" s="27" t="s">
        <v>258</v>
      </c>
      <c r="C55" s="26">
        <v>29025.06</v>
      </c>
      <c r="D55" s="3"/>
      <c r="E55">
        <f t="shared" si="6"/>
        <v>-2111.0140276597945</v>
      </c>
      <c r="F55">
        <f t="shared" si="7"/>
        <v>-2111</v>
      </c>
      <c r="G55">
        <f t="shared" si="8"/>
        <v>-0.15605000000141445</v>
      </c>
      <c r="H55">
        <f t="shared" si="9"/>
        <v>-0.15605000000141445</v>
      </c>
      <c r="O55">
        <f t="shared" ca="1" si="10"/>
        <v>-0.20116806931192419</v>
      </c>
      <c r="Q55" s="1">
        <f t="shared" si="11"/>
        <v>14006.560000000001</v>
      </c>
    </row>
    <row r="56" spans="1:17" x14ac:dyDescent="0.2">
      <c r="A56" s="25" t="s">
        <v>62</v>
      </c>
      <c r="B56" s="27" t="s">
        <v>259</v>
      </c>
      <c r="C56" s="26">
        <v>29108.32</v>
      </c>
      <c r="D56" s="3"/>
      <c r="E56">
        <f t="shared" si="6"/>
        <v>-2103.5296126999538</v>
      </c>
      <c r="F56">
        <f t="shared" si="7"/>
        <v>-2103.5</v>
      </c>
      <c r="G56">
        <f t="shared" si="8"/>
        <v>-0.32942499999990105</v>
      </c>
      <c r="H56">
        <f t="shared" si="9"/>
        <v>-0.32942499999990105</v>
      </c>
      <c r="O56">
        <f t="shared" ca="1" si="10"/>
        <v>-0.19978073186772741</v>
      </c>
      <c r="Q56" s="1">
        <f t="shared" si="11"/>
        <v>14089.82</v>
      </c>
    </row>
    <row r="57" spans="1:17" x14ac:dyDescent="0.2">
      <c r="A57" s="25" t="s">
        <v>62</v>
      </c>
      <c r="B57" s="27" t="s">
        <v>259</v>
      </c>
      <c r="C57" s="26">
        <v>29464.25</v>
      </c>
      <c r="D57" s="3"/>
      <c r="E57">
        <f t="shared" si="6"/>
        <v>-2071.5343230451845</v>
      </c>
      <c r="F57">
        <f t="shared" si="7"/>
        <v>-2071.5</v>
      </c>
      <c r="G57">
        <f t="shared" si="8"/>
        <v>-0.38182500000038999</v>
      </c>
      <c r="H57">
        <f t="shared" si="9"/>
        <v>-0.38182500000038999</v>
      </c>
      <c r="O57">
        <f t="shared" ca="1" si="10"/>
        <v>-0.19386142543915461</v>
      </c>
      <c r="Q57" s="1">
        <f t="shared" si="11"/>
        <v>14445.75</v>
      </c>
    </row>
    <row r="58" spans="1:17" x14ac:dyDescent="0.2">
      <c r="A58" s="25" t="s">
        <v>62</v>
      </c>
      <c r="B58" s="27" t="s">
        <v>258</v>
      </c>
      <c r="C58" s="26">
        <v>29470.1</v>
      </c>
      <c r="D58" s="3"/>
      <c r="E58">
        <f t="shared" si="6"/>
        <v>-2071.0084543505523</v>
      </c>
      <c r="F58">
        <f t="shared" si="7"/>
        <v>-2071</v>
      </c>
      <c r="G58">
        <f t="shared" si="8"/>
        <v>-9.4050000003335299E-2</v>
      </c>
      <c r="H58">
        <f t="shared" si="9"/>
        <v>-9.4050000003335299E-2</v>
      </c>
      <c r="O58">
        <f t="shared" ca="1" si="10"/>
        <v>-0.19376893627620814</v>
      </c>
      <c r="Q58" s="1">
        <f t="shared" si="11"/>
        <v>14451.599999999999</v>
      </c>
    </row>
    <row r="59" spans="1:17" x14ac:dyDescent="0.2">
      <c r="A59" s="25" t="s">
        <v>62</v>
      </c>
      <c r="B59" s="27" t="s">
        <v>258</v>
      </c>
      <c r="C59" s="26">
        <v>29870.54</v>
      </c>
      <c r="D59" s="3"/>
      <c r="E59">
        <f t="shared" si="6"/>
        <v>-2035.0120680123512</v>
      </c>
      <c r="F59">
        <f t="shared" si="7"/>
        <v>-2035</v>
      </c>
      <c r="G59">
        <f t="shared" si="8"/>
        <v>-0.13424999999915599</v>
      </c>
      <c r="H59">
        <f t="shared" si="9"/>
        <v>-0.13424999999915599</v>
      </c>
      <c r="O59">
        <f t="shared" ca="1" si="10"/>
        <v>-0.18710971654406369</v>
      </c>
      <c r="Q59" s="1">
        <f t="shared" si="11"/>
        <v>14852.04</v>
      </c>
    </row>
    <row r="60" spans="1:17" x14ac:dyDescent="0.2">
      <c r="A60" s="25" t="s">
        <v>76</v>
      </c>
      <c r="B60" s="27" t="s">
        <v>258</v>
      </c>
      <c r="C60" s="26">
        <v>30248.52</v>
      </c>
      <c r="D60" s="3"/>
      <c r="E60">
        <f t="shared" si="6"/>
        <v>-2001.0346578931992</v>
      </c>
      <c r="F60">
        <f t="shared" si="7"/>
        <v>-2001</v>
      </c>
      <c r="G60">
        <f t="shared" si="8"/>
        <v>-0.38554999999905704</v>
      </c>
      <c r="H60">
        <f t="shared" si="9"/>
        <v>-0.38554999999905704</v>
      </c>
      <c r="O60">
        <f t="shared" ca="1" si="10"/>
        <v>-0.18082045346370504</v>
      </c>
      <c r="Q60" s="1">
        <f t="shared" si="11"/>
        <v>15230.02</v>
      </c>
    </row>
    <row r="61" spans="1:17" x14ac:dyDescent="0.2">
      <c r="A61" s="25" t="s">
        <v>76</v>
      </c>
      <c r="B61" s="27" t="s">
        <v>259</v>
      </c>
      <c r="C61" s="26">
        <v>30254.39</v>
      </c>
      <c r="D61" s="3"/>
      <c r="E61">
        <f t="shared" si="6"/>
        <v>-2000.5069913568761</v>
      </c>
      <c r="F61">
        <f t="shared" si="7"/>
        <v>-2000.5</v>
      </c>
      <c r="G61">
        <f t="shared" si="8"/>
        <v>-7.7775000001565786E-2</v>
      </c>
      <c r="H61">
        <f t="shared" si="9"/>
        <v>-7.7775000001565786E-2</v>
      </c>
      <c r="O61">
        <f t="shared" ca="1" si="10"/>
        <v>-0.18072796430075858</v>
      </c>
      <c r="Q61" s="1">
        <f t="shared" si="11"/>
        <v>15235.89</v>
      </c>
    </row>
    <row r="62" spans="1:17" x14ac:dyDescent="0.2">
      <c r="A62" s="25" t="s">
        <v>174</v>
      </c>
      <c r="B62" s="27" t="s">
        <v>258</v>
      </c>
      <c r="C62" s="26">
        <v>30938.71</v>
      </c>
      <c r="D62" s="3"/>
      <c r="E62">
        <f t="shared" si="6"/>
        <v>-1938.9920400559131</v>
      </c>
      <c r="F62">
        <f t="shared" si="7"/>
        <v>-1939</v>
      </c>
      <c r="G62">
        <f t="shared" si="8"/>
        <v>8.8549999996757833E-2</v>
      </c>
      <c r="H62">
        <f t="shared" si="9"/>
        <v>8.8549999996757833E-2</v>
      </c>
      <c r="O62">
        <f t="shared" ca="1" si="10"/>
        <v>-0.16935179725834518</v>
      </c>
      <c r="Q62" s="1">
        <f t="shared" si="11"/>
        <v>15920.21</v>
      </c>
    </row>
    <row r="63" spans="1:17" x14ac:dyDescent="0.2">
      <c r="A63" s="25" t="s">
        <v>179</v>
      </c>
      <c r="B63" s="27" t="s">
        <v>259</v>
      </c>
      <c r="C63" s="26">
        <v>31298.95</v>
      </c>
      <c r="D63" s="3"/>
      <c r="E63">
        <f t="shared" si="6"/>
        <v>-1906.6093155167223</v>
      </c>
      <c r="F63">
        <f t="shared" si="7"/>
        <v>-1906.5</v>
      </c>
      <c r="G63">
        <f t="shared" si="8"/>
        <v>-1.2160750000002736</v>
      </c>
      <c r="H63">
        <f t="shared" si="9"/>
        <v>-1.2160750000002736</v>
      </c>
      <c r="O63">
        <f t="shared" ca="1" si="10"/>
        <v>-0.16334000166682586</v>
      </c>
      <c r="Q63" s="1">
        <f t="shared" si="11"/>
        <v>16280.45</v>
      </c>
    </row>
    <row r="64" spans="1:17" x14ac:dyDescent="0.2">
      <c r="A64" s="25" t="s">
        <v>76</v>
      </c>
      <c r="B64" s="27" t="s">
        <v>258</v>
      </c>
      <c r="C64" s="26">
        <v>31594.84</v>
      </c>
      <c r="D64" s="3"/>
      <c r="E64">
        <f t="shared" si="6"/>
        <v>-1880.0111466184846</v>
      </c>
      <c r="F64">
        <f t="shared" si="7"/>
        <v>-1880</v>
      </c>
      <c r="G64">
        <f t="shared" si="8"/>
        <v>-0.12399999999979627</v>
      </c>
      <c r="H64">
        <f t="shared" si="9"/>
        <v>-0.12399999999979627</v>
      </c>
      <c r="O64">
        <f t="shared" ca="1" si="10"/>
        <v>-0.15843807603066398</v>
      </c>
      <c r="Q64" s="1">
        <f t="shared" si="11"/>
        <v>16576.34</v>
      </c>
    </row>
    <row r="65" spans="1:17" x14ac:dyDescent="0.2">
      <c r="A65" s="25" t="s">
        <v>76</v>
      </c>
      <c r="B65" s="27" t="s">
        <v>259</v>
      </c>
      <c r="C65" s="26">
        <v>31600.6</v>
      </c>
      <c r="D65" s="3"/>
      <c r="E65">
        <f t="shared" si="6"/>
        <v>-1879.4933682114624</v>
      </c>
      <c r="F65">
        <f t="shared" si="7"/>
        <v>-1879.5</v>
      </c>
      <c r="G65">
        <f t="shared" si="8"/>
        <v>7.37749999971129E-2</v>
      </c>
      <c r="H65">
        <f t="shared" si="9"/>
        <v>7.37749999971129E-2</v>
      </c>
      <c r="O65">
        <f t="shared" ca="1" si="10"/>
        <v>-0.15834558686771752</v>
      </c>
      <c r="Q65" s="1">
        <f t="shared" si="11"/>
        <v>16582.099999999999</v>
      </c>
    </row>
    <row r="66" spans="1:17" x14ac:dyDescent="0.2">
      <c r="A66" s="25" t="s">
        <v>189</v>
      </c>
      <c r="B66" s="27" t="s">
        <v>258</v>
      </c>
      <c r="C66" s="26">
        <v>32796.445</v>
      </c>
      <c r="D66" s="3"/>
      <c r="E66">
        <f t="shared" si="6"/>
        <v>-1771.9963683597841</v>
      </c>
      <c r="F66">
        <f t="shared" si="7"/>
        <v>-1772</v>
      </c>
      <c r="G66">
        <f t="shared" si="8"/>
        <v>4.0399999998044223E-2</v>
      </c>
      <c r="H66">
        <f t="shared" si="9"/>
        <v>4.0399999998044223E-2</v>
      </c>
      <c r="O66">
        <f t="shared" ca="1" si="10"/>
        <v>-0.13846041683423063</v>
      </c>
      <c r="Q66" s="1">
        <f t="shared" si="11"/>
        <v>17777.945</v>
      </c>
    </row>
    <row r="67" spans="1:17" x14ac:dyDescent="0.2">
      <c r="A67" s="25" t="s">
        <v>76</v>
      </c>
      <c r="B67" s="27" t="s">
        <v>258</v>
      </c>
      <c r="C67" s="26">
        <v>34131.25</v>
      </c>
      <c r="D67" s="3"/>
      <c r="E67">
        <f t="shared" si="6"/>
        <v>-1652.0079644386915</v>
      </c>
      <c r="F67">
        <f t="shared" si="7"/>
        <v>-1652</v>
      </c>
      <c r="G67">
        <f t="shared" si="8"/>
        <v>-8.8600000002770685E-2</v>
      </c>
      <c r="H67">
        <f t="shared" si="9"/>
        <v>-8.8600000002770685E-2</v>
      </c>
      <c r="O67">
        <f t="shared" ca="1" si="10"/>
        <v>-0.1162630177270825</v>
      </c>
      <c r="Q67" s="1">
        <f t="shared" si="11"/>
        <v>19112.75</v>
      </c>
    </row>
    <row r="68" spans="1:17" x14ac:dyDescent="0.2">
      <c r="A68" s="25" t="s">
        <v>76</v>
      </c>
      <c r="B68" s="27" t="s">
        <v>259</v>
      </c>
      <c r="C68" s="26">
        <v>34137.230000000003</v>
      </c>
      <c r="D68" s="3"/>
      <c r="E68">
        <f t="shared" si="6"/>
        <v>-1651.4704097730673</v>
      </c>
      <c r="F68">
        <f t="shared" si="7"/>
        <v>-1651.5</v>
      </c>
      <c r="G68">
        <f t="shared" si="8"/>
        <v>0.32917499999894062</v>
      </c>
      <c r="H68">
        <f t="shared" si="9"/>
        <v>0.32917499999894062</v>
      </c>
      <c r="O68">
        <f t="shared" ca="1" si="10"/>
        <v>-0.11617052856413604</v>
      </c>
      <c r="Q68" s="1">
        <f t="shared" si="11"/>
        <v>19118.730000000003</v>
      </c>
    </row>
    <row r="69" spans="1:17" x14ac:dyDescent="0.2">
      <c r="A69" s="25" t="s">
        <v>76</v>
      </c>
      <c r="B69" s="27" t="s">
        <v>258</v>
      </c>
      <c r="C69" s="26">
        <v>35188.17</v>
      </c>
      <c r="D69" s="3"/>
      <c r="E69">
        <f t="shared" si="6"/>
        <v>-1556.999222433469</v>
      </c>
      <c r="F69">
        <f t="shared" si="7"/>
        <v>-1557</v>
      </c>
      <c r="G69">
        <f t="shared" si="8"/>
        <v>8.6499999961233698E-3</v>
      </c>
      <c r="H69">
        <f t="shared" si="9"/>
        <v>8.6499999961233698E-3</v>
      </c>
      <c r="O69">
        <f t="shared" ca="1" si="10"/>
        <v>-9.8690076767256857E-2</v>
      </c>
      <c r="Q69" s="1">
        <f t="shared" si="11"/>
        <v>20169.669999999998</v>
      </c>
    </row>
    <row r="70" spans="1:17" x14ac:dyDescent="0.2">
      <c r="A70" s="25" t="s">
        <v>76</v>
      </c>
      <c r="B70" s="27" t="s">
        <v>259</v>
      </c>
      <c r="C70" s="26">
        <v>35193.57</v>
      </c>
      <c r="D70" s="3"/>
      <c r="E70">
        <f t="shared" si="6"/>
        <v>-1556.5138051768852</v>
      </c>
      <c r="F70">
        <f t="shared" si="7"/>
        <v>-1556.5</v>
      </c>
      <c r="G70">
        <f t="shared" si="8"/>
        <v>-0.1535749999966356</v>
      </c>
      <c r="H70">
        <f t="shared" si="9"/>
        <v>-0.1535749999966356</v>
      </c>
      <c r="O70">
        <f t="shared" ca="1" si="10"/>
        <v>-9.8597587604310394E-2</v>
      </c>
      <c r="Q70" s="1">
        <f t="shared" si="11"/>
        <v>20175.07</v>
      </c>
    </row>
    <row r="71" spans="1:17" x14ac:dyDescent="0.2">
      <c r="A71" s="25" t="s">
        <v>189</v>
      </c>
      <c r="B71" s="27" t="s">
        <v>258</v>
      </c>
      <c r="C71" s="26">
        <v>35366.218000000001</v>
      </c>
      <c r="D71" s="3"/>
      <c r="E71">
        <f t="shared" si="6"/>
        <v>-1540.994116563066</v>
      </c>
      <c r="F71">
        <f t="shared" si="7"/>
        <v>-1541</v>
      </c>
      <c r="G71">
        <f t="shared" si="8"/>
        <v>6.5450000001874287E-2</v>
      </c>
      <c r="H71">
        <f t="shared" si="9"/>
        <v>6.5450000001874287E-2</v>
      </c>
      <c r="O71">
        <f t="shared" ca="1" si="10"/>
        <v>-9.5730423552970428E-2</v>
      </c>
      <c r="Q71" s="1">
        <f t="shared" si="11"/>
        <v>20347.718000000001</v>
      </c>
    </row>
    <row r="72" spans="1:17" x14ac:dyDescent="0.2">
      <c r="A72" s="25" t="s">
        <v>76</v>
      </c>
      <c r="B72" s="27" t="s">
        <v>258</v>
      </c>
      <c r="C72" s="26">
        <v>35822.42</v>
      </c>
      <c r="D72" s="3"/>
      <c r="E72">
        <f t="shared" si="6"/>
        <v>-1499.985167806049</v>
      </c>
      <c r="F72">
        <f t="shared" si="7"/>
        <v>-1500</v>
      </c>
      <c r="G72">
        <f t="shared" si="8"/>
        <v>0.16499999999359716</v>
      </c>
      <c r="H72">
        <f t="shared" si="9"/>
        <v>0.16499999999359716</v>
      </c>
      <c r="O72">
        <f t="shared" ca="1" si="10"/>
        <v>-8.8146312191361459E-2</v>
      </c>
      <c r="Q72" s="1">
        <f t="shared" si="11"/>
        <v>20803.919999999998</v>
      </c>
    </row>
    <row r="73" spans="1:17" x14ac:dyDescent="0.2">
      <c r="A73" s="25" t="s">
        <v>76</v>
      </c>
      <c r="B73" s="27" t="s">
        <v>259</v>
      </c>
      <c r="C73" s="26">
        <v>35828.230000000003</v>
      </c>
      <c r="D73" s="3"/>
      <c r="E73">
        <f t="shared" si="6"/>
        <v>-1499.4628947947986</v>
      </c>
      <c r="F73">
        <f t="shared" si="7"/>
        <v>-1499.5</v>
      </c>
      <c r="G73">
        <f t="shared" si="8"/>
        <v>0.41277499999705469</v>
      </c>
      <c r="H73">
        <f t="shared" si="9"/>
        <v>0.41277499999705469</v>
      </c>
      <c r="O73">
        <f t="shared" ca="1" si="10"/>
        <v>-8.8053823028415051E-2</v>
      </c>
      <c r="Q73" s="1">
        <f t="shared" si="11"/>
        <v>20809.730000000003</v>
      </c>
    </row>
    <row r="74" spans="1:17" x14ac:dyDescent="0.2">
      <c r="A74" s="25" t="s">
        <v>189</v>
      </c>
      <c r="B74" s="27" t="s">
        <v>258</v>
      </c>
      <c r="C74" s="26">
        <v>36078.080000000002</v>
      </c>
      <c r="D74" s="3"/>
      <c r="E74">
        <f t="shared" si="6"/>
        <v>-1477.003357469358</v>
      </c>
      <c r="F74">
        <f t="shared" si="7"/>
        <v>-1477</v>
      </c>
      <c r="G74">
        <f t="shared" si="8"/>
        <v>-3.7349999998696148E-2</v>
      </c>
      <c r="H74">
        <f t="shared" si="9"/>
        <v>-3.7349999998696148E-2</v>
      </c>
      <c r="O74">
        <f t="shared" ca="1" si="10"/>
        <v>-8.389181069582477E-2</v>
      </c>
      <c r="Q74" s="1">
        <f t="shared" si="11"/>
        <v>21059.58</v>
      </c>
    </row>
    <row r="75" spans="1:17" x14ac:dyDescent="0.2">
      <c r="A75" s="25" t="s">
        <v>189</v>
      </c>
      <c r="B75" s="27" t="s">
        <v>258</v>
      </c>
      <c r="C75" s="26">
        <v>36433.910000000003</v>
      </c>
      <c r="D75" s="3"/>
      <c r="E75">
        <f t="shared" si="6"/>
        <v>-1445.0170570230437</v>
      </c>
      <c r="F75">
        <f t="shared" si="7"/>
        <v>-1445</v>
      </c>
      <c r="G75">
        <f t="shared" si="8"/>
        <v>-0.1897499999977299</v>
      </c>
      <c r="H75">
        <f t="shared" si="9"/>
        <v>-0.1897499999977299</v>
      </c>
      <c r="O75">
        <f t="shared" ca="1" si="10"/>
        <v>-7.7972504267251913E-2</v>
      </c>
      <c r="Q75" s="1">
        <f t="shared" si="11"/>
        <v>21415.410000000003</v>
      </c>
    </row>
    <row r="76" spans="1:17" x14ac:dyDescent="0.2">
      <c r="A76" s="25" t="s">
        <v>76</v>
      </c>
      <c r="B76" s="27" t="s">
        <v>258</v>
      </c>
      <c r="C76" s="26">
        <v>36823.269999999997</v>
      </c>
      <c r="D76" s="3"/>
      <c r="E76">
        <f t="shared" si="6"/>
        <v>-1410.0166749816849</v>
      </c>
      <c r="F76">
        <f t="shared" si="7"/>
        <v>-1410</v>
      </c>
      <c r="G76">
        <f t="shared" si="8"/>
        <v>-0.1855000000068685</v>
      </c>
      <c r="H76">
        <f t="shared" si="9"/>
        <v>-0.1855000000068685</v>
      </c>
      <c r="O76">
        <f t="shared" ca="1" si="10"/>
        <v>-7.1498262861000333E-2</v>
      </c>
      <c r="Q76" s="1">
        <f t="shared" si="11"/>
        <v>21804.769999999997</v>
      </c>
    </row>
    <row r="77" spans="1:17" x14ac:dyDescent="0.2">
      <c r="A77" s="25" t="s">
        <v>76</v>
      </c>
      <c r="B77" s="27" t="s">
        <v>259</v>
      </c>
      <c r="C77" s="26">
        <v>36829.07</v>
      </c>
      <c r="D77" s="3"/>
      <c r="E77">
        <f t="shared" si="6"/>
        <v>-1409.4953008912801</v>
      </c>
      <c r="F77">
        <f t="shared" si="7"/>
        <v>-1409.5</v>
      </c>
      <c r="G77">
        <f t="shared" si="8"/>
        <v>5.2275000001827721E-2</v>
      </c>
      <c r="H77">
        <f t="shared" si="9"/>
        <v>5.2275000001827721E-2</v>
      </c>
      <c r="O77">
        <f t="shared" ca="1" si="10"/>
        <v>-7.1405773698053926E-2</v>
      </c>
      <c r="Q77" s="1">
        <f t="shared" si="11"/>
        <v>21810.57</v>
      </c>
    </row>
    <row r="78" spans="1:17" x14ac:dyDescent="0.2">
      <c r="A78" s="25" t="s">
        <v>76</v>
      </c>
      <c r="B78" s="27" t="s">
        <v>258</v>
      </c>
      <c r="C78" s="26">
        <v>37758.050000000003</v>
      </c>
      <c r="D78" s="3"/>
      <c r="E78">
        <f t="shared" si="6"/>
        <v>-1325.9873521837033</v>
      </c>
      <c r="F78">
        <f t="shared" si="7"/>
        <v>-1326</v>
      </c>
      <c r="G78">
        <f t="shared" si="8"/>
        <v>0.14070000000356231</v>
      </c>
      <c r="H78">
        <f t="shared" si="9"/>
        <v>0.14070000000356231</v>
      </c>
      <c r="O78">
        <f t="shared" ca="1" si="10"/>
        <v>-5.5960083485996653E-2</v>
      </c>
      <c r="Q78" s="1">
        <f t="shared" si="11"/>
        <v>22739.550000000003</v>
      </c>
    </row>
    <row r="79" spans="1:17" x14ac:dyDescent="0.2">
      <c r="A79" s="25" t="s">
        <v>76</v>
      </c>
      <c r="B79" s="27" t="s">
        <v>259</v>
      </c>
      <c r="C79" s="26">
        <v>37763.620000000003</v>
      </c>
      <c r="D79" s="3"/>
      <c r="E79">
        <f t="shared" si="6"/>
        <v>-1325.486653272746</v>
      </c>
      <c r="F79">
        <f t="shared" si="7"/>
        <v>-1325.5</v>
      </c>
      <c r="G79">
        <f t="shared" si="8"/>
        <v>0.14847500000178115</v>
      </c>
      <c r="H79">
        <f t="shared" si="9"/>
        <v>0.14847500000178115</v>
      </c>
      <c r="O79">
        <f t="shared" ca="1" si="10"/>
        <v>-5.586759432305019E-2</v>
      </c>
      <c r="Q79" s="1">
        <f t="shared" si="11"/>
        <v>22745.120000000003</v>
      </c>
    </row>
    <row r="80" spans="1:17" x14ac:dyDescent="0.2">
      <c r="A80" s="25" t="s">
        <v>76</v>
      </c>
      <c r="B80" s="27" t="s">
        <v>258</v>
      </c>
      <c r="C80" s="26">
        <v>38403.19</v>
      </c>
      <c r="D80" s="3"/>
      <c r="E80">
        <f t="shared" si="6"/>
        <v>-1267.9943727555069</v>
      </c>
      <c r="F80">
        <f t="shared" si="7"/>
        <v>-1268</v>
      </c>
      <c r="G80">
        <f t="shared" si="8"/>
        <v>6.2600000004749745E-2</v>
      </c>
      <c r="H80">
        <f t="shared" si="9"/>
        <v>6.2600000004749745E-2</v>
      </c>
      <c r="O80">
        <f t="shared" ca="1" si="10"/>
        <v>-4.5231340584208357E-2</v>
      </c>
      <c r="Q80" s="1">
        <f t="shared" si="11"/>
        <v>23384.690000000002</v>
      </c>
    </row>
    <row r="81" spans="1:17" x14ac:dyDescent="0.2">
      <c r="A81" s="25" t="s">
        <v>76</v>
      </c>
      <c r="B81" s="27" t="s">
        <v>259</v>
      </c>
      <c r="C81" s="26">
        <v>38408.81</v>
      </c>
      <c r="D81" s="3"/>
      <c r="E81">
        <f t="shared" si="6"/>
        <v>-1267.4891792403223</v>
      </c>
      <c r="F81">
        <f t="shared" si="7"/>
        <v>-1267.5</v>
      </c>
      <c r="G81">
        <f t="shared" si="8"/>
        <v>0.12037499999860302</v>
      </c>
      <c r="H81">
        <f t="shared" si="9"/>
        <v>0.12037499999860302</v>
      </c>
      <c r="O81">
        <f t="shared" ca="1" si="10"/>
        <v>-4.5138851421261922E-2</v>
      </c>
      <c r="Q81" s="1">
        <f t="shared" si="11"/>
        <v>23390.309999999998</v>
      </c>
    </row>
    <row r="82" spans="1:17" x14ac:dyDescent="0.2">
      <c r="A82" s="25" t="s">
        <v>76</v>
      </c>
      <c r="B82" s="27" t="s">
        <v>258</v>
      </c>
      <c r="C82" s="26">
        <v>39126.370000000003</v>
      </c>
      <c r="D82" s="3"/>
      <c r="E82">
        <f t="shared" si="6"/>
        <v>-1202.9862150488336</v>
      </c>
      <c r="F82">
        <f t="shared" si="7"/>
        <v>-1203</v>
      </c>
      <c r="G82">
        <f t="shared" si="8"/>
        <v>0.15335000000050059</v>
      </c>
      <c r="H82">
        <f t="shared" si="9"/>
        <v>0.15335000000050059</v>
      </c>
      <c r="O82">
        <f t="shared" ca="1" si="10"/>
        <v>-3.3207749401169773E-2</v>
      </c>
      <c r="Q82" s="1">
        <f t="shared" si="11"/>
        <v>24107.870000000003</v>
      </c>
    </row>
    <row r="83" spans="1:17" x14ac:dyDescent="0.2">
      <c r="A83" s="25" t="s">
        <v>76</v>
      </c>
      <c r="B83" s="27" t="s">
        <v>259</v>
      </c>
      <c r="C83" s="26">
        <v>39131.51</v>
      </c>
      <c r="D83" s="3"/>
      <c r="E83">
        <f t="shared" si="6"/>
        <v>-1202.524169734234</v>
      </c>
      <c r="F83">
        <f t="shared" si="7"/>
        <v>-1202.5</v>
      </c>
      <c r="G83">
        <f t="shared" si="8"/>
        <v>-0.26887500000157161</v>
      </c>
      <c r="H83">
        <f t="shared" si="9"/>
        <v>-0.26887500000157161</v>
      </c>
      <c r="O83">
        <f t="shared" ca="1" si="10"/>
        <v>-3.3115260238223337E-2</v>
      </c>
      <c r="Q83" s="1">
        <f t="shared" si="11"/>
        <v>24113.010000000002</v>
      </c>
    </row>
    <row r="84" spans="1:17" x14ac:dyDescent="0.2">
      <c r="A84" s="25" t="s">
        <v>76</v>
      </c>
      <c r="B84" s="27" t="s">
        <v>258</v>
      </c>
      <c r="C84" s="26">
        <v>39493.15</v>
      </c>
      <c r="D84" s="3"/>
      <c r="E84">
        <f t="shared" si="6"/>
        <v>-1170.0155962766698</v>
      </c>
      <c r="F84">
        <f t="shared" si="7"/>
        <v>-1170</v>
      </c>
      <c r="G84">
        <f t="shared" si="8"/>
        <v>-0.17349999999714782</v>
      </c>
      <c r="H84">
        <f t="shared" si="9"/>
        <v>-0.17349999999714782</v>
      </c>
      <c r="O84">
        <f t="shared" ca="1" si="10"/>
        <v>-2.7103464646704045E-2</v>
      </c>
      <c r="Q84" s="1">
        <f t="shared" si="11"/>
        <v>24474.65</v>
      </c>
    </row>
    <row r="85" spans="1:17" x14ac:dyDescent="0.2">
      <c r="A85" s="25" t="s">
        <v>76</v>
      </c>
      <c r="B85" s="27" t="s">
        <v>259</v>
      </c>
      <c r="C85" s="26">
        <v>39498.33</v>
      </c>
      <c r="D85" s="3"/>
      <c r="E85">
        <f t="shared" ref="E85:E90" si="12">+(C85-C$7)/C$8</f>
        <v>-1169.5499552786878</v>
      </c>
      <c r="F85">
        <f t="shared" ref="F85:F90" si="13">ROUND(2*E85,0)/2</f>
        <v>-1169.5</v>
      </c>
      <c r="G85">
        <f t="shared" ref="G85:G90" si="14">+C85-(C$7+F85*C$8)</f>
        <v>-0.5557249999983469</v>
      </c>
      <c r="H85">
        <f t="shared" ref="H85:H90" si="15">+G85</f>
        <v>-0.5557249999983469</v>
      </c>
      <c r="O85">
        <f t="shared" ref="O85:O90" ca="1" si="16">+C$11+C$12*$F85</f>
        <v>-2.7010975483757582E-2</v>
      </c>
      <c r="Q85" s="1">
        <f t="shared" ref="Q85:Q90" si="17">+C85-15018.5</f>
        <v>24479.83</v>
      </c>
    </row>
    <row r="86" spans="1:17" x14ac:dyDescent="0.2">
      <c r="A86" s="25" t="s">
        <v>76</v>
      </c>
      <c r="B86" s="27" t="s">
        <v>258</v>
      </c>
      <c r="C86" s="26">
        <v>40116.199999999997</v>
      </c>
      <c r="D86" s="3"/>
      <c r="E86">
        <f t="shared" si="12"/>
        <v>-1114.0083329962383</v>
      </c>
      <c r="F86">
        <f t="shared" si="13"/>
        <v>-1114</v>
      </c>
      <c r="G86">
        <f t="shared" si="14"/>
        <v>-9.2700000001059379E-2</v>
      </c>
      <c r="H86">
        <f t="shared" si="15"/>
        <v>-9.2700000001059379E-2</v>
      </c>
      <c r="O86">
        <f t="shared" ca="1" si="16"/>
        <v>-1.6744678396701573E-2</v>
      </c>
      <c r="Q86" s="1">
        <f t="shared" si="17"/>
        <v>25097.699999999997</v>
      </c>
    </row>
    <row r="87" spans="1:17" x14ac:dyDescent="0.2">
      <c r="A87" s="25" t="s">
        <v>76</v>
      </c>
      <c r="B87" s="27" t="s">
        <v>259</v>
      </c>
      <c r="C87" s="26">
        <v>40121.97</v>
      </c>
      <c r="D87" s="3"/>
      <c r="E87">
        <f t="shared" si="12"/>
        <v>-1113.48965566837</v>
      </c>
      <c r="F87">
        <f t="shared" si="13"/>
        <v>-1113.5</v>
      </c>
      <c r="G87">
        <f t="shared" si="14"/>
        <v>0.11507500000152504</v>
      </c>
      <c r="H87">
        <f t="shared" si="15"/>
        <v>0.11507500000152504</v>
      </c>
      <c r="O87">
        <f t="shared" ca="1" si="16"/>
        <v>-1.665218923375511E-2</v>
      </c>
      <c r="Q87" s="1">
        <f t="shared" si="17"/>
        <v>25103.47</v>
      </c>
    </row>
    <row r="88" spans="1:17" x14ac:dyDescent="0.2">
      <c r="A88" s="25" t="s">
        <v>250</v>
      </c>
      <c r="B88" s="27" t="s">
        <v>258</v>
      </c>
      <c r="C88" s="26">
        <v>41851.480000000003</v>
      </c>
      <c r="D88" s="3"/>
      <c r="E88">
        <f t="shared" si="12"/>
        <v>-958.02039651398479</v>
      </c>
      <c r="F88">
        <f t="shared" si="13"/>
        <v>-958</v>
      </c>
      <c r="G88">
        <f t="shared" si="14"/>
        <v>-0.22690000000147847</v>
      </c>
      <c r="H88">
        <f t="shared" si="15"/>
        <v>-0.22690000000147847</v>
      </c>
      <c r="O88">
        <f t="shared" ca="1" si="16"/>
        <v>1.2111940442591035E-2</v>
      </c>
      <c r="Q88" s="1">
        <f t="shared" si="17"/>
        <v>26832.980000000003</v>
      </c>
    </row>
    <row r="89" spans="1:17" x14ac:dyDescent="0.2">
      <c r="A89" s="25" t="s">
        <v>257</v>
      </c>
      <c r="B89" s="27" t="s">
        <v>258</v>
      </c>
      <c r="C89" s="26">
        <v>42997.341999999997</v>
      </c>
      <c r="D89" s="3"/>
      <c r="E89">
        <f t="shared" si="12"/>
        <v>-855.01647272449463</v>
      </c>
      <c r="F89">
        <f t="shared" si="13"/>
        <v>-855</v>
      </c>
      <c r="G89">
        <f t="shared" si="14"/>
        <v>-0.18325000000186265</v>
      </c>
      <c r="H89">
        <f t="shared" si="15"/>
        <v>-0.18325000000186265</v>
      </c>
      <c r="O89">
        <f t="shared" ca="1" si="16"/>
        <v>3.1164708009559866E-2</v>
      </c>
      <c r="Q89" s="1">
        <f t="shared" si="17"/>
        <v>27978.841999999997</v>
      </c>
    </row>
    <row r="90" spans="1:17" x14ac:dyDescent="0.2">
      <c r="A90" t="s">
        <v>51</v>
      </c>
      <c r="C90" s="3">
        <v>52508.93</v>
      </c>
      <c r="D90" s="3" t="s">
        <v>13</v>
      </c>
      <c r="E90">
        <f t="shared" si="12"/>
        <v>0</v>
      </c>
      <c r="F90">
        <f t="shared" si="13"/>
        <v>0</v>
      </c>
      <c r="G90">
        <f t="shared" si="14"/>
        <v>0</v>
      </c>
      <c r="H90">
        <f t="shared" si="15"/>
        <v>0</v>
      </c>
      <c r="O90">
        <f t="shared" ca="1" si="16"/>
        <v>0.1893211766479905</v>
      </c>
      <c r="Q90" s="1">
        <f t="shared" si="17"/>
        <v>37490.43</v>
      </c>
    </row>
    <row r="91" spans="1:17" x14ac:dyDescent="0.2">
      <c r="B91" s="2"/>
      <c r="C91" s="3"/>
      <c r="D91" s="3"/>
    </row>
    <row r="92" spans="1:17" x14ac:dyDescent="0.2">
      <c r="B92" s="2"/>
      <c r="C92" s="3"/>
      <c r="D92" s="3"/>
    </row>
    <row r="93" spans="1:17" x14ac:dyDescent="0.2">
      <c r="B93" s="2"/>
      <c r="C93" s="3"/>
      <c r="D93" s="3"/>
    </row>
    <row r="94" spans="1:17" x14ac:dyDescent="0.2">
      <c r="B94" s="2"/>
      <c r="C94" s="3"/>
      <c r="D94" s="3"/>
    </row>
    <row r="95" spans="1:17" x14ac:dyDescent="0.2">
      <c r="B95" s="2"/>
      <c r="C95" s="3"/>
      <c r="D95" s="3"/>
    </row>
    <row r="96" spans="1:17" x14ac:dyDescent="0.2">
      <c r="B96" s="2"/>
      <c r="C96" s="3"/>
      <c r="D96" s="3"/>
    </row>
    <row r="97" spans="2:4" x14ac:dyDescent="0.2">
      <c r="B97" s="2"/>
      <c r="C97" s="3"/>
      <c r="D97" s="3"/>
    </row>
    <row r="98" spans="2:4" x14ac:dyDescent="0.2">
      <c r="B98" s="2"/>
      <c r="C98" s="3"/>
      <c r="D98" s="3"/>
    </row>
    <row r="99" spans="2:4" x14ac:dyDescent="0.2">
      <c r="B99" s="2"/>
      <c r="C99" s="3"/>
      <c r="D99" s="3"/>
    </row>
    <row r="100" spans="2:4" x14ac:dyDescent="0.2">
      <c r="B100" s="2"/>
      <c r="C100" s="3"/>
      <c r="D100" s="3"/>
    </row>
    <row r="101" spans="2:4" x14ac:dyDescent="0.2">
      <c r="B101" s="2"/>
      <c r="C101" s="3"/>
      <c r="D101" s="3"/>
    </row>
    <row r="102" spans="2:4" x14ac:dyDescent="0.2">
      <c r="B102" s="2"/>
      <c r="C102" s="3"/>
      <c r="D102" s="3"/>
    </row>
    <row r="103" spans="2:4" x14ac:dyDescent="0.2">
      <c r="B103" s="2"/>
      <c r="C103" s="3"/>
      <c r="D103" s="3"/>
    </row>
    <row r="104" spans="2:4" x14ac:dyDescent="0.2">
      <c r="B104" s="2"/>
      <c r="C104" s="3"/>
      <c r="D104" s="3"/>
    </row>
    <row r="105" spans="2:4" x14ac:dyDescent="0.2">
      <c r="B105" s="2"/>
      <c r="C105" s="3"/>
      <c r="D105" s="3"/>
    </row>
    <row r="106" spans="2:4" x14ac:dyDescent="0.2">
      <c r="B106" s="2"/>
      <c r="C106" s="3"/>
      <c r="D106" s="3"/>
    </row>
    <row r="107" spans="2:4" x14ac:dyDescent="0.2">
      <c r="B107" s="2"/>
      <c r="C107" s="3"/>
      <c r="D107" s="3"/>
    </row>
    <row r="108" spans="2:4" x14ac:dyDescent="0.2">
      <c r="B108" s="2"/>
      <c r="C108" s="3"/>
      <c r="D108" s="3"/>
    </row>
    <row r="109" spans="2:4" x14ac:dyDescent="0.2">
      <c r="B109" s="2"/>
      <c r="C109" s="3"/>
      <c r="D109" s="3"/>
    </row>
    <row r="110" spans="2:4" x14ac:dyDescent="0.2">
      <c r="B110" s="2"/>
      <c r="C110" s="3"/>
      <c r="D110" s="3"/>
    </row>
    <row r="111" spans="2:4" x14ac:dyDescent="0.2">
      <c r="B111" s="2"/>
      <c r="C111" s="3"/>
      <c r="D111" s="3"/>
    </row>
    <row r="112" spans="2:4" x14ac:dyDescent="0.2">
      <c r="B112" s="2"/>
      <c r="C112" s="3"/>
      <c r="D112" s="3"/>
    </row>
    <row r="113" spans="2:4" x14ac:dyDescent="0.2">
      <c r="B113" s="2"/>
      <c r="C113" s="3"/>
      <c r="D113" s="3"/>
    </row>
    <row r="114" spans="2:4" x14ac:dyDescent="0.2">
      <c r="B114" s="2"/>
      <c r="C114" s="3"/>
      <c r="D114" s="3"/>
    </row>
    <row r="115" spans="2:4" x14ac:dyDescent="0.2">
      <c r="B115" s="2"/>
      <c r="C115" s="3"/>
      <c r="D115" s="3"/>
    </row>
    <row r="116" spans="2:4" x14ac:dyDescent="0.2">
      <c r="B116" s="2"/>
      <c r="C116" s="3"/>
      <c r="D116" s="3"/>
    </row>
    <row r="117" spans="2:4" x14ac:dyDescent="0.2">
      <c r="B117" s="2"/>
      <c r="C117" s="3"/>
      <c r="D117" s="3"/>
    </row>
    <row r="118" spans="2:4" x14ac:dyDescent="0.2">
      <c r="B118" s="2"/>
      <c r="C118" s="3"/>
      <c r="D118" s="3"/>
    </row>
    <row r="119" spans="2:4" x14ac:dyDescent="0.2">
      <c r="B119" s="2"/>
      <c r="C119" s="3"/>
      <c r="D119" s="3"/>
    </row>
    <row r="120" spans="2:4" x14ac:dyDescent="0.2">
      <c r="B120" s="2"/>
      <c r="C120" s="3"/>
      <c r="D120" s="3"/>
    </row>
    <row r="121" spans="2:4" x14ac:dyDescent="0.2">
      <c r="B121" s="2"/>
      <c r="C121" s="3"/>
      <c r="D121" s="3"/>
    </row>
    <row r="122" spans="2:4" x14ac:dyDescent="0.2">
      <c r="B122" s="2"/>
      <c r="C122" s="3"/>
      <c r="D122" s="3"/>
    </row>
    <row r="123" spans="2:4" x14ac:dyDescent="0.2">
      <c r="B123" s="2"/>
      <c r="C123" s="3"/>
      <c r="D123" s="3"/>
    </row>
    <row r="124" spans="2:4" x14ac:dyDescent="0.2">
      <c r="B124" s="2"/>
      <c r="C124" s="3"/>
      <c r="D124" s="3"/>
    </row>
    <row r="125" spans="2:4" x14ac:dyDescent="0.2">
      <c r="B125" s="2"/>
      <c r="C125" s="3"/>
      <c r="D125" s="3"/>
    </row>
    <row r="126" spans="2:4" x14ac:dyDescent="0.2">
      <c r="B126" s="2"/>
      <c r="C126" s="3"/>
      <c r="D126" s="3"/>
    </row>
    <row r="127" spans="2:4" x14ac:dyDescent="0.2">
      <c r="B127" s="2"/>
      <c r="C127" s="3"/>
      <c r="D127" s="3"/>
    </row>
    <row r="128" spans="2:4" x14ac:dyDescent="0.2">
      <c r="B128" s="2"/>
      <c r="C128" s="3"/>
      <c r="D128" s="3"/>
    </row>
    <row r="129" spans="2:4" x14ac:dyDescent="0.2">
      <c r="B129" s="2"/>
      <c r="C129" s="3"/>
      <c r="D129" s="3"/>
    </row>
    <row r="130" spans="2:4" x14ac:dyDescent="0.2">
      <c r="B130" s="2"/>
      <c r="C130" s="3"/>
      <c r="D130" s="3"/>
    </row>
    <row r="131" spans="2:4" x14ac:dyDescent="0.2">
      <c r="B131" s="2"/>
      <c r="C131" s="3"/>
      <c r="D131" s="3"/>
    </row>
    <row r="132" spans="2:4" x14ac:dyDescent="0.2">
      <c r="B132" s="2"/>
      <c r="C132" s="3"/>
      <c r="D132" s="3"/>
    </row>
    <row r="133" spans="2:4" x14ac:dyDescent="0.2">
      <c r="B133" s="2"/>
      <c r="C133" s="3"/>
      <c r="D133" s="3"/>
    </row>
    <row r="134" spans="2:4" x14ac:dyDescent="0.2">
      <c r="B134" s="2"/>
      <c r="C134" s="3"/>
      <c r="D134" s="3"/>
    </row>
    <row r="135" spans="2:4" x14ac:dyDescent="0.2">
      <c r="B135" s="2"/>
      <c r="C135" s="3"/>
      <c r="D135" s="3"/>
    </row>
    <row r="136" spans="2:4" x14ac:dyDescent="0.2">
      <c r="B136" s="2"/>
      <c r="C136" s="3"/>
      <c r="D136" s="3"/>
    </row>
    <row r="137" spans="2:4" x14ac:dyDescent="0.2">
      <c r="B137" s="2"/>
      <c r="C137" s="3"/>
      <c r="D137" s="3"/>
    </row>
    <row r="138" spans="2:4" x14ac:dyDescent="0.2">
      <c r="B138" s="2"/>
      <c r="C138" s="3"/>
      <c r="D138" s="3"/>
    </row>
    <row r="139" spans="2:4" x14ac:dyDescent="0.2">
      <c r="B139" s="2"/>
      <c r="C139" s="3"/>
      <c r="D139" s="3"/>
    </row>
    <row r="140" spans="2:4" x14ac:dyDescent="0.2">
      <c r="B140" s="2"/>
      <c r="C140" s="3"/>
      <c r="D140" s="3"/>
    </row>
    <row r="141" spans="2:4" x14ac:dyDescent="0.2">
      <c r="B141" s="2"/>
      <c r="C141" s="3"/>
      <c r="D141" s="3"/>
    </row>
    <row r="142" spans="2:4" x14ac:dyDescent="0.2">
      <c r="B142" s="2"/>
      <c r="C142" s="3"/>
      <c r="D142" s="3"/>
    </row>
    <row r="143" spans="2:4" x14ac:dyDescent="0.2">
      <c r="B143" s="2"/>
      <c r="C143" s="3"/>
      <c r="D143" s="3"/>
    </row>
    <row r="144" spans="2:4" x14ac:dyDescent="0.2">
      <c r="B144" s="2"/>
      <c r="C144" s="3"/>
      <c r="D144" s="3"/>
    </row>
    <row r="145" spans="2:4" x14ac:dyDescent="0.2">
      <c r="B145" s="2"/>
      <c r="C145" s="3"/>
      <c r="D145" s="3"/>
    </row>
    <row r="146" spans="2:4" x14ac:dyDescent="0.2">
      <c r="B146" s="2"/>
      <c r="C146" s="3"/>
      <c r="D146" s="3"/>
    </row>
    <row r="147" spans="2:4" x14ac:dyDescent="0.2">
      <c r="B147" s="2"/>
      <c r="C147" s="3"/>
      <c r="D147" s="3"/>
    </row>
    <row r="148" spans="2:4" x14ac:dyDescent="0.2">
      <c r="B148" s="2"/>
      <c r="C148" s="3"/>
      <c r="D148" s="3"/>
    </row>
    <row r="149" spans="2:4" x14ac:dyDescent="0.2">
      <c r="B149" s="2"/>
      <c r="C149" s="3"/>
      <c r="D149" s="3"/>
    </row>
    <row r="150" spans="2:4" x14ac:dyDescent="0.2">
      <c r="B150" s="2"/>
      <c r="C150" s="3"/>
      <c r="D150" s="3"/>
    </row>
    <row r="151" spans="2:4" x14ac:dyDescent="0.2">
      <c r="B151" s="2"/>
      <c r="C151" s="3"/>
      <c r="D151" s="3"/>
    </row>
    <row r="152" spans="2:4" x14ac:dyDescent="0.2">
      <c r="B152" s="2"/>
      <c r="C152" s="3"/>
      <c r="D152" s="3"/>
    </row>
    <row r="153" spans="2:4" x14ac:dyDescent="0.2">
      <c r="B153" s="2"/>
      <c r="C153" s="3"/>
      <c r="D153" s="3"/>
    </row>
    <row r="154" spans="2:4" x14ac:dyDescent="0.2">
      <c r="B154" s="2"/>
      <c r="C154" s="3"/>
      <c r="D154" s="3"/>
    </row>
    <row r="155" spans="2:4" x14ac:dyDescent="0.2">
      <c r="B155" s="2"/>
      <c r="C155" s="3"/>
      <c r="D155" s="3"/>
    </row>
    <row r="156" spans="2:4" x14ac:dyDescent="0.2">
      <c r="B156" s="2"/>
      <c r="C156" s="3"/>
      <c r="D156" s="3"/>
    </row>
    <row r="157" spans="2:4" x14ac:dyDescent="0.2">
      <c r="B157" s="2"/>
      <c r="C157" s="3"/>
      <c r="D157" s="3"/>
    </row>
    <row r="158" spans="2:4" x14ac:dyDescent="0.2">
      <c r="B158" s="2"/>
      <c r="C158" s="3"/>
      <c r="D158" s="3"/>
    </row>
    <row r="159" spans="2:4" x14ac:dyDescent="0.2">
      <c r="B159" s="2"/>
      <c r="C159" s="3"/>
      <c r="D159" s="3"/>
    </row>
    <row r="160" spans="2:4" x14ac:dyDescent="0.2">
      <c r="B160" s="2"/>
      <c r="C160" s="3"/>
      <c r="D160" s="3"/>
    </row>
    <row r="161" spans="2:4" x14ac:dyDescent="0.2">
      <c r="B161" s="2"/>
      <c r="C161" s="3"/>
      <c r="D161" s="3"/>
    </row>
    <row r="162" spans="2:4" x14ac:dyDescent="0.2">
      <c r="B162" s="2"/>
      <c r="C162" s="3"/>
      <c r="D162" s="3"/>
    </row>
    <row r="163" spans="2:4" x14ac:dyDescent="0.2">
      <c r="B163" s="2"/>
      <c r="C163" s="3"/>
      <c r="D163" s="3"/>
    </row>
    <row r="164" spans="2:4" x14ac:dyDescent="0.2">
      <c r="B164" s="2"/>
      <c r="C164" s="3"/>
      <c r="D164" s="3"/>
    </row>
    <row r="165" spans="2:4" x14ac:dyDescent="0.2">
      <c r="B165" s="2"/>
      <c r="C165" s="3"/>
      <c r="D165" s="3"/>
    </row>
    <row r="166" spans="2:4" x14ac:dyDescent="0.2">
      <c r="B166" s="2"/>
      <c r="C166" s="3"/>
      <c r="D166" s="3"/>
    </row>
    <row r="167" spans="2:4" x14ac:dyDescent="0.2">
      <c r="B167" s="2"/>
      <c r="C167" s="3"/>
      <c r="D167" s="3"/>
    </row>
    <row r="168" spans="2:4" x14ac:dyDescent="0.2">
      <c r="B168" s="2"/>
      <c r="C168" s="3"/>
      <c r="D168" s="3"/>
    </row>
    <row r="169" spans="2:4" x14ac:dyDescent="0.2">
      <c r="B169" s="2"/>
      <c r="C169" s="3"/>
      <c r="D169" s="3"/>
    </row>
    <row r="170" spans="2:4" x14ac:dyDescent="0.2">
      <c r="B170" s="2"/>
      <c r="C170" s="3"/>
      <c r="D170" s="3"/>
    </row>
    <row r="171" spans="2:4" x14ac:dyDescent="0.2">
      <c r="B171" s="2"/>
      <c r="C171" s="3"/>
      <c r="D171" s="3"/>
    </row>
    <row r="172" spans="2:4" x14ac:dyDescent="0.2">
      <c r="B172" s="2"/>
      <c r="C172" s="3"/>
      <c r="D172" s="3"/>
    </row>
    <row r="173" spans="2:4" x14ac:dyDescent="0.2">
      <c r="B173" s="2"/>
      <c r="C173" s="3"/>
      <c r="D173" s="3"/>
    </row>
    <row r="174" spans="2:4" x14ac:dyDescent="0.2">
      <c r="B174" s="2"/>
      <c r="C174" s="3"/>
      <c r="D174" s="3"/>
    </row>
    <row r="175" spans="2:4" x14ac:dyDescent="0.2">
      <c r="B175" s="2"/>
      <c r="C175" s="3"/>
      <c r="D175" s="3"/>
    </row>
    <row r="176" spans="2:4" x14ac:dyDescent="0.2">
      <c r="B176" s="2"/>
      <c r="C176" s="3"/>
      <c r="D176" s="3"/>
    </row>
    <row r="177" spans="2:4" x14ac:dyDescent="0.2">
      <c r="B177" s="2"/>
      <c r="C177" s="3"/>
      <c r="D177" s="3"/>
    </row>
    <row r="178" spans="2:4" x14ac:dyDescent="0.2">
      <c r="B178" s="2"/>
      <c r="C178" s="3"/>
      <c r="D178" s="3"/>
    </row>
    <row r="179" spans="2:4" x14ac:dyDescent="0.2">
      <c r="B179" s="2"/>
      <c r="C179" s="3"/>
      <c r="D179" s="3"/>
    </row>
    <row r="180" spans="2:4" x14ac:dyDescent="0.2">
      <c r="B180" s="2"/>
      <c r="C180" s="3"/>
      <c r="D180" s="3"/>
    </row>
    <row r="181" spans="2:4" x14ac:dyDescent="0.2">
      <c r="B181" s="2"/>
      <c r="C181" s="3"/>
      <c r="D181" s="3"/>
    </row>
    <row r="182" spans="2:4" x14ac:dyDescent="0.2">
      <c r="B182" s="2"/>
      <c r="C182" s="3"/>
      <c r="D182" s="3"/>
    </row>
    <row r="183" spans="2:4" x14ac:dyDescent="0.2">
      <c r="B183" s="2"/>
      <c r="C183" s="3"/>
      <c r="D183" s="3"/>
    </row>
    <row r="184" spans="2:4" x14ac:dyDescent="0.2">
      <c r="B184" s="2"/>
      <c r="C184" s="3"/>
      <c r="D184" s="3"/>
    </row>
    <row r="185" spans="2:4" x14ac:dyDescent="0.2">
      <c r="B185" s="2"/>
      <c r="C185" s="3"/>
      <c r="D185" s="3"/>
    </row>
    <row r="186" spans="2:4" x14ac:dyDescent="0.2">
      <c r="B186" s="2"/>
      <c r="C186" s="3"/>
      <c r="D186" s="3"/>
    </row>
    <row r="187" spans="2:4" x14ac:dyDescent="0.2">
      <c r="B187" s="2"/>
      <c r="C187" s="3"/>
      <c r="D187" s="3"/>
    </row>
    <row r="188" spans="2:4" x14ac:dyDescent="0.2">
      <c r="B188" s="2"/>
      <c r="C188" s="3"/>
      <c r="D188" s="3"/>
    </row>
    <row r="189" spans="2:4" x14ac:dyDescent="0.2">
      <c r="B189" s="2"/>
      <c r="C189" s="3"/>
      <c r="D189" s="3"/>
    </row>
    <row r="190" spans="2:4" x14ac:dyDescent="0.2">
      <c r="B190" s="2"/>
      <c r="C190" s="3"/>
      <c r="D190" s="3"/>
    </row>
    <row r="191" spans="2:4" x14ac:dyDescent="0.2">
      <c r="B191" s="2"/>
      <c r="C191" s="3"/>
      <c r="D191" s="3"/>
    </row>
    <row r="192" spans="2:4" x14ac:dyDescent="0.2">
      <c r="B192" s="2"/>
      <c r="C192" s="3"/>
      <c r="D192" s="3"/>
    </row>
    <row r="193" spans="2:4" x14ac:dyDescent="0.2">
      <c r="B193" s="2"/>
      <c r="C193" s="3"/>
      <c r="D193" s="3"/>
    </row>
    <row r="194" spans="2:4" x14ac:dyDescent="0.2">
      <c r="B194" s="2"/>
      <c r="C194" s="3"/>
      <c r="D194" s="3"/>
    </row>
    <row r="195" spans="2:4" x14ac:dyDescent="0.2">
      <c r="B195" s="2"/>
      <c r="C195" s="3"/>
      <c r="D195" s="3"/>
    </row>
    <row r="196" spans="2:4" x14ac:dyDescent="0.2">
      <c r="B196" s="2"/>
      <c r="C196" s="3"/>
      <c r="D196" s="3"/>
    </row>
    <row r="197" spans="2:4" x14ac:dyDescent="0.2">
      <c r="B197" s="2"/>
      <c r="C197" s="3"/>
      <c r="D197" s="3"/>
    </row>
    <row r="198" spans="2:4" x14ac:dyDescent="0.2">
      <c r="B198" s="2"/>
      <c r="C198" s="3"/>
      <c r="D198" s="3"/>
    </row>
    <row r="199" spans="2:4" x14ac:dyDescent="0.2">
      <c r="B199" s="2"/>
      <c r="C199" s="3"/>
      <c r="D199" s="3"/>
    </row>
    <row r="200" spans="2:4" x14ac:dyDescent="0.2">
      <c r="B200" s="2"/>
      <c r="C200" s="3"/>
      <c r="D200" s="3"/>
    </row>
    <row r="201" spans="2:4" x14ac:dyDescent="0.2">
      <c r="B201" s="2"/>
      <c r="C201" s="3"/>
      <c r="D201" s="3"/>
    </row>
    <row r="202" spans="2:4" x14ac:dyDescent="0.2">
      <c r="B202" s="2"/>
      <c r="C202" s="3"/>
      <c r="D202" s="3"/>
    </row>
    <row r="203" spans="2:4" x14ac:dyDescent="0.2">
      <c r="B203" s="2"/>
      <c r="C203" s="3"/>
      <c r="D203" s="3"/>
    </row>
    <row r="204" spans="2:4" x14ac:dyDescent="0.2">
      <c r="B204" s="2"/>
      <c r="C204" s="3"/>
      <c r="D204" s="3"/>
    </row>
    <row r="205" spans="2:4" x14ac:dyDescent="0.2">
      <c r="B205" s="2"/>
      <c r="C205" s="3"/>
      <c r="D205" s="3"/>
    </row>
    <row r="206" spans="2:4" x14ac:dyDescent="0.2">
      <c r="B206" s="2"/>
      <c r="C206" s="3"/>
      <c r="D206" s="3"/>
    </row>
    <row r="207" spans="2:4" x14ac:dyDescent="0.2">
      <c r="B207" s="2"/>
      <c r="C207" s="3"/>
      <c r="D207" s="3"/>
    </row>
    <row r="208" spans="2:4" x14ac:dyDescent="0.2">
      <c r="B208" s="2"/>
      <c r="C208" s="3"/>
      <c r="D208" s="3"/>
    </row>
    <row r="209" spans="2:4" x14ac:dyDescent="0.2">
      <c r="B209" s="2"/>
      <c r="C209" s="3"/>
      <c r="D209" s="3"/>
    </row>
    <row r="210" spans="2:4" x14ac:dyDescent="0.2">
      <c r="B210" s="2"/>
      <c r="C210" s="3"/>
      <c r="D210" s="3"/>
    </row>
    <row r="211" spans="2:4" x14ac:dyDescent="0.2">
      <c r="B211" s="2"/>
      <c r="C211" s="3"/>
      <c r="D211" s="3"/>
    </row>
    <row r="212" spans="2:4" x14ac:dyDescent="0.2">
      <c r="B212" s="2"/>
      <c r="C212" s="3"/>
      <c r="D212" s="3"/>
    </row>
    <row r="213" spans="2:4" x14ac:dyDescent="0.2">
      <c r="B213" s="2"/>
      <c r="C213" s="3"/>
      <c r="D213" s="3"/>
    </row>
    <row r="214" spans="2:4" x14ac:dyDescent="0.2">
      <c r="B214" s="2"/>
      <c r="C214" s="3"/>
      <c r="D214" s="3"/>
    </row>
    <row r="215" spans="2:4" x14ac:dyDescent="0.2">
      <c r="B215" s="2"/>
      <c r="C215" s="3"/>
      <c r="D215" s="3"/>
    </row>
    <row r="216" spans="2:4" x14ac:dyDescent="0.2">
      <c r="B216" s="2"/>
      <c r="C216" s="3"/>
      <c r="D216" s="3"/>
    </row>
    <row r="217" spans="2:4" x14ac:dyDescent="0.2">
      <c r="B217" s="2"/>
      <c r="C217" s="3"/>
      <c r="D217" s="3"/>
    </row>
    <row r="218" spans="2:4" x14ac:dyDescent="0.2">
      <c r="B218" s="2"/>
      <c r="C218" s="3"/>
      <c r="D218" s="3"/>
    </row>
    <row r="219" spans="2:4" x14ac:dyDescent="0.2">
      <c r="B219" s="2"/>
      <c r="C219" s="3"/>
      <c r="D219" s="3"/>
    </row>
    <row r="220" spans="2:4" x14ac:dyDescent="0.2">
      <c r="B220" s="2"/>
      <c r="C220" s="3"/>
      <c r="D220" s="3"/>
    </row>
    <row r="221" spans="2:4" x14ac:dyDescent="0.2">
      <c r="B221" s="2"/>
      <c r="C221" s="3"/>
      <c r="D221" s="3"/>
    </row>
    <row r="222" spans="2:4" x14ac:dyDescent="0.2">
      <c r="B222" s="2"/>
      <c r="C222" s="3"/>
      <c r="D222" s="3"/>
    </row>
    <row r="223" spans="2:4" x14ac:dyDescent="0.2">
      <c r="B223" s="2"/>
      <c r="C223" s="3"/>
      <c r="D223" s="3"/>
    </row>
    <row r="224" spans="2:4" x14ac:dyDescent="0.2">
      <c r="B224" s="2"/>
      <c r="C224" s="3"/>
      <c r="D224" s="3"/>
    </row>
    <row r="225" spans="2:4" x14ac:dyDescent="0.2">
      <c r="B225" s="2"/>
      <c r="C225" s="3"/>
      <c r="D225" s="3"/>
    </row>
    <row r="226" spans="2:4" x14ac:dyDescent="0.2">
      <c r="B226" s="2"/>
      <c r="C226" s="3"/>
      <c r="D226" s="3"/>
    </row>
    <row r="227" spans="2:4" x14ac:dyDescent="0.2">
      <c r="B227" s="2"/>
      <c r="C227" s="3"/>
      <c r="D227" s="3"/>
    </row>
    <row r="228" spans="2:4" x14ac:dyDescent="0.2">
      <c r="B228" s="2"/>
      <c r="C228" s="3"/>
      <c r="D228" s="3"/>
    </row>
    <row r="229" spans="2:4" x14ac:dyDescent="0.2">
      <c r="B229" s="2"/>
      <c r="C229" s="3"/>
      <c r="D229" s="3"/>
    </row>
    <row r="230" spans="2:4" x14ac:dyDescent="0.2">
      <c r="B230" s="2"/>
      <c r="C230" s="3"/>
      <c r="D230" s="3"/>
    </row>
    <row r="231" spans="2:4" x14ac:dyDescent="0.2">
      <c r="B231" s="2"/>
      <c r="C231" s="3"/>
      <c r="D231" s="3"/>
    </row>
    <row r="232" spans="2:4" x14ac:dyDescent="0.2">
      <c r="B232" s="2"/>
      <c r="C232" s="3"/>
      <c r="D232" s="3"/>
    </row>
    <row r="233" spans="2:4" x14ac:dyDescent="0.2">
      <c r="B233" s="2"/>
      <c r="C233" s="3"/>
      <c r="D233" s="3"/>
    </row>
    <row r="234" spans="2:4" x14ac:dyDescent="0.2">
      <c r="B234" s="2"/>
      <c r="C234" s="3"/>
      <c r="D234" s="3"/>
    </row>
    <row r="235" spans="2:4" x14ac:dyDescent="0.2">
      <c r="B235" s="2"/>
      <c r="C235" s="3"/>
      <c r="D235" s="3"/>
    </row>
    <row r="236" spans="2:4" x14ac:dyDescent="0.2">
      <c r="B236" s="2"/>
      <c r="C236" s="3"/>
      <c r="D236" s="3"/>
    </row>
    <row r="237" spans="2:4" x14ac:dyDescent="0.2">
      <c r="B237" s="2"/>
      <c r="C237" s="3"/>
      <c r="D237" s="3"/>
    </row>
    <row r="238" spans="2:4" x14ac:dyDescent="0.2">
      <c r="B238" s="2"/>
      <c r="C238" s="3"/>
      <c r="D238" s="3"/>
    </row>
    <row r="239" spans="2:4" x14ac:dyDescent="0.2">
      <c r="B239" s="2"/>
      <c r="C239" s="3"/>
      <c r="D239" s="3"/>
    </row>
    <row r="240" spans="2:4" x14ac:dyDescent="0.2">
      <c r="B240" s="2"/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topLeftCell="A30" workbookViewId="0">
      <selection activeCell="A11" sqref="A11:C7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 HA 105.511 </v>
      </c>
      <c r="B11" s="2" t="str">
        <f t="shared" ref="B11:B42" si="1">IF(H11=INT(H11),"I","II")</f>
        <v>I</v>
      </c>
      <c r="C11" s="3">
        <f t="shared" ref="C11:C42" si="2">1*G11</f>
        <v>15519.41</v>
      </c>
      <c r="D11" s="4" t="str">
        <f t="shared" ref="D11:D42" si="3">VLOOKUP(F11,I$1:J$5,2,FALSE)</f>
        <v>vis</v>
      </c>
      <c r="E11" s="16">
        <f>VLOOKUP(C11,Active!C$21:E$973,3,FALSE)</f>
        <v>-3325.0650593961955</v>
      </c>
      <c r="F11" s="2" t="s">
        <v>47</v>
      </c>
      <c r="G11" s="4" t="str">
        <f t="shared" ref="G11:G42" si="4">MID(I11,3,LEN(I11)-3)</f>
        <v>15519.41</v>
      </c>
      <c r="H11" s="3">
        <f t="shared" ref="H11:H42" si="5">1*K11</f>
        <v>-2501</v>
      </c>
      <c r="I11" s="17" t="s">
        <v>53</v>
      </c>
      <c r="J11" s="18" t="s">
        <v>54</v>
      </c>
      <c r="K11" s="17">
        <v>-2501</v>
      </c>
      <c r="L11" s="17" t="s">
        <v>55</v>
      </c>
      <c r="M11" s="18" t="s">
        <v>48</v>
      </c>
      <c r="N11" s="18"/>
      <c r="O11" s="19" t="s">
        <v>56</v>
      </c>
      <c r="P11" s="19" t="s">
        <v>57</v>
      </c>
    </row>
    <row r="12" spans="1:16" ht="12.75" customHeight="1" thickBot="1" x14ac:dyDescent="0.25">
      <c r="A12" s="3" t="str">
        <f t="shared" si="0"/>
        <v> HC 452.11 </v>
      </c>
      <c r="B12" s="2" t="str">
        <f t="shared" si="1"/>
        <v>II</v>
      </c>
      <c r="C12" s="3">
        <f t="shared" si="2"/>
        <v>25848.87</v>
      </c>
      <c r="D12" s="4" t="str">
        <f t="shared" si="3"/>
        <v>vis</v>
      </c>
      <c r="E12" s="16">
        <f>VLOOKUP(C12,Active!C$21:E$973,3,FALSE)</f>
        <v>-2396.5283676945828</v>
      </c>
      <c r="F12" s="2" t="s">
        <v>47</v>
      </c>
      <c r="G12" s="4" t="str">
        <f t="shared" si="4"/>
        <v>25848.87</v>
      </c>
      <c r="H12" s="3">
        <f t="shared" si="5"/>
        <v>-1572.5</v>
      </c>
      <c r="I12" s="17" t="s">
        <v>58</v>
      </c>
      <c r="J12" s="18" t="s">
        <v>59</v>
      </c>
      <c r="K12" s="17">
        <v>-1572.5</v>
      </c>
      <c r="L12" s="17" t="s">
        <v>60</v>
      </c>
      <c r="M12" s="18" t="s">
        <v>48</v>
      </c>
      <c r="N12" s="18"/>
      <c r="O12" s="19" t="s">
        <v>61</v>
      </c>
      <c r="P12" s="19" t="s">
        <v>62</v>
      </c>
    </row>
    <row r="13" spans="1:16" ht="12.75" customHeight="1" thickBot="1" x14ac:dyDescent="0.25">
      <c r="A13" s="3" t="str">
        <f t="shared" si="0"/>
        <v> HC 452.11 </v>
      </c>
      <c r="B13" s="2" t="str">
        <f t="shared" si="1"/>
        <v>I</v>
      </c>
      <c r="C13" s="3">
        <f t="shared" si="2"/>
        <v>25876.73</v>
      </c>
      <c r="D13" s="4" t="str">
        <f t="shared" si="3"/>
        <v>vis</v>
      </c>
      <c r="E13" s="16">
        <f>VLOOKUP(C13,Active!C$21:E$973,3,FALSE)</f>
        <v>-2394.0239742189501</v>
      </c>
      <c r="F13" s="2" t="s">
        <v>47</v>
      </c>
      <c r="G13" s="4" t="str">
        <f t="shared" si="4"/>
        <v>25876.73</v>
      </c>
      <c r="H13" s="3">
        <f t="shared" si="5"/>
        <v>-1570</v>
      </c>
      <c r="I13" s="17" t="s">
        <v>63</v>
      </c>
      <c r="J13" s="18" t="s">
        <v>64</v>
      </c>
      <c r="K13" s="17">
        <v>-1570</v>
      </c>
      <c r="L13" s="17" t="s">
        <v>65</v>
      </c>
      <c r="M13" s="18" t="s">
        <v>48</v>
      </c>
      <c r="N13" s="18"/>
      <c r="O13" s="19" t="s">
        <v>61</v>
      </c>
      <c r="P13" s="19" t="s">
        <v>62</v>
      </c>
    </row>
    <row r="14" spans="1:16" ht="12.75" customHeight="1" thickBot="1" x14ac:dyDescent="0.25">
      <c r="A14" s="3" t="str">
        <f t="shared" si="0"/>
        <v> HC 452.11 </v>
      </c>
      <c r="B14" s="2" t="str">
        <f t="shared" si="1"/>
        <v>I</v>
      </c>
      <c r="C14" s="3">
        <f t="shared" si="2"/>
        <v>26132.62</v>
      </c>
      <c r="D14" s="4" t="str">
        <f t="shared" si="3"/>
        <v>vis</v>
      </c>
      <c r="E14" s="16">
        <f>VLOOKUP(C14,Active!C$21:E$973,3,FALSE)</f>
        <v>-2371.0214887028123</v>
      </c>
      <c r="F14" s="2" t="s">
        <v>47</v>
      </c>
      <c r="G14" s="4" t="str">
        <f t="shared" si="4"/>
        <v>26132.62</v>
      </c>
      <c r="H14" s="3">
        <f t="shared" si="5"/>
        <v>-1547</v>
      </c>
      <c r="I14" s="17" t="s">
        <v>66</v>
      </c>
      <c r="J14" s="18" t="s">
        <v>67</v>
      </c>
      <c r="K14" s="17">
        <v>-1547</v>
      </c>
      <c r="L14" s="17" t="s">
        <v>68</v>
      </c>
      <c r="M14" s="18" t="s">
        <v>48</v>
      </c>
      <c r="N14" s="18"/>
      <c r="O14" s="19" t="s">
        <v>61</v>
      </c>
      <c r="P14" s="19" t="s">
        <v>62</v>
      </c>
    </row>
    <row r="15" spans="1:16" ht="12.75" customHeight="1" thickBot="1" x14ac:dyDescent="0.25">
      <c r="A15" s="3" t="str">
        <f t="shared" si="0"/>
        <v> HC 452.11 </v>
      </c>
      <c r="B15" s="2" t="str">
        <f t="shared" si="1"/>
        <v>II</v>
      </c>
      <c r="C15" s="3">
        <f t="shared" si="2"/>
        <v>26160.27</v>
      </c>
      <c r="D15" s="4" t="str">
        <f t="shared" si="3"/>
        <v>vis</v>
      </c>
      <c r="E15" s="16">
        <f>VLOOKUP(C15,Active!C$21:E$973,3,FALSE)</f>
        <v>-2368.5359725649359</v>
      </c>
      <c r="F15" s="2" t="s">
        <v>47</v>
      </c>
      <c r="G15" s="4" t="str">
        <f t="shared" si="4"/>
        <v>26160.27</v>
      </c>
      <c r="H15" s="3">
        <f t="shared" si="5"/>
        <v>-1544.5</v>
      </c>
      <c r="I15" s="17" t="s">
        <v>69</v>
      </c>
      <c r="J15" s="18" t="s">
        <v>70</v>
      </c>
      <c r="K15" s="17">
        <v>-1544.5</v>
      </c>
      <c r="L15" s="17" t="s">
        <v>71</v>
      </c>
      <c r="M15" s="18" t="s">
        <v>48</v>
      </c>
      <c r="N15" s="18"/>
      <c r="O15" s="19" t="s">
        <v>61</v>
      </c>
      <c r="P15" s="19" t="s">
        <v>62</v>
      </c>
    </row>
    <row r="16" spans="1:16" ht="12.75" customHeight="1" thickBot="1" x14ac:dyDescent="0.25">
      <c r="A16" s="3" t="str">
        <f t="shared" si="0"/>
        <v> MVS 8.48 </v>
      </c>
      <c r="B16" s="2" t="str">
        <f t="shared" si="1"/>
        <v>I</v>
      </c>
      <c r="C16" s="3">
        <f t="shared" si="2"/>
        <v>26366.22</v>
      </c>
      <c r="D16" s="4" t="str">
        <f t="shared" si="3"/>
        <v>vis</v>
      </c>
      <c r="E16" s="16">
        <f>VLOOKUP(C16,Active!C$21:E$973,3,FALSE)</f>
        <v>-2350.0226977513494</v>
      </c>
      <c r="F16" s="2" t="s">
        <v>47</v>
      </c>
      <c r="G16" s="4" t="str">
        <f t="shared" si="4"/>
        <v>26366.22</v>
      </c>
      <c r="H16" s="3">
        <f t="shared" si="5"/>
        <v>-1526</v>
      </c>
      <c r="I16" s="17" t="s">
        <v>72</v>
      </c>
      <c r="J16" s="18" t="s">
        <v>73</v>
      </c>
      <c r="K16" s="17">
        <v>-1526</v>
      </c>
      <c r="L16" s="17" t="s">
        <v>74</v>
      </c>
      <c r="M16" s="18" t="s">
        <v>48</v>
      </c>
      <c r="N16" s="18"/>
      <c r="O16" s="19" t="s">
        <v>75</v>
      </c>
      <c r="P16" s="19" t="s">
        <v>76</v>
      </c>
    </row>
    <row r="17" spans="1:16" ht="12.75" customHeight="1" thickBot="1" x14ac:dyDescent="0.25">
      <c r="A17" s="3" t="str">
        <f t="shared" si="0"/>
        <v> MVS 8.48 </v>
      </c>
      <c r="B17" s="2" t="str">
        <f t="shared" si="1"/>
        <v>II</v>
      </c>
      <c r="C17" s="3">
        <f t="shared" si="2"/>
        <v>26372.12</v>
      </c>
      <c r="D17" s="4" t="str">
        <f t="shared" si="3"/>
        <v>vis</v>
      </c>
      <c r="E17" s="16">
        <f>VLOOKUP(C17,Active!C$21:E$973,3,FALSE)</f>
        <v>-2349.49233445249</v>
      </c>
      <c r="F17" s="2" t="s">
        <v>47</v>
      </c>
      <c r="G17" s="4" t="str">
        <f t="shared" si="4"/>
        <v>26372.12</v>
      </c>
      <c r="H17" s="3">
        <f t="shared" si="5"/>
        <v>-1525.5</v>
      </c>
      <c r="I17" s="17" t="s">
        <v>77</v>
      </c>
      <c r="J17" s="18" t="s">
        <v>78</v>
      </c>
      <c r="K17" s="17">
        <v>-1525.5</v>
      </c>
      <c r="L17" s="17" t="s">
        <v>79</v>
      </c>
      <c r="M17" s="18" t="s">
        <v>48</v>
      </c>
      <c r="N17" s="18"/>
      <c r="O17" s="19" t="s">
        <v>75</v>
      </c>
      <c r="P17" s="19" t="s">
        <v>76</v>
      </c>
    </row>
    <row r="18" spans="1:16" ht="12.75" customHeight="1" thickBot="1" x14ac:dyDescent="0.25">
      <c r="A18" s="3" t="str">
        <f t="shared" si="0"/>
        <v> HC 452.11 </v>
      </c>
      <c r="B18" s="2" t="str">
        <f t="shared" si="1"/>
        <v>I</v>
      </c>
      <c r="C18" s="3">
        <f t="shared" si="2"/>
        <v>26466.37</v>
      </c>
      <c r="D18" s="4" t="str">
        <f t="shared" si="3"/>
        <v>vis</v>
      </c>
      <c r="E18" s="16">
        <f>VLOOKUP(C18,Active!C$21:E$973,3,FALSE)</f>
        <v>-2341.0200054834172</v>
      </c>
      <c r="F18" s="2" t="s">
        <v>47</v>
      </c>
      <c r="G18" s="4" t="str">
        <f t="shared" si="4"/>
        <v>26466.37</v>
      </c>
      <c r="H18" s="3">
        <f t="shared" si="5"/>
        <v>-1517</v>
      </c>
      <c r="I18" s="17" t="s">
        <v>80</v>
      </c>
      <c r="J18" s="18" t="s">
        <v>81</v>
      </c>
      <c r="K18" s="17">
        <v>-1517</v>
      </c>
      <c r="L18" s="17" t="s">
        <v>82</v>
      </c>
      <c r="M18" s="18" t="s">
        <v>48</v>
      </c>
      <c r="N18" s="18"/>
      <c r="O18" s="19" t="s">
        <v>61</v>
      </c>
      <c r="P18" s="19" t="s">
        <v>62</v>
      </c>
    </row>
    <row r="19" spans="1:16" ht="12.75" customHeight="1" thickBot="1" x14ac:dyDescent="0.25">
      <c r="A19" s="3" t="str">
        <f t="shared" si="0"/>
        <v> HC 452.11 </v>
      </c>
      <c r="B19" s="2" t="str">
        <f t="shared" si="1"/>
        <v>II</v>
      </c>
      <c r="C19" s="3">
        <f t="shared" si="2"/>
        <v>26494.32</v>
      </c>
      <c r="D19" s="4" t="str">
        <f t="shared" si="3"/>
        <v>vis</v>
      </c>
      <c r="E19" s="16">
        <f>VLOOKUP(C19,Active!C$21:E$973,3,FALSE)</f>
        <v>-2338.5075217201752</v>
      </c>
      <c r="F19" s="2" t="s">
        <v>47</v>
      </c>
      <c r="G19" s="4" t="str">
        <f t="shared" si="4"/>
        <v>26494.32</v>
      </c>
      <c r="H19" s="3">
        <f t="shared" si="5"/>
        <v>-1514.5</v>
      </c>
      <c r="I19" s="17" t="s">
        <v>83</v>
      </c>
      <c r="J19" s="18" t="s">
        <v>84</v>
      </c>
      <c r="K19" s="17">
        <v>-1514.5</v>
      </c>
      <c r="L19" s="17" t="s">
        <v>85</v>
      </c>
      <c r="M19" s="18" t="s">
        <v>48</v>
      </c>
      <c r="N19" s="18"/>
      <c r="O19" s="19" t="s">
        <v>61</v>
      </c>
      <c r="P19" s="19" t="s">
        <v>62</v>
      </c>
    </row>
    <row r="20" spans="1:16" ht="12.75" customHeight="1" thickBot="1" x14ac:dyDescent="0.25">
      <c r="A20" s="3" t="str">
        <f t="shared" si="0"/>
        <v> HC 452.11 </v>
      </c>
      <c r="B20" s="2" t="str">
        <f t="shared" si="1"/>
        <v>I</v>
      </c>
      <c r="C20" s="3">
        <f t="shared" si="2"/>
        <v>26544.27</v>
      </c>
      <c r="D20" s="4" t="str">
        <f t="shared" si="3"/>
        <v>vis</v>
      </c>
      <c r="E20" s="16">
        <f>VLOOKUP(C20,Active!C$21:E$973,3,FALSE)</f>
        <v>-2334.0174120967781</v>
      </c>
      <c r="F20" s="2" t="s">
        <v>47</v>
      </c>
      <c r="G20" s="4" t="str">
        <f t="shared" si="4"/>
        <v>26544.27</v>
      </c>
      <c r="H20" s="3">
        <f t="shared" si="5"/>
        <v>-1510</v>
      </c>
      <c r="I20" s="17" t="s">
        <v>86</v>
      </c>
      <c r="J20" s="18" t="s">
        <v>87</v>
      </c>
      <c r="K20" s="17">
        <v>-1510</v>
      </c>
      <c r="L20" s="17" t="s">
        <v>88</v>
      </c>
      <c r="M20" s="18" t="s">
        <v>48</v>
      </c>
      <c r="N20" s="18"/>
      <c r="O20" s="19" t="s">
        <v>61</v>
      </c>
      <c r="P20" s="19" t="s">
        <v>62</v>
      </c>
    </row>
    <row r="21" spans="1:16" ht="12.75" customHeight="1" thickBot="1" x14ac:dyDescent="0.25">
      <c r="A21" s="3" t="str">
        <f t="shared" si="0"/>
        <v> HC 452.11 </v>
      </c>
      <c r="B21" s="2" t="str">
        <f t="shared" si="1"/>
        <v>II</v>
      </c>
      <c r="C21" s="3">
        <f t="shared" si="2"/>
        <v>26560.79</v>
      </c>
      <c r="D21" s="4" t="str">
        <f t="shared" si="3"/>
        <v>vis</v>
      </c>
      <c r="E21" s="16">
        <f>VLOOKUP(C21,Active!C$21:E$973,3,FALSE)</f>
        <v>-2332.5323948599707</v>
      </c>
      <c r="F21" s="2" t="s">
        <v>47</v>
      </c>
      <c r="G21" s="4" t="str">
        <f t="shared" si="4"/>
        <v>26560.79</v>
      </c>
      <c r="H21" s="3">
        <f t="shared" si="5"/>
        <v>-1508.5</v>
      </c>
      <c r="I21" s="17" t="s">
        <v>89</v>
      </c>
      <c r="J21" s="18" t="s">
        <v>90</v>
      </c>
      <c r="K21" s="17">
        <v>-1508.5</v>
      </c>
      <c r="L21" s="17" t="s">
        <v>91</v>
      </c>
      <c r="M21" s="18" t="s">
        <v>48</v>
      </c>
      <c r="N21" s="18"/>
      <c r="O21" s="19" t="s">
        <v>61</v>
      </c>
      <c r="P21" s="19" t="s">
        <v>62</v>
      </c>
    </row>
    <row r="22" spans="1:16" ht="12.75" customHeight="1" thickBot="1" x14ac:dyDescent="0.25">
      <c r="A22" s="3" t="str">
        <f t="shared" si="0"/>
        <v> HC 452.11 </v>
      </c>
      <c r="B22" s="2" t="str">
        <f t="shared" si="1"/>
        <v>II</v>
      </c>
      <c r="C22" s="3">
        <f t="shared" si="2"/>
        <v>26560.84</v>
      </c>
      <c r="D22" s="4" t="str">
        <f t="shared" si="3"/>
        <v>vis</v>
      </c>
      <c r="E22" s="16">
        <f>VLOOKUP(C22,Active!C$21:E$973,3,FALSE)</f>
        <v>-2332.5279002557431</v>
      </c>
      <c r="F22" s="2" t="s">
        <v>47</v>
      </c>
      <c r="G22" s="4" t="str">
        <f t="shared" si="4"/>
        <v>26560.84</v>
      </c>
      <c r="H22" s="3">
        <f t="shared" si="5"/>
        <v>-1508.5</v>
      </c>
      <c r="I22" s="17" t="s">
        <v>92</v>
      </c>
      <c r="J22" s="18" t="s">
        <v>93</v>
      </c>
      <c r="K22" s="17">
        <v>-1508.5</v>
      </c>
      <c r="L22" s="17" t="s">
        <v>94</v>
      </c>
      <c r="M22" s="18" t="s">
        <v>48</v>
      </c>
      <c r="N22" s="18"/>
      <c r="O22" s="19" t="s">
        <v>61</v>
      </c>
      <c r="P22" s="19" t="s">
        <v>62</v>
      </c>
    </row>
    <row r="23" spans="1:16" ht="12.75" customHeight="1" thickBot="1" x14ac:dyDescent="0.25">
      <c r="A23" s="3" t="str">
        <f t="shared" si="0"/>
        <v> HC 452.11 </v>
      </c>
      <c r="B23" s="2" t="str">
        <f t="shared" si="1"/>
        <v>I</v>
      </c>
      <c r="C23" s="3">
        <f t="shared" si="2"/>
        <v>26599.81</v>
      </c>
      <c r="D23" s="4" t="str">
        <f t="shared" si="3"/>
        <v>vis</v>
      </c>
      <c r="E23" s="16">
        <f>VLOOKUP(C23,Active!C$21:E$973,3,FALSE)</f>
        <v>-2329.0248057207323</v>
      </c>
      <c r="F23" s="2" t="s">
        <v>47</v>
      </c>
      <c r="G23" s="4" t="str">
        <f t="shared" si="4"/>
        <v>26599.81</v>
      </c>
      <c r="H23" s="3">
        <f t="shared" si="5"/>
        <v>-1505</v>
      </c>
      <c r="I23" s="17" t="s">
        <v>95</v>
      </c>
      <c r="J23" s="18" t="s">
        <v>96</v>
      </c>
      <c r="K23" s="17">
        <v>-1505</v>
      </c>
      <c r="L23" s="17" t="s">
        <v>97</v>
      </c>
      <c r="M23" s="18" t="s">
        <v>48</v>
      </c>
      <c r="N23" s="18"/>
      <c r="O23" s="19" t="s">
        <v>61</v>
      </c>
      <c r="P23" s="19" t="s">
        <v>62</v>
      </c>
    </row>
    <row r="24" spans="1:16" ht="12.75" customHeight="1" thickBot="1" x14ac:dyDescent="0.25">
      <c r="A24" s="3" t="str">
        <f t="shared" si="0"/>
        <v> HA 105.511 </v>
      </c>
      <c r="B24" s="2" t="str">
        <f t="shared" si="1"/>
        <v>I</v>
      </c>
      <c r="C24" s="3">
        <f t="shared" si="2"/>
        <v>26599.85</v>
      </c>
      <c r="D24" s="4" t="str">
        <f t="shared" si="3"/>
        <v>vis</v>
      </c>
      <c r="E24" s="16">
        <f>VLOOKUP(C24,Active!C$21:E$973,3,FALSE)</f>
        <v>-2329.0212100373506</v>
      </c>
      <c r="F24" s="2" t="s">
        <v>47</v>
      </c>
      <c r="G24" s="4" t="str">
        <f t="shared" si="4"/>
        <v>26599.85</v>
      </c>
      <c r="H24" s="3">
        <f t="shared" si="5"/>
        <v>-1505</v>
      </c>
      <c r="I24" s="17" t="s">
        <v>98</v>
      </c>
      <c r="J24" s="18" t="s">
        <v>99</v>
      </c>
      <c r="K24" s="17">
        <v>-1505</v>
      </c>
      <c r="L24" s="17" t="s">
        <v>100</v>
      </c>
      <c r="M24" s="18" t="s">
        <v>48</v>
      </c>
      <c r="N24" s="18"/>
      <c r="O24" s="19" t="s">
        <v>56</v>
      </c>
      <c r="P24" s="19" t="s">
        <v>57</v>
      </c>
    </row>
    <row r="25" spans="1:16" ht="12.75" customHeight="1" thickBot="1" x14ac:dyDescent="0.25">
      <c r="A25" s="3" t="str">
        <f t="shared" si="0"/>
        <v> HC 452.11 </v>
      </c>
      <c r="B25" s="2" t="str">
        <f t="shared" si="1"/>
        <v>II</v>
      </c>
      <c r="C25" s="3">
        <f t="shared" si="2"/>
        <v>26605.33</v>
      </c>
      <c r="D25" s="4" t="str">
        <f t="shared" si="3"/>
        <v>vis</v>
      </c>
      <c r="E25" s="16">
        <f>VLOOKUP(C25,Active!C$21:E$973,3,FALSE)</f>
        <v>-2328.5286014140024</v>
      </c>
      <c r="F25" s="2" t="s">
        <v>47</v>
      </c>
      <c r="G25" s="4" t="str">
        <f t="shared" si="4"/>
        <v>26605.33</v>
      </c>
      <c r="H25" s="3">
        <f t="shared" si="5"/>
        <v>-1504.5</v>
      </c>
      <c r="I25" s="17" t="s">
        <v>101</v>
      </c>
      <c r="J25" s="18" t="s">
        <v>102</v>
      </c>
      <c r="K25" s="17">
        <v>-1504.5</v>
      </c>
      <c r="L25" s="17" t="s">
        <v>103</v>
      </c>
      <c r="M25" s="18" t="s">
        <v>48</v>
      </c>
      <c r="N25" s="18"/>
      <c r="O25" s="19" t="s">
        <v>61</v>
      </c>
      <c r="P25" s="19" t="s">
        <v>62</v>
      </c>
    </row>
    <row r="26" spans="1:16" ht="12.75" customHeight="1" thickBot="1" x14ac:dyDescent="0.25">
      <c r="A26" s="3" t="str">
        <f t="shared" si="0"/>
        <v> HC 452.11 </v>
      </c>
      <c r="B26" s="2" t="str">
        <f t="shared" si="1"/>
        <v>I</v>
      </c>
      <c r="C26" s="3">
        <f t="shared" si="2"/>
        <v>26855.69</v>
      </c>
      <c r="D26" s="4" t="str">
        <f t="shared" si="3"/>
        <v>vis</v>
      </c>
      <c r="E26" s="16">
        <f>VLOOKUP(C26,Active!C$21:E$973,3,FALSE)</f>
        <v>-2306.0232191254399</v>
      </c>
      <c r="F26" s="2" t="s">
        <v>47</v>
      </c>
      <c r="G26" s="4" t="str">
        <f t="shared" si="4"/>
        <v>26855.69</v>
      </c>
      <c r="H26" s="3">
        <f t="shared" si="5"/>
        <v>-1482</v>
      </c>
      <c r="I26" s="17" t="s">
        <v>104</v>
      </c>
      <c r="J26" s="18" t="s">
        <v>105</v>
      </c>
      <c r="K26" s="17">
        <v>-1482</v>
      </c>
      <c r="L26" s="17" t="s">
        <v>106</v>
      </c>
      <c r="M26" s="18" t="s">
        <v>48</v>
      </c>
      <c r="N26" s="18"/>
      <c r="O26" s="19" t="s">
        <v>61</v>
      </c>
      <c r="P26" s="19" t="s">
        <v>62</v>
      </c>
    </row>
    <row r="27" spans="1:16" ht="12.75" customHeight="1" thickBot="1" x14ac:dyDescent="0.25">
      <c r="A27" s="3" t="str">
        <f t="shared" si="0"/>
        <v> HC 452.11 </v>
      </c>
      <c r="B27" s="2" t="str">
        <f t="shared" si="1"/>
        <v>I</v>
      </c>
      <c r="C27" s="3">
        <f t="shared" si="2"/>
        <v>26911.31</v>
      </c>
      <c r="D27" s="4" t="str">
        <f t="shared" si="3"/>
        <v>vis</v>
      </c>
      <c r="E27" s="16">
        <f>VLOOKUP(C27,Active!C$21:E$973,3,FALSE)</f>
        <v>-2301.0234213826302</v>
      </c>
      <c r="F27" s="2" t="s">
        <v>47</v>
      </c>
      <c r="G27" s="4" t="str">
        <f t="shared" si="4"/>
        <v>26911.31</v>
      </c>
      <c r="H27" s="3">
        <f t="shared" si="5"/>
        <v>-1477</v>
      </c>
      <c r="I27" s="17" t="s">
        <v>107</v>
      </c>
      <c r="J27" s="18" t="s">
        <v>108</v>
      </c>
      <c r="K27" s="17">
        <v>-1477</v>
      </c>
      <c r="L27" s="17" t="s">
        <v>106</v>
      </c>
      <c r="M27" s="18" t="s">
        <v>48</v>
      </c>
      <c r="N27" s="18"/>
      <c r="O27" s="19" t="s">
        <v>61</v>
      </c>
      <c r="P27" s="19" t="s">
        <v>62</v>
      </c>
    </row>
    <row r="28" spans="1:16" ht="12.75" customHeight="1" thickBot="1" x14ac:dyDescent="0.25">
      <c r="A28" s="3" t="str">
        <f t="shared" si="0"/>
        <v> HC 452.11 </v>
      </c>
      <c r="B28" s="2" t="str">
        <f t="shared" si="1"/>
        <v>II</v>
      </c>
      <c r="C28" s="3">
        <f t="shared" si="2"/>
        <v>26928.07</v>
      </c>
      <c r="D28" s="4" t="str">
        <f t="shared" si="3"/>
        <v>vis</v>
      </c>
      <c r="E28" s="16">
        <f>VLOOKUP(C28,Active!C$21:E$973,3,FALSE)</f>
        <v>-2299.5168300455307</v>
      </c>
      <c r="F28" s="2" t="s">
        <v>47</v>
      </c>
      <c r="G28" s="4" t="str">
        <f t="shared" si="4"/>
        <v>26928.07</v>
      </c>
      <c r="H28" s="3">
        <f t="shared" si="5"/>
        <v>-1475.5</v>
      </c>
      <c r="I28" s="17" t="s">
        <v>109</v>
      </c>
      <c r="J28" s="18" t="s">
        <v>110</v>
      </c>
      <c r="K28" s="17">
        <v>-1475.5</v>
      </c>
      <c r="L28" s="17" t="s">
        <v>88</v>
      </c>
      <c r="M28" s="18" t="s">
        <v>48</v>
      </c>
      <c r="N28" s="18"/>
      <c r="O28" s="19" t="s">
        <v>61</v>
      </c>
      <c r="P28" s="19" t="s">
        <v>62</v>
      </c>
    </row>
    <row r="29" spans="1:16" ht="12.75" customHeight="1" thickBot="1" x14ac:dyDescent="0.25">
      <c r="A29" s="3" t="str">
        <f t="shared" si="0"/>
        <v> HC 452.11 </v>
      </c>
      <c r="B29" s="2" t="str">
        <f t="shared" si="1"/>
        <v>II</v>
      </c>
      <c r="C29" s="3">
        <f t="shared" si="2"/>
        <v>27261.69</v>
      </c>
      <c r="D29" s="4" t="str">
        <f t="shared" si="3"/>
        <v>vis</v>
      </c>
      <c r="E29" s="16">
        <f>VLOOKUP(C29,Active!C$21:E$973,3,FALSE)</f>
        <v>-2269.5270327971275</v>
      </c>
      <c r="F29" s="2" t="s">
        <v>47</v>
      </c>
      <c r="G29" s="4" t="str">
        <f t="shared" si="4"/>
        <v>27261.69</v>
      </c>
      <c r="H29" s="3">
        <f t="shared" si="5"/>
        <v>-1445.5</v>
      </c>
      <c r="I29" s="17" t="s">
        <v>111</v>
      </c>
      <c r="J29" s="18" t="s">
        <v>112</v>
      </c>
      <c r="K29" s="17">
        <v>-1445.5</v>
      </c>
      <c r="L29" s="17" t="s">
        <v>103</v>
      </c>
      <c r="M29" s="18" t="s">
        <v>48</v>
      </c>
      <c r="N29" s="18"/>
      <c r="O29" s="19" t="s">
        <v>61</v>
      </c>
      <c r="P29" s="19" t="s">
        <v>62</v>
      </c>
    </row>
    <row r="30" spans="1:16" ht="12.75" customHeight="1" thickBot="1" x14ac:dyDescent="0.25">
      <c r="A30" s="3" t="str">
        <f t="shared" si="0"/>
        <v> HC 452.11 </v>
      </c>
      <c r="B30" s="2" t="str">
        <f t="shared" si="1"/>
        <v>I</v>
      </c>
      <c r="C30" s="3">
        <f t="shared" si="2"/>
        <v>27267.42</v>
      </c>
      <c r="D30" s="4" t="str">
        <f t="shared" si="3"/>
        <v>vis</v>
      </c>
      <c r="E30" s="16">
        <f>VLOOKUP(C30,Active!C$21:E$973,3,FALSE)</f>
        <v>-2269.0119511526414</v>
      </c>
      <c r="F30" s="2" t="s">
        <v>47</v>
      </c>
      <c r="G30" s="4" t="str">
        <f t="shared" si="4"/>
        <v>27267.42</v>
      </c>
      <c r="H30" s="3">
        <f t="shared" si="5"/>
        <v>-1445</v>
      </c>
      <c r="I30" s="17" t="s">
        <v>113</v>
      </c>
      <c r="J30" s="18" t="s">
        <v>114</v>
      </c>
      <c r="K30" s="17">
        <v>-1445</v>
      </c>
      <c r="L30" s="17" t="s">
        <v>115</v>
      </c>
      <c r="M30" s="18" t="s">
        <v>48</v>
      </c>
      <c r="N30" s="18"/>
      <c r="O30" s="19" t="s">
        <v>61</v>
      </c>
      <c r="P30" s="19" t="s">
        <v>62</v>
      </c>
    </row>
    <row r="31" spans="1:16" ht="12.75" customHeight="1" thickBot="1" x14ac:dyDescent="0.25">
      <c r="A31" s="3" t="str">
        <f t="shared" si="0"/>
        <v> HC 452.11 </v>
      </c>
      <c r="B31" s="2" t="str">
        <f t="shared" si="1"/>
        <v>I</v>
      </c>
      <c r="C31" s="3">
        <f t="shared" si="2"/>
        <v>27567.68</v>
      </c>
      <c r="D31" s="4" t="str">
        <f t="shared" si="3"/>
        <v>vis</v>
      </c>
      <c r="E31" s="16">
        <f>VLOOKUP(C31,Active!C$21:E$973,3,FALSE)</f>
        <v>-2242.0209538449094</v>
      </c>
      <c r="F31" s="2" t="s">
        <v>47</v>
      </c>
      <c r="G31" s="4" t="str">
        <f t="shared" si="4"/>
        <v>27567.68</v>
      </c>
      <c r="H31" s="3">
        <f t="shared" si="5"/>
        <v>-1418</v>
      </c>
      <c r="I31" s="17" t="s">
        <v>116</v>
      </c>
      <c r="J31" s="18" t="s">
        <v>117</v>
      </c>
      <c r="K31" s="17">
        <v>-1418</v>
      </c>
      <c r="L31" s="17" t="s">
        <v>65</v>
      </c>
      <c r="M31" s="18" t="s">
        <v>48</v>
      </c>
      <c r="N31" s="18"/>
      <c r="O31" s="19" t="s">
        <v>61</v>
      </c>
      <c r="P31" s="19" t="s">
        <v>62</v>
      </c>
    </row>
    <row r="32" spans="1:16" ht="12.75" customHeight="1" thickBot="1" x14ac:dyDescent="0.25">
      <c r="A32" s="3" t="str">
        <f t="shared" si="0"/>
        <v> HC 452.11 </v>
      </c>
      <c r="B32" s="2" t="str">
        <f t="shared" si="1"/>
        <v>II</v>
      </c>
      <c r="C32" s="3">
        <f t="shared" si="2"/>
        <v>27628.81</v>
      </c>
      <c r="D32" s="4" t="str">
        <f t="shared" si="3"/>
        <v>vis</v>
      </c>
      <c r="E32" s="16">
        <f>VLOOKUP(C32,Active!C$21:E$973,3,FALSE)</f>
        <v>-2236.5258507162152</v>
      </c>
      <c r="F32" s="2" t="s">
        <v>47</v>
      </c>
      <c r="G32" s="4" t="str">
        <f t="shared" si="4"/>
        <v>27628.81</v>
      </c>
      <c r="H32" s="3">
        <f t="shared" si="5"/>
        <v>-1412.5</v>
      </c>
      <c r="I32" s="17" t="s">
        <v>118</v>
      </c>
      <c r="J32" s="18" t="s">
        <v>119</v>
      </c>
      <c r="K32" s="17">
        <v>-1412.5</v>
      </c>
      <c r="L32" s="17" t="s">
        <v>103</v>
      </c>
      <c r="M32" s="18" t="s">
        <v>48</v>
      </c>
      <c r="N32" s="18"/>
      <c r="O32" s="19" t="s">
        <v>61</v>
      </c>
      <c r="P32" s="19" t="s">
        <v>62</v>
      </c>
    </row>
    <row r="33" spans="1:16" ht="12.75" customHeight="1" thickBot="1" x14ac:dyDescent="0.25">
      <c r="A33" s="3" t="str">
        <f t="shared" si="0"/>
        <v> HC 452.11 </v>
      </c>
      <c r="B33" s="2" t="str">
        <f t="shared" si="1"/>
        <v>I</v>
      </c>
      <c r="C33" s="3">
        <f t="shared" si="2"/>
        <v>27634.5</v>
      </c>
      <c r="D33" s="4" t="str">
        <f t="shared" si="3"/>
        <v>vis</v>
      </c>
      <c r="E33" s="16">
        <f>VLOOKUP(C33,Active!C$21:E$973,3,FALSE)</f>
        <v>-2236.0143647551117</v>
      </c>
      <c r="F33" s="2" t="s">
        <v>47</v>
      </c>
      <c r="G33" s="4" t="str">
        <f t="shared" si="4"/>
        <v>27634.50</v>
      </c>
      <c r="H33" s="3">
        <f t="shared" si="5"/>
        <v>-1412</v>
      </c>
      <c r="I33" s="17" t="s">
        <v>120</v>
      </c>
      <c r="J33" s="18" t="s">
        <v>121</v>
      </c>
      <c r="K33" s="17">
        <v>-1412</v>
      </c>
      <c r="L33" s="17" t="s">
        <v>122</v>
      </c>
      <c r="M33" s="18" t="s">
        <v>48</v>
      </c>
      <c r="N33" s="18"/>
      <c r="O33" s="19" t="s">
        <v>61</v>
      </c>
      <c r="P33" s="19" t="s">
        <v>62</v>
      </c>
    </row>
    <row r="34" spans="1:16" ht="12.75" customHeight="1" thickBot="1" x14ac:dyDescent="0.25">
      <c r="A34" s="3" t="str">
        <f t="shared" si="0"/>
        <v> HC 452.11 </v>
      </c>
      <c r="B34" s="2" t="str">
        <f t="shared" si="1"/>
        <v>II</v>
      </c>
      <c r="C34" s="3">
        <f t="shared" si="2"/>
        <v>27662.23</v>
      </c>
      <c r="D34" s="4" t="str">
        <f t="shared" si="3"/>
        <v>vis</v>
      </c>
      <c r="E34" s="16">
        <f>VLOOKUP(C34,Active!C$21:E$973,3,FALSE)</f>
        <v>-2233.521657250471</v>
      </c>
      <c r="F34" s="2" t="s">
        <v>47</v>
      </c>
      <c r="G34" s="4" t="str">
        <f t="shared" si="4"/>
        <v>27662.23</v>
      </c>
      <c r="H34" s="3">
        <f t="shared" si="5"/>
        <v>-1409.5</v>
      </c>
      <c r="I34" s="17" t="s">
        <v>123</v>
      </c>
      <c r="J34" s="18" t="s">
        <v>124</v>
      </c>
      <c r="K34" s="17">
        <v>-1409.5</v>
      </c>
      <c r="L34" s="17" t="s">
        <v>106</v>
      </c>
      <c r="M34" s="18" t="s">
        <v>48</v>
      </c>
      <c r="N34" s="18"/>
      <c r="O34" s="19" t="s">
        <v>61</v>
      </c>
      <c r="P34" s="19" t="s">
        <v>62</v>
      </c>
    </row>
    <row r="35" spans="1:16" ht="12.75" customHeight="1" thickBot="1" x14ac:dyDescent="0.25">
      <c r="A35" s="3" t="str">
        <f t="shared" si="0"/>
        <v> HC 452.11 </v>
      </c>
      <c r="B35" s="2" t="str">
        <f t="shared" si="1"/>
        <v>I</v>
      </c>
      <c r="C35" s="3">
        <f t="shared" si="2"/>
        <v>27701.19</v>
      </c>
      <c r="D35" s="4" t="str">
        <f t="shared" si="3"/>
        <v>vis</v>
      </c>
      <c r="E35" s="16">
        <f>VLOOKUP(C35,Active!C$21:E$973,3,FALSE)</f>
        <v>-2230.019461636306</v>
      </c>
      <c r="F35" s="2" t="s">
        <v>47</v>
      </c>
      <c r="G35" s="4" t="str">
        <f t="shared" si="4"/>
        <v>27701.19</v>
      </c>
      <c r="H35" s="3">
        <f t="shared" si="5"/>
        <v>-1406</v>
      </c>
      <c r="I35" s="17" t="s">
        <v>125</v>
      </c>
      <c r="J35" s="18" t="s">
        <v>126</v>
      </c>
      <c r="K35" s="17">
        <v>-1406</v>
      </c>
      <c r="L35" s="17" t="s">
        <v>74</v>
      </c>
      <c r="M35" s="18" t="s">
        <v>48</v>
      </c>
      <c r="N35" s="18"/>
      <c r="O35" s="19" t="s">
        <v>61</v>
      </c>
      <c r="P35" s="19" t="s">
        <v>62</v>
      </c>
    </row>
    <row r="36" spans="1:16" ht="12.75" customHeight="1" thickBot="1" x14ac:dyDescent="0.25">
      <c r="A36" s="3" t="str">
        <f t="shared" si="0"/>
        <v> MVS 8.48 </v>
      </c>
      <c r="B36" s="2" t="str">
        <f t="shared" si="1"/>
        <v>I</v>
      </c>
      <c r="C36" s="3">
        <f t="shared" si="2"/>
        <v>27912.98</v>
      </c>
      <c r="D36" s="4" t="str">
        <f t="shared" si="3"/>
        <v>vis</v>
      </c>
      <c r="E36" s="16">
        <f>VLOOKUP(C36,Active!C$21:E$973,3,FALSE)</f>
        <v>-2210.9812170489331</v>
      </c>
      <c r="F36" s="2" t="s">
        <v>47</v>
      </c>
      <c r="G36" s="4" t="str">
        <f t="shared" si="4"/>
        <v>27912.98</v>
      </c>
      <c r="H36" s="3">
        <f t="shared" si="5"/>
        <v>-1387</v>
      </c>
      <c r="I36" s="17" t="s">
        <v>127</v>
      </c>
      <c r="J36" s="18" t="s">
        <v>128</v>
      </c>
      <c r="K36" s="17">
        <v>-1387</v>
      </c>
      <c r="L36" s="17" t="s">
        <v>129</v>
      </c>
      <c r="M36" s="18" t="s">
        <v>48</v>
      </c>
      <c r="N36" s="18"/>
      <c r="O36" s="19" t="s">
        <v>75</v>
      </c>
      <c r="P36" s="19" t="s">
        <v>76</v>
      </c>
    </row>
    <row r="37" spans="1:16" ht="12.75" customHeight="1" thickBot="1" x14ac:dyDescent="0.25">
      <c r="A37" s="3" t="str">
        <f t="shared" si="0"/>
        <v> MVS 8.48 </v>
      </c>
      <c r="B37" s="2" t="str">
        <f t="shared" si="1"/>
        <v>II</v>
      </c>
      <c r="C37" s="3">
        <f t="shared" si="2"/>
        <v>27918.17</v>
      </c>
      <c r="D37" s="4" t="str">
        <f t="shared" si="3"/>
        <v>vis</v>
      </c>
      <c r="E37" s="16">
        <f>VLOOKUP(C37,Active!C$21:E$973,3,FALSE)</f>
        <v>-2210.5146771301056</v>
      </c>
      <c r="F37" s="2" t="s">
        <v>47</v>
      </c>
      <c r="G37" s="4" t="str">
        <f t="shared" si="4"/>
        <v>27918.17</v>
      </c>
      <c r="H37" s="3">
        <f t="shared" si="5"/>
        <v>-1386.5</v>
      </c>
      <c r="I37" s="17" t="s">
        <v>130</v>
      </c>
      <c r="J37" s="18" t="s">
        <v>131</v>
      </c>
      <c r="K37" s="17">
        <v>-1386.5</v>
      </c>
      <c r="L37" s="17" t="s">
        <v>88</v>
      </c>
      <c r="M37" s="18" t="s">
        <v>48</v>
      </c>
      <c r="N37" s="18"/>
      <c r="O37" s="19" t="s">
        <v>75</v>
      </c>
      <c r="P37" s="19" t="s">
        <v>76</v>
      </c>
    </row>
    <row r="38" spans="1:16" ht="12.75" customHeight="1" thickBot="1" x14ac:dyDescent="0.25">
      <c r="A38" s="3" t="str">
        <f t="shared" si="0"/>
        <v> HC 452.11 </v>
      </c>
      <c r="B38" s="2" t="str">
        <f t="shared" si="1"/>
        <v>II</v>
      </c>
      <c r="C38" s="3">
        <f t="shared" si="2"/>
        <v>27940.26</v>
      </c>
      <c r="D38" s="4" t="str">
        <f t="shared" si="3"/>
        <v>vis</v>
      </c>
      <c r="E38" s="16">
        <f>VLOOKUP(C38,Active!C$21:E$973,3,FALSE)</f>
        <v>-2208.5289609823408</v>
      </c>
      <c r="F38" s="2" t="s">
        <v>47</v>
      </c>
      <c r="G38" s="4" t="str">
        <f t="shared" si="4"/>
        <v>27940.26</v>
      </c>
      <c r="H38" s="3">
        <f t="shared" si="5"/>
        <v>-1384.5</v>
      </c>
      <c r="I38" s="17" t="s">
        <v>132</v>
      </c>
      <c r="J38" s="18" t="s">
        <v>133</v>
      </c>
      <c r="K38" s="17">
        <v>-1384.5</v>
      </c>
      <c r="L38" s="17" t="s">
        <v>134</v>
      </c>
      <c r="M38" s="18" t="s">
        <v>48</v>
      </c>
      <c r="N38" s="18"/>
      <c r="O38" s="19" t="s">
        <v>61</v>
      </c>
      <c r="P38" s="19" t="s">
        <v>62</v>
      </c>
    </row>
    <row r="39" spans="1:16" ht="12.75" customHeight="1" thickBot="1" x14ac:dyDescent="0.25">
      <c r="A39" s="3" t="str">
        <f t="shared" si="0"/>
        <v> HC 452.11 </v>
      </c>
      <c r="B39" s="2" t="str">
        <f t="shared" si="1"/>
        <v>I</v>
      </c>
      <c r="C39" s="3">
        <f t="shared" si="2"/>
        <v>27979.32</v>
      </c>
      <c r="D39" s="4" t="str">
        <f t="shared" si="3"/>
        <v>vis</v>
      </c>
      <c r="E39" s="16">
        <f>VLOOKUP(C39,Active!C$21:E$973,3,FALSE)</f>
        <v>-2205.0177761597206</v>
      </c>
      <c r="F39" s="2" t="s">
        <v>47</v>
      </c>
      <c r="G39" s="4" t="str">
        <f t="shared" si="4"/>
        <v>27979.32</v>
      </c>
      <c r="H39" s="3">
        <f t="shared" si="5"/>
        <v>-1381</v>
      </c>
      <c r="I39" s="17" t="s">
        <v>135</v>
      </c>
      <c r="J39" s="18" t="s">
        <v>136</v>
      </c>
      <c r="K39" s="17">
        <v>-1381</v>
      </c>
      <c r="L39" s="17" t="s">
        <v>100</v>
      </c>
      <c r="M39" s="18" t="s">
        <v>48</v>
      </c>
      <c r="N39" s="18"/>
      <c r="O39" s="19" t="s">
        <v>61</v>
      </c>
      <c r="P39" s="19" t="s">
        <v>62</v>
      </c>
    </row>
    <row r="40" spans="1:16" ht="12.75" customHeight="1" thickBot="1" x14ac:dyDescent="0.25">
      <c r="A40" s="3" t="str">
        <f t="shared" si="0"/>
        <v> HA 113.77 </v>
      </c>
      <c r="B40" s="2" t="str">
        <f t="shared" si="1"/>
        <v>I</v>
      </c>
      <c r="C40" s="3">
        <f t="shared" si="2"/>
        <v>27979.34</v>
      </c>
      <c r="D40" s="4" t="str">
        <f t="shared" si="3"/>
        <v>vis</v>
      </c>
      <c r="E40" s="16">
        <f>VLOOKUP(C40,Active!C$21:E$973,3,FALSE)</f>
        <v>-2205.0159783180293</v>
      </c>
      <c r="F40" s="2" t="s">
        <v>47</v>
      </c>
      <c r="G40" s="4" t="str">
        <f t="shared" si="4"/>
        <v>27979.340</v>
      </c>
      <c r="H40" s="3">
        <f t="shared" si="5"/>
        <v>-1381</v>
      </c>
      <c r="I40" s="17" t="s">
        <v>137</v>
      </c>
      <c r="J40" s="18" t="s">
        <v>138</v>
      </c>
      <c r="K40" s="17">
        <v>-1381</v>
      </c>
      <c r="L40" s="17" t="s">
        <v>139</v>
      </c>
      <c r="M40" s="18" t="s">
        <v>48</v>
      </c>
      <c r="N40" s="18"/>
      <c r="O40" s="19" t="s">
        <v>56</v>
      </c>
      <c r="P40" s="19" t="s">
        <v>140</v>
      </c>
    </row>
    <row r="41" spans="1:16" ht="12.75" customHeight="1" thickBot="1" x14ac:dyDescent="0.25">
      <c r="A41" s="3" t="str">
        <f t="shared" si="0"/>
        <v> HC 452.11 </v>
      </c>
      <c r="B41" s="2" t="str">
        <f t="shared" si="1"/>
        <v>II</v>
      </c>
      <c r="C41" s="3">
        <f t="shared" si="2"/>
        <v>28062.62</v>
      </c>
      <c r="D41" s="4" t="str">
        <f t="shared" si="3"/>
        <v>vis</v>
      </c>
      <c r="E41" s="16">
        <f>VLOOKUP(C41,Active!C$21:E$973,3,FALSE)</f>
        <v>-2197.5297655164977</v>
      </c>
      <c r="F41" s="2" t="s">
        <v>47</v>
      </c>
      <c r="G41" s="4" t="str">
        <f t="shared" si="4"/>
        <v>28062.62</v>
      </c>
      <c r="H41" s="3">
        <f t="shared" si="5"/>
        <v>-1373.5</v>
      </c>
      <c r="I41" s="17" t="s">
        <v>141</v>
      </c>
      <c r="J41" s="18" t="s">
        <v>142</v>
      </c>
      <c r="K41" s="17">
        <v>-1373.5</v>
      </c>
      <c r="L41" s="17" t="s">
        <v>143</v>
      </c>
      <c r="M41" s="18" t="s">
        <v>48</v>
      </c>
      <c r="N41" s="18"/>
      <c r="O41" s="19" t="s">
        <v>61</v>
      </c>
      <c r="P41" s="19" t="s">
        <v>62</v>
      </c>
    </row>
    <row r="42" spans="1:16" ht="12.75" customHeight="1" thickBot="1" x14ac:dyDescent="0.25">
      <c r="A42" s="3" t="str">
        <f t="shared" si="0"/>
        <v> HC 452.11 </v>
      </c>
      <c r="B42" s="2" t="str">
        <f t="shared" si="1"/>
        <v>I</v>
      </c>
      <c r="C42" s="3">
        <f t="shared" si="2"/>
        <v>28290.86</v>
      </c>
      <c r="D42" s="4" t="str">
        <f t="shared" si="3"/>
        <v>vis</v>
      </c>
      <c r="E42" s="16">
        <f>VLOOKUP(C42,Active!C$21:E$973,3,FALSE)</f>
        <v>-2177.0127961382359</v>
      </c>
      <c r="F42" s="2" t="s">
        <v>47</v>
      </c>
      <c r="G42" s="4" t="str">
        <f t="shared" si="4"/>
        <v>28290.86</v>
      </c>
      <c r="H42" s="3">
        <f t="shared" si="5"/>
        <v>-1353</v>
      </c>
      <c r="I42" s="17" t="s">
        <v>144</v>
      </c>
      <c r="J42" s="18" t="s">
        <v>145</v>
      </c>
      <c r="K42" s="17">
        <v>-1353</v>
      </c>
      <c r="L42" s="17" t="s">
        <v>122</v>
      </c>
      <c r="M42" s="18" t="s">
        <v>48</v>
      </c>
      <c r="N42" s="18"/>
      <c r="O42" s="19" t="s">
        <v>61</v>
      </c>
      <c r="P42" s="19" t="s">
        <v>62</v>
      </c>
    </row>
    <row r="43" spans="1:16" ht="12.75" customHeight="1" thickBot="1" x14ac:dyDescent="0.25">
      <c r="A43" s="3" t="str">
        <f t="shared" ref="A43:A79" si="6">P43</f>
        <v> HC 452.11 </v>
      </c>
      <c r="B43" s="2" t="str">
        <f t="shared" ref="B43:B79" si="7">IF(H43=INT(H43),"I","II")</f>
        <v>II</v>
      </c>
      <c r="C43" s="3">
        <f t="shared" ref="C43:C79" si="8">1*G43</f>
        <v>28307.37</v>
      </c>
      <c r="D43" s="4" t="str">
        <f t="shared" ref="D43:D79" si="9">VLOOKUP(F43,I$1:J$5,2,FALSE)</f>
        <v>vis</v>
      </c>
      <c r="E43" s="16">
        <f>VLOOKUP(C43,Active!C$21:E$973,3,FALSE)</f>
        <v>-2175.5286778222744</v>
      </c>
      <c r="F43" s="2" t="s">
        <v>47</v>
      </c>
      <c r="G43" s="4" t="str">
        <f t="shared" ref="G43:G79" si="10">MID(I43,3,LEN(I43)-3)</f>
        <v>28307.37</v>
      </c>
      <c r="H43" s="3">
        <f t="shared" ref="H43:H79" si="11">1*K43</f>
        <v>-1351.5</v>
      </c>
      <c r="I43" s="17" t="s">
        <v>146</v>
      </c>
      <c r="J43" s="18" t="s">
        <v>147</v>
      </c>
      <c r="K43" s="17">
        <v>-1351.5</v>
      </c>
      <c r="L43" s="17" t="s">
        <v>91</v>
      </c>
      <c r="M43" s="18" t="s">
        <v>48</v>
      </c>
      <c r="N43" s="18"/>
      <c r="O43" s="19" t="s">
        <v>61</v>
      </c>
      <c r="P43" s="19" t="s">
        <v>62</v>
      </c>
    </row>
    <row r="44" spans="1:16" ht="12.75" customHeight="1" thickBot="1" x14ac:dyDescent="0.25">
      <c r="A44" s="3" t="str">
        <f t="shared" si="6"/>
        <v> HC 452.11 </v>
      </c>
      <c r="B44" s="2" t="str">
        <f t="shared" si="7"/>
        <v>II</v>
      </c>
      <c r="C44" s="3">
        <f t="shared" si="8"/>
        <v>28874.6</v>
      </c>
      <c r="D44" s="4" t="str">
        <f t="shared" si="9"/>
        <v>vis</v>
      </c>
      <c r="E44" s="16">
        <f>VLOOKUP(C44,Active!C$21:E$973,3,FALSE)</f>
        <v>-2124.5391907015628</v>
      </c>
      <c r="F44" s="2" t="s">
        <v>47</v>
      </c>
      <c r="G44" s="4" t="str">
        <f t="shared" si="10"/>
        <v>28874.60</v>
      </c>
      <c r="H44" s="3">
        <f t="shared" si="11"/>
        <v>-1300.5</v>
      </c>
      <c r="I44" s="17" t="s">
        <v>148</v>
      </c>
      <c r="J44" s="18" t="s">
        <v>149</v>
      </c>
      <c r="K44" s="17">
        <v>-1300.5</v>
      </c>
      <c r="L44" s="17" t="s">
        <v>150</v>
      </c>
      <c r="M44" s="18" t="s">
        <v>48</v>
      </c>
      <c r="N44" s="18"/>
      <c r="O44" s="19" t="s">
        <v>61</v>
      </c>
      <c r="P44" s="19" t="s">
        <v>62</v>
      </c>
    </row>
    <row r="45" spans="1:16" ht="12.75" customHeight="1" thickBot="1" x14ac:dyDescent="0.25">
      <c r="A45" s="3" t="str">
        <f t="shared" si="6"/>
        <v> HC 452.11 </v>
      </c>
      <c r="B45" s="2" t="str">
        <f t="shared" si="7"/>
        <v>I</v>
      </c>
      <c r="C45" s="3">
        <f t="shared" si="8"/>
        <v>29025.06</v>
      </c>
      <c r="D45" s="4" t="str">
        <f t="shared" si="9"/>
        <v>vis</v>
      </c>
      <c r="E45" s="16">
        <f>VLOOKUP(C45,Active!C$21:E$973,3,FALSE)</f>
        <v>-2111.0140276597945</v>
      </c>
      <c r="F45" s="2" t="s">
        <v>47</v>
      </c>
      <c r="G45" s="4" t="str">
        <f t="shared" si="10"/>
        <v>29025.06</v>
      </c>
      <c r="H45" s="3">
        <f t="shared" si="11"/>
        <v>-1287</v>
      </c>
      <c r="I45" s="17" t="s">
        <v>151</v>
      </c>
      <c r="J45" s="18" t="s">
        <v>152</v>
      </c>
      <c r="K45" s="17">
        <v>-1287</v>
      </c>
      <c r="L45" s="17" t="s">
        <v>82</v>
      </c>
      <c r="M45" s="18" t="s">
        <v>48</v>
      </c>
      <c r="N45" s="18"/>
      <c r="O45" s="19" t="s">
        <v>61</v>
      </c>
      <c r="P45" s="19" t="s">
        <v>62</v>
      </c>
    </row>
    <row r="46" spans="1:16" ht="12.75" customHeight="1" thickBot="1" x14ac:dyDescent="0.25">
      <c r="A46" s="3" t="str">
        <f t="shared" si="6"/>
        <v> HC 452.11 </v>
      </c>
      <c r="B46" s="2" t="str">
        <f t="shared" si="7"/>
        <v>II</v>
      </c>
      <c r="C46" s="3">
        <f t="shared" si="8"/>
        <v>29108.32</v>
      </c>
      <c r="D46" s="4" t="str">
        <f t="shared" si="9"/>
        <v>vis</v>
      </c>
      <c r="E46" s="16">
        <f>VLOOKUP(C46,Active!C$21:E$973,3,FALSE)</f>
        <v>-2103.5296126999538</v>
      </c>
      <c r="F46" s="2" t="s">
        <v>47</v>
      </c>
      <c r="G46" s="4" t="str">
        <f t="shared" si="10"/>
        <v>29108.32</v>
      </c>
      <c r="H46" s="3">
        <f t="shared" si="11"/>
        <v>-1279.5</v>
      </c>
      <c r="I46" s="17" t="s">
        <v>153</v>
      </c>
      <c r="J46" s="18" t="s">
        <v>154</v>
      </c>
      <c r="K46" s="17">
        <v>-1279.5</v>
      </c>
      <c r="L46" s="17" t="s">
        <v>155</v>
      </c>
      <c r="M46" s="18" t="s">
        <v>48</v>
      </c>
      <c r="N46" s="18"/>
      <c r="O46" s="19" t="s">
        <v>61</v>
      </c>
      <c r="P46" s="19" t="s">
        <v>62</v>
      </c>
    </row>
    <row r="47" spans="1:16" ht="12.75" customHeight="1" thickBot="1" x14ac:dyDescent="0.25">
      <c r="A47" s="3" t="str">
        <f t="shared" si="6"/>
        <v> HC 452.11 </v>
      </c>
      <c r="B47" s="2" t="str">
        <f t="shared" si="7"/>
        <v>II</v>
      </c>
      <c r="C47" s="3">
        <f t="shared" si="8"/>
        <v>29464.25</v>
      </c>
      <c r="D47" s="4" t="str">
        <f t="shared" si="9"/>
        <v>vis</v>
      </c>
      <c r="E47" s="16">
        <f>VLOOKUP(C47,Active!C$21:E$973,3,FALSE)</f>
        <v>-2071.5343230451845</v>
      </c>
      <c r="F47" s="2" t="s">
        <v>47</v>
      </c>
      <c r="G47" s="4" t="str">
        <f t="shared" si="10"/>
        <v>29464.25</v>
      </c>
      <c r="H47" s="3">
        <f t="shared" si="11"/>
        <v>-1247.5</v>
      </c>
      <c r="I47" s="17" t="s">
        <v>156</v>
      </c>
      <c r="J47" s="18" t="s">
        <v>157</v>
      </c>
      <c r="K47" s="17">
        <v>-1247.5</v>
      </c>
      <c r="L47" s="17" t="s">
        <v>158</v>
      </c>
      <c r="M47" s="18" t="s">
        <v>48</v>
      </c>
      <c r="N47" s="18"/>
      <c r="O47" s="19" t="s">
        <v>61</v>
      </c>
      <c r="P47" s="19" t="s">
        <v>62</v>
      </c>
    </row>
    <row r="48" spans="1:16" ht="12.75" customHeight="1" thickBot="1" x14ac:dyDescent="0.25">
      <c r="A48" s="3" t="str">
        <f t="shared" si="6"/>
        <v> HC 452.11 </v>
      </c>
      <c r="B48" s="2" t="str">
        <f t="shared" si="7"/>
        <v>I</v>
      </c>
      <c r="C48" s="3">
        <f t="shared" si="8"/>
        <v>29470.1</v>
      </c>
      <c r="D48" s="4" t="str">
        <f t="shared" si="9"/>
        <v>vis</v>
      </c>
      <c r="E48" s="16">
        <f>VLOOKUP(C48,Active!C$21:E$973,3,FALSE)</f>
        <v>-2071.0084543505523</v>
      </c>
      <c r="F48" s="2" t="s">
        <v>47</v>
      </c>
      <c r="G48" s="4" t="str">
        <f t="shared" si="10"/>
        <v>29470.10</v>
      </c>
      <c r="H48" s="3">
        <f t="shared" si="11"/>
        <v>-1247</v>
      </c>
      <c r="I48" s="17" t="s">
        <v>159</v>
      </c>
      <c r="J48" s="18" t="s">
        <v>160</v>
      </c>
      <c r="K48" s="17">
        <v>-1247</v>
      </c>
      <c r="L48" s="17" t="s">
        <v>161</v>
      </c>
      <c r="M48" s="18" t="s">
        <v>48</v>
      </c>
      <c r="N48" s="18"/>
      <c r="O48" s="19" t="s">
        <v>61</v>
      </c>
      <c r="P48" s="19" t="s">
        <v>62</v>
      </c>
    </row>
    <row r="49" spans="1:16" ht="12.75" customHeight="1" thickBot="1" x14ac:dyDescent="0.25">
      <c r="A49" s="3" t="str">
        <f t="shared" si="6"/>
        <v> HC 452.11 </v>
      </c>
      <c r="B49" s="2" t="str">
        <f t="shared" si="7"/>
        <v>I</v>
      </c>
      <c r="C49" s="3">
        <f t="shared" si="8"/>
        <v>29870.54</v>
      </c>
      <c r="D49" s="4" t="str">
        <f t="shared" si="9"/>
        <v>vis</v>
      </c>
      <c r="E49" s="16">
        <f>VLOOKUP(C49,Active!C$21:E$973,3,FALSE)</f>
        <v>-2035.0120680123512</v>
      </c>
      <c r="F49" s="2" t="s">
        <v>47</v>
      </c>
      <c r="G49" s="4" t="str">
        <f t="shared" si="10"/>
        <v>29870.54</v>
      </c>
      <c r="H49" s="3">
        <f t="shared" si="11"/>
        <v>-1211</v>
      </c>
      <c r="I49" s="17" t="s">
        <v>162</v>
      </c>
      <c r="J49" s="18" t="s">
        <v>163</v>
      </c>
      <c r="K49" s="17">
        <v>-1211</v>
      </c>
      <c r="L49" s="17" t="s">
        <v>82</v>
      </c>
      <c r="M49" s="18" t="s">
        <v>48</v>
      </c>
      <c r="N49" s="18"/>
      <c r="O49" s="19" t="s">
        <v>61</v>
      </c>
      <c r="P49" s="19" t="s">
        <v>62</v>
      </c>
    </row>
    <row r="50" spans="1:16" ht="12.75" customHeight="1" thickBot="1" x14ac:dyDescent="0.25">
      <c r="A50" s="3" t="str">
        <f t="shared" si="6"/>
        <v> MVS 8.48 </v>
      </c>
      <c r="B50" s="2" t="str">
        <f t="shared" si="7"/>
        <v>I</v>
      </c>
      <c r="C50" s="3">
        <f t="shared" si="8"/>
        <v>30248.52</v>
      </c>
      <c r="D50" s="4" t="str">
        <f t="shared" si="9"/>
        <v>vis</v>
      </c>
      <c r="E50" s="16">
        <f>VLOOKUP(C50,Active!C$21:E$973,3,FALSE)</f>
        <v>-2001.0346578931992</v>
      </c>
      <c r="F50" s="2" t="s">
        <v>47</v>
      </c>
      <c r="G50" s="4" t="str">
        <f t="shared" si="10"/>
        <v>30248.52</v>
      </c>
      <c r="H50" s="3">
        <f t="shared" si="11"/>
        <v>-1177</v>
      </c>
      <c r="I50" s="17" t="s">
        <v>164</v>
      </c>
      <c r="J50" s="18" t="s">
        <v>165</v>
      </c>
      <c r="K50" s="17">
        <v>-1177</v>
      </c>
      <c r="L50" s="17" t="s">
        <v>166</v>
      </c>
      <c r="M50" s="18" t="s">
        <v>48</v>
      </c>
      <c r="N50" s="18"/>
      <c r="O50" s="19" t="s">
        <v>75</v>
      </c>
      <c r="P50" s="19" t="s">
        <v>76</v>
      </c>
    </row>
    <row r="51" spans="1:16" ht="12.75" customHeight="1" thickBot="1" x14ac:dyDescent="0.25">
      <c r="A51" s="3" t="str">
        <f t="shared" si="6"/>
        <v> MVS 8.48 </v>
      </c>
      <c r="B51" s="2" t="str">
        <f t="shared" si="7"/>
        <v>II</v>
      </c>
      <c r="C51" s="3">
        <f t="shared" si="8"/>
        <v>30254.39</v>
      </c>
      <c r="D51" s="4" t="str">
        <f t="shared" si="9"/>
        <v>vis</v>
      </c>
      <c r="E51" s="16">
        <f>VLOOKUP(C51,Active!C$21:E$973,3,FALSE)</f>
        <v>-2000.5069913568761</v>
      </c>
      <c r="F51" s="2" t="s">
        <v>47</v>
      </c>
      <c r="G51" s="4" t="str">
        <f t="shared" si="10"/>
        <v>30254.39</v>
      </c>
      <c r="H51" s="3">
        <f t="shared" si="11"/>
        <v>-1176.5</v>
      </c>
      <c r="I51" s="17" t="s">
        <v>167</v>
      </c>
      <c r="J51" s="18" t="s">
        <v>168</v>
      </c>
      <c r="K51" s="17">
        <v>-1176.5</v>
      </c>
      <c r="L51" s="17" t="s">
        <v>161</v>
      </c>
      <c r="M51" s="18" t="s">
        <v>48</v>
      </c>
      <c r="N51" s="18"/>
      <c r="O51" s="19" t="s">
        <v>75</v>
      </c>
      <c r="P51" s="19" t="s">
        <v>76</v>
      </c>
    </row>
    <row r="52" spans="1:16" ht="12.75" customHeight="1" thickBot="1" x14ac:dyDescent="0.25">
      <c r="A52" s="3" t="str">
        <f t="shared" si="6"/>
        <v> IODE 4.2.356 </v>
      </c>
      <c r="B52" s="2" t="str">
        <f t="shared" si="7"/>
        <v>I</v>
      </c>
      <c r="C52" s="3">
        <f t="shared" si="8"/>
        <v>30938.71</v>
      </c>
      <c r="D52" s="4" t="str">
        <f t="shared" si="9"/>
        <v>vis</v>
      </c>
      <c r="E52" s="16">
        <f>VLOOKUP(C52,Active!C$21:E$973,3,FALSE)</f>
        <v>-1938.9920400559131</v>
      </c>
      <c r="F52" s="2" t="s">
        <v>47</v>
      </c>
      <c r="G52" s="4" t="str">
        <f t="shared" si="10"/>
        <v>30938.71</v>
      </c>
      <c r="H52" s="3">
        <f t="shared" si="11"/>
        <v>-1115</v>
      </c>
      <c r="I52" s="17" t="s">
        <v>169</v>
      </c>
      <c r="J52" s="18" t="s">
        <v>170</v>
      </c>
      <c r="K52" s="17">
        <v>-1115</v>
      </c>
      <c r="L52" s="17" t="s">
        <v>171</v>
      </c>
      <c r="M52" s="18" t="s">
        <v>172</v>
      </c>
      <c r="N52" s="18"/>
      <c r="O52" s="19" t="s">
        <v>173</v>
      </c>
      <c r="P52" s="19" t="s">
        <v>174</v>
      </c>
    </row>
    <row r="53" spans="1:16" ht="12.75" customHeight="1" thickBot="1" x14ac:dyDescent="0.25">
      <c r="A53" s="3" t="str">
        <f t="shared" si="6"/>
        <v> CTAD 67/68 </v>
      </c>
      <c r="B53" s="2" t="str">
        <f t="shared" si="7"/>
        <v>II</v>
      </c>
      <c r="C53" s="3">
        <f t="shared" si="8"/>
        <v>31298.95</v>
      </c>
      <c r="D53" s="4" t="str">
        <f t="shared" si="9"/>
        <v>vis</v>
      </c>
      <c r="E53" s="16">
        <f>VLOOKUP(C53,Active!C$21:E$973,3,FALSE)</f>
        <v>-1906.6093155167223</v>
      </c>
      <c r="F53" s="2" t="s">
        <v>47</v>
      </c>
      <c r="G53" s="4" t="str">
        <f t="shared" si="10"/>
        <v>31298.95</v>
      </c>
      <c r="H53" s="3">
        <f t="shared" si="11"/>
        <v>-1082.5</v>
      </c>
      <c r="I53" s="17" t="s">
        <v>175</v>
      </c>
      <c r="J53" s="18" t="s">
        <v>176</v>
      </c>
      <c r="K53" s="17">
        <v>-1082.5</v>
      </c>
      <c r="L53" s="17" t="s">
        <v>177</v>
      </c>
      <c r="M53" s="18" t="s">
        <v>48</v>
      </c>
      <c r="N53" s="18"/>
      <c r="O53" s="19" t="s">
        <v>178</v>
      </c>
      <c r="P53" s="19" t="s">
        <v>179</v>
      </c>
    </row>
    <row r="54" spans="1:16" ht="12.75" customHeight="1" thickBot="1" x14ac:dyDescent="0.25">
      <c r="A54" s="3" t="str">
        <f t="shared" si="6"/>
        <v> MVS 8.48 </v>
      </c>
      <c r="B54" s="2" t="str">
        <f t="shared" si="7"/>
        <v>I</v>
      </c>
      <c r="C54" s="3">
        <f t="shared" si="8"/>
        <v>31594.84</v>
      </c>
      <c r="D54" s="4" t="str">
        <f t="shared" si="9"/>
        <v>vis</v>
      </c>
      <c r="E54" s="16">
        <f>VLOOKUP(C54,Active!C$21:E$973,3,FALSE)</f>
        <v>-1880.0111466184846</v>
      </c>
      <c r="F54" s="2" t="s">
        <v>47</v>
      </c>
      <c r="G54" s="4" t="str">
        <f t="shared" si="10"/>
        <v>31594.84</v>
      </c>
      <c r="H54" s="3">
        <f t="shared" si="11"/>
        <v>-1056</v>
      </c>
      <c r="I54" s="17" t="s">
        <v>180</v>
      </c>
      <c r="J54" s="18" t="s">
        <v>181</v>
      </c>
      <c r="K54" s="17">
        <v>-1056</v>
      </c>
      <c r="L54" s="17" t="s">
        <v>74</v>
      </c>
      <c r="M54" s="18" t="s">
        <v>48</v>
      </c>
      <c r="N54" s="18"/>
      <c r="O54" s="19" t="s">
        <v>75</v>
      </c>
      <c r="P54" s="19" t="s">
        <v>76</v>
      </c>
    </row>
    <row r="55" spans="1:16" ht="12.75" customHeight="1" thickBot="1" x14ac:dyDescent="0.25">
      <c r="A55" s="3" t="str">
        <f t="shared" si="6"/>
        <v> MVS 8.48 </v>
      </c>
      <c r="B55" s="2" t="str">
        <f t="shared" si="7"/>
        <v>II</v>
      </c>
      <c r="C55" s="3">
        <f t="shared" si="8"/>
        <v>31600.6</v>
      </c>
      <c r="D55" s="4" t="str">
        <f t="shared" si="9"/>
        <v>vis</v>
      </c>
      <c r="E55" s="16">
        <f>VLOOKUP(C55,Active!C$21:E$973,3,FALSE)</f>
        <v>-1879.4933682114624</v>
      </c>
      <c r="F55" s="2" t="s">
        <v>47</v>
      </c>
      <c r="G55" s="4" t="str">
        <f t="shared" si="10"/>
        <v>31600.60</v>
      </c>
      <c r="H55" s="3">
        <f t="shared" si="11"/>
        <v>-1055.5</v>
      </c>
      <c r="I55" s="17" t="s">
        <v>182</v>
      </c>
      <c r="J55" s="18" t="s">
        <v>183</v>
      </c>
      <c r="K55" s="17">
        <v>-1055.5</v>
      </c>
      <c r="L55" s="17" t="s">
        <v>184</v>
      </c>
      <c r="M55" s="18" t="s">
        <v>48</v>
      </c>
      <c r="N55" s="18"/>
      <c r="O55" s="19" t="s">
        <v>75</v>
      </c>
      <c r="P55" s="19" t="s">
        <v>76</v>
      </c>
    </row>
    <row r="56" spans="1:16" ht="12.75" customHeight="1" thickBot="1" x14ac:dyDescent="0.25">
      <c r="A56" s="3" t="str">
        <f t="shared" si="6"/>
        <v>IBVS 1452 </v>
      </c>
      <c r="B56" s="2" t="str">
        <f t="shared" si="7"/>
        <v>I</v>
      </c>
      <c r="C56" s="3">
        <f t="shared" si="8"/>
        <v>32796.445</v>
      </c>
      <c r="D56" s="4" t="str">
        <f t="shared" si="9"/>
        <v>vis</v>
      </c>
      <c r="E56" s="16">
        <f>VLOOKUP(C56,Active!C$21:E$973,3,FALSE)</f>
        <v>-1771.9963683597841</v>
      </c>
      <c r="F56" s="2" t="s">
        <v>47</v>
      </c>
      <c r="G56" s="4" t="str">
        <f t="shared" si="10"/>
        <v>32796.445</v>
      </c>
      <c r="H56" s="3">
        <f t="shared" si="11"/>
        <v>-948</v>
      </c>
      <c r="I56" s="17" t="s">
        <v>185</v>
      </c>
      <c r="J56" s="18" t="s">
        <v>186</v>
      </c>
      <c r="K56" s="17">
        <v>-948</v>
      </c>
      <c r="L56" s="17" t="s">
        <v>187</v>
      </c>
      <c r="M56" s="18" t="s">
        <v>48</v>
      </c>
      <c r="N56" s="18"/>
      <c r="O56" s="19" t="s">
        <v>188</v>
      </c>
      <c r="P56" s="20" t="s">
        <v>189</v>
      </c>
    </row>
    <row r="57" spans="1:16" ht="12.75" customHeight="1" thickBot="1" x14ac:dyDescent="0.25">
      <c r="A57" s="3" t="str">
        <f t="shared" si="6"/>
        <v> MVS 8.48 </v>
      </c>
      <c r="B57" s="2" t="str">
        <f t="shared" si="7"/>
        <v>I</v>
      </c>
      <c r="C57" s="3">
        <f t="shared" si="8"/>
        <v>34131.25</v>
      </c>
      <c r="D57" s="4" t="str">
        <f t="shared" si="9"/>
        <v>vis</v>
      </c>
      <c r="E57" s="16">
        <f>VLOOKUP(C57,Active!C$21:E$973,3,FALSE)</f>
        <v>-1652.0079644386915</v>
      </c>
      <c r="F57" s="2" t="s">
        <v>47</v>
      </c>
      <c r="G57" s="4" t="str">
        <f t="shared" si="10"/>
        <v>34131.25</v>
      </c>
      <c r="H57" s="3">
        <f t="shared" si="11"/>
        <v>-828</v>
      </c>
      <c r="I57" s="17" t="s">
        <v>190</v>
      </c>
      <c r="J57" s="18" t="s">
        <v>191</v>
      </c>
      <c r="K57" s="17">
        <v>-828</v>
      </c>
      <c r="L57" s="17" t="s">
        <v>106</v>
      </c>
      <c r="M57" s="18" t="s">
        <v>48</v>
      </c>
      <c r="N57" s="18"/>
      <c r="O57" s="19" t="s">
        <v>75</v>
      </c>
      <c r="P57" s="19" t="s">
        <v>76</v>
      </c>
    </row>
    <row r="58" spans="1:16" ht="12.75" customHeight="1" thickBot="1" x14ac:dyDescent="0.25">
      <c r="A58" s="3" t="str">
        <f t="shared" si="6"/>
        <v> MVS 8.48 </v>
      </c>
      <c r="B58" s="2" t="str">
        <f t="shared" si="7"/>
        <v>II</v>
      </c>
      <c r="C58" s="3">
        <f t="shared" si="8"/>
        <v>34137.230000000003</v>
      </c>
      <c r="D58" s="4" t="str">
        <f t="shared" si="9"/>
        <v>vis</v>
      </c>
      <c r="E58" s="16">
        <f>VLOOKUP(C58,Active!C$21:E$973,3,FALSE)</f>
        <v>-1651.4704097730673</v>
      </c>
      <c r="F58" s="2" t="s">
        <v>47</v>
      </c>
      <c r="G58" s="4" t="str">
        <f t="shared" si="10"/>
        <v>34137.23</v>
      </c>
      <c r="H58" s="3">
        <f t="shared" si="11"/>
        <v>-827.5</v>
      </c>
      <c r="I58" s="17" t="s">
        <v>192</v>
      </c>
      <c r="J58" s="18" t="s">
        <v>193</v>
      </c>
      <c r="K58" s="17">
        <v>-827.5</v>
      </c>
      <c r="L58" s="17" t="s">
        <v>194</v>
      </c>
      <c r="M58" s="18" t="s">
        <v>48</v>
      </c>
      <c r="N58" s="18"/>
      <c r="O58" s="19" t="s">
        <v>75</v>
      </c>
      <c r="P58" s="19" t="s">
        <v>76</v>
      </c>
    </row>
    <row r="59" spans="1:16" ht="12.75" customHeight="1" thickBot="1" x14ac:dyDescent="0.25">
      <c r="A59" s="3" t="str">
        <f t="shared" si="6"/>
        <v> MVS 8.48 </v>
      </c>
      <c r="B59" s="2" t="str">
        <f t="shared" si="7"/>
        <v>I</v>
      </c>
      <c r="C59" s="3">
        <f t="shared" si="8"/>
        <v>35188.17</v>
      </c>
      <c r="D59" s="4" t="str">
        <f t="shared" si="9"/>
        <v>vis</v>
      </c>
      <c r="E59" s="16">
        <f>VLOOKUP(C59,Active!C$21:E$973,3,FALSE)</f>
        <v>-1556.999222433469</v>
      </c>
      <c r="F59" s="2" t="s">
        <v>47</v>
      </c>
      <c r="G59" s="4" t="str">
        <f t="shared" si="10"/>
        <v>35188.17</v>
      </c>
      <c r="H59" s="3">
        <f t="shared" si="11"/>
        <v>-733</v>
      </c>
      <c r="I59" s="17" t="s">
        <v>195</v>
      </c>
      <c r="J59" s="18" t="s">
        <v>196</v>
      </c>
      <c r="K59" s="17">
        <v>-733</v>
      </c>
      <c r="L59" s="17" t="s">
        <v>88</v>
      </c>
      <c r="M59" s="18" t="s">
        <v>48</v>
      </c>
      <c r="N59" s="18"/>
      <c r="O59" s="19" t="s">
        <v>75</v>
      </c>
      <c r="P59" s="19" t="s">
        <v>76</v>
      </c>
    </row>
    <row r="60" spans="1:16" ht="12.75" customHeight="1" thickBot="1" x14ac:dyDescent="0.25">
      <c r="A60" s="3" t="str">
        <f t="shared" si="6"/>
        <v> MVS 8.48 </v>
      </c>
      <c r="B60" s="2" t="str">
        <f t="shared" si="7"/>
        <v>II</v>
      </c>
      <c r="C60" s="3">
        <f t="shared" si="8"/>
        <v>35193.57</v>
      </c>
      <c r="D60" s="4" t="str">
        <f t="shared" si="9"/>
        <v>vis</v>
      </c>
      <c r="E60" s="16">
        <f>VLOOKUP(C60,Active!C$21:E$973,3,FALSE)</f>
        <v>-1556.5138051768852</v>
      </c>
      <c r="F60" s="2" t="s">
        <v>47</v>
      </c>
      <c r="G60" s="4" t="str">
        <f t="shared" si="10"/>
        <v>35193.57</v>
      </c>
      <c r="H60" s="3">
        <f t="shared" si="11"/>
        <v>-732.5</v>
      </c>
      <c r="I60" s="17" t="s">
        <v>197</v>
      </c>
      <c r="J60" s="18" t="s">
        <v>198</v>
      </c>
      <c r="K60" s="17">
        <v>-732.5</v>
      </c>
      <c r="L60" s="17" t="s">
        <v>134</v>
      </c>
      <c r="M60" s="18" t="s">
        <v>48</v>
      </c>
      <c r="N60" s="18"/>
      <c r="O60" s="19" t="s">
        <v>75</v>
      </c>
      <c r="P60" s="19" t="s">
        <v>76</v>
      </c>
    </row>
    <row r="61" spans="1:16" ht="12.75" customHeight="1" thickBot="1" x14ac:dyDescent="0.25">
      <c r="A61" s="3" t="str">
        <f t="shared" si="6"/>
        <v>IBVS 1452 </v>
      </c>
      <c r="B61" s="2" t="str">
        <f t="shared" si="7"/>
        <v>I</v>
      </c>
      <c r="C61" s="3">
        <f t="shared" si="8"/>
        <v>35366.218000000001</v>
      </c>
      <c r="D61" s="4" t="str">
        <f t="shared" si="9"/>
        <v>vis</v>
      </c>
      <c r="E61" s="16">
        <f>VLOOKUP(C61,Active!C$21:E$973,3,FALSE)</f>
        <v>-1540.994116563066</v>
      </c>
      <c r="F61" s="2" t="s">
        <v>47</v>
      </c>
      <c r="G61" s="4" t="str">
        <f t="shared" si="10"/>
        <v>35366.218</v>
      </c>
      <c r="H61" s="3">
        <f t="shared" si="11"/>
        <v>-717</v>
      </c>
      <c r="I61" s="17" t="s">
        <v>199</v>
      </c>
      <c r="J61" s="18" t="s">
        <v>200</v>
      </c>
      <c r="K61" s="17">
        <v>-717</v>
      </c>
      <c r="L61" s="17" t="s">
        <v>201</v>
      </c>
      <c r="M61" s="18" t="s">
        <v>48</v>
      </c>
      <c r="N61" s="18"/>
      <c r="O61" s="19" t="s">
        <v>188</v>
      </c>
      <c r="P61" s="20" t="s">
        <v>189</v>
      </c>
    </row>
    <row r="62" spans="1:16" ht="12.75" customHeight="1" thickBot="1" x14ac:dyDescent="0.25">
      <c r="A62" s="3" t="str">
        <f t="shared" si="6"/>
        <v> MVS 8.48 </v>
      </c>
      <c r="B62" s="2" t="str">
        <f t="shared" si="7"/>
        <v>I</v>
      </c>
      <c r="C62" s="3">
        <f t="shared" si="8"/>
        <v>35822.42</v>
      </c>
      <c r="D62" s="4" t="str">
        <f t="shared" si="9"/>
        <v>vis</v>
      </c>
      <c r="E62" s="16">
        <f>VLOOKUP(C62,Active!C$21:E$973,3,FALSE)</f>
        <v>-1499.985167806049</v>
      </c>
      <c r="F62" s="2" t="s">
        <v>47</v>
      </c>
      <c r="G62" s="4" t="str">
        <f t="shared" si="10"/>
        <v>35822.42</v>
      </c>
      <c r="H62" s="3">
        <f t="shared" si="11"/>
        <v>-676</v>
      </c>
      <c r="I62" s="17" t="s">
        <v>202</v>
      </c>
      <c r="J62" s="18" t="s">
        <v>203</v>
      </c>
      <c r="K62" s="17">
        <v>-676</v>
      </c>
      <c r="L62" s="17" t="s">
        <v>204</v>
      </c>
      <c r="M62" s="18" t="s">
        <v>48</v>
      </c>
      <c r="N62" s="18"/>
      <c r="O62" s="19" t="s">
        <v>75</v>
      </c>
      <c r="P62" s="19" t="s">
        <v>76</v>
      </c>
    </row>
    <row r="63" spans="1:16" ht="12.75" customHeight="1" thickBot="1" x14ac:dyDescent="0.25">
      <c r="A63" s="3" t="str">
        <f t="shared" si="6"/>
        <v> MVS 8.48 </v>
      </c>
      <c r="B63" s="2" t="str">
        <f t="shared" si="7"/>
        <v>II</v>
      </c>
      <c r="C63" s="3">
        <f t="shared" si="8"/>
        <v>35828.230000000003</v>
      </c>
      <c r="D63" s="4" t="str">
        <f t="shared" si="9"/>
        <v>vis</v>
      </c>
      <c r="E63" s="16">
        <f>VLOOKUP(C63,Active!C$21:E$973,3,FALSE)</f>
        <v>-1499.4628947947986</v>
      </c>
      <c r="F63" s="2" t="s">
        <v>47</v>
      </c>
      <c r="G63" s="4" t="str">
        <f t="shared" si="10"/>
        <v>35828.23</v>
      </c>
      <c r="H63" s="3">
        <f t="shared" si="11"/>
        <v>-675.5</v>
      </c>
      <c r="I63" s="17" t="s">
        <v>205</v>
      </c>
      <c r="J63" s="18" t="s">
        <v>206</v>
      </c>
      <c r="K63" s="17">
        <v>-675.5</v>
      </c>
      <c r="L63" s="17" t="s">
        <v>207</v>
      </c>
      <c r="M63" s="18" t="s">
        <v>48</v>
      </c>
      <c r="N63" s="18"/>
      <c r="O63" s="19" t="s">
        <v>75</v>
      </c>
      <c r="P63" s="19" t="s">
        <v>76</v>
      </c>
    </row>
    <row r="64" spans="1:16" ht="12.75" customHeight="1" thickBot="1" x14ac:dyDescent="0.25">
      <c r="A64" s="3" t="str">
        <f t="shared" si="6"/>
        <v>IBVS 1452 </v>
      </c>
      <c r="B64" s="2" t="str">
        <f t="shared" si="7"/>
        <v>I</v>
      </c>
      <c r="C64" s="3">
        <f t="shared" si="8"/>
        <v>36078.080000000002</v>
      </c>
      <c r="D64" s="4" t="str">
        <f t="shared" si="9"/>
        <v>vis</v>
      </c>
      <c r="E64" s="16">
        <f>VLOOKUP(C64,Active!C$21:E$973,3,FALSE)</f>
        <v>-1477.003357469358</v>
      </c>
      <c r="F64" s="2" t="s">
        <v>47</v>
      </c>
      <c r="G64" s="4" t="str">
        <f t="shared" si="10"/>
        <v>36078.080</v>
      </c>
      <c r="H64" s="3">
        <f t="shared" si="11"/>
        <v>-653</v>
      </c>
      <c r="I64" s="17" t="s">
        <v>208</v>
      </c>
      <c r="J64" s="18" t="s">
        <v>209</v>
      </c>
      <c r="K64" s="17">
        <v>-653</v>
      </c>
      <c r="L64" s="17" t="s">
        <v>210</v>
      </c>
      <c r="M64" s="18" t="s">
        <v>48</v>
      </c>
      <c r="N64" s="18"/>
      <c r="O64" s="19" t="s">
        <v>188</v>
      </c>
      <c r="P64" s="20" t="s">
        <v>189</v>
      </c>
    </row>
    <row r="65" spans="1:16" ht="12.75" customHeight="1" thickBot="1" x14ac:dyDescent="0.25">
      <c r="A65" s="3" t="str">
        <f t="shared" si="6"/>
        <v>IBVS 1452 </v>
      </c>
      <c r="B65" s="2" t="str">
        <f t="shared" si="7"/>
        <v>I</v>
      </c>
      <c r="C65" s="3">
        <f t="shared" si="8"/>
        <v>36433.910000000003</v>
      </c>
      <c r="D65" s="4" t="str">
        <f t="shared" si="9"/>
        <v>vis</v>
      </c>
      <c r="E65" s="16">
        <f>VLOOKUP(C65,Active!C$21:E$973,3,FALSE)</f>
        <v>-1445.0170570230437</v>
      </c>
      <c r="F65" s="2" t="s">
        <v>47</v>
      </c>
      <c r="G65" s="4" t="str">
        <f t="shared" si="10"/>
        <v>36433.91</v>
      </c>
      <c r="H65" s="3">
        <f t="shared" si="11"/>
        <v>-621</v>
      </c>
      <c r="I65" s="17" t="s">
        <v>211</v>
      </c>
      <c r="J65" s="18" t="s">
        <v>212</v>
      </c>
      <c r="K65" s="17">
        <v>-621</v>
      </c>
      <c r="L65" s="17" t="s">
        <v>213</v>
      </c>
      <c r="M65" s="18" t="s">
        <v>48</v>
      </c>
      <c r="N65" s="18"/>
      <c r="O65" s="19" t="s">
        <v>188</v>
      </c>
      <c r="P65" s="20" t="s">
        <v>189</v>
      </c>
    </row>
    <row r="66" spans="1:16" ht="12.75" customHeight="1" thickBot="1" x14ac:dyDescent="0.25">
      <c r="A66" s="3" t="str">
        <f t="shared" si="6"/>
        <v> MVS 8.48 </v>
      </c>
      <c r="B66" s="2" t="str">
        <f t="shared" si="7"/>
        <v>I</v>
      </c>
      <c r="C66" s="3">
        <f t="shared" si="8"/>
        <v>36823.269999999997</v>
      </c>
      <c r="D66" s="4" t="str">
        <f t="shared" si="9"/>
        <v>vis</v>
      </c>
      <c r="E66" s="16">
        <f>VLOOKUP(C66,Active!C$21:E$973,3,FALSE)</f>
        <v>-1410.0166749816849</v>
      </c>
      <c r="F66" s="2" t="s">
        <v>47</v>
      </c>
      <c r="G66" s="4" t="str">
        <f t="shared" si="10"/>
        <v>36823.27</v>
      </c>
      <c r="H66" s="3">
        <f t="shared" si="11"/>
        <v>-586</v>
      </c>
      <c r="I66" s="17" t="s">
        <v>214</v>
      </c>
      <c r="J66" s="18" t="s">
        <v>215</v>
      </c>
      <c r="K66" s="17">
        <v>-586</v>
      </c>
      <c r="L66" s="17" t="s">
        <v>213</v>
      </c>
      <c r="M66" s="18" t="s">
        <v>48</v>
      </c>
      <c r="N66" s="18"/>
      <c r="O66" s="19" t="s">
        <v>75</v>
      </c>
      <c r="P66" s="19" t="s">
        <v>76</v>
      </c>
    </row>
    <row r="67" spans="1:16" ht="12.75" customHeight="1" thickBot="1" x14ac:dyDescent="0.25">
      <c r="A67" s="3" t="str">
        <f t="shared" si="6"/>
        <v> MVS 8.48 </v>
      </c>
      <c r="B67" s="2" t="str">
        <f t="shared" si="7"/>
        <v>II</v>
      </c>
      <c r="C67" s="3">
        <f t="shared" si="8"/>
        <v>36829.07</v>
      </c>
      <c r="D67" s="4" t="str">
        <f t="shared" si="9"/>
        <v>vis</v>
      </c>
      <c r="E67" s="16">
        <f>VLOOKUP(C67,Active!C$21:E$973,3,FALSE)</f>
        <v>-1409.4953008912801</v>
      </c>
      <c r="F67" s="2" t="s">
        <v>47</v>
      </c>
      <c r="G67" s="4" t="str">
        <f t="shared" si="10"/>
        <v>36829.07</v>
      </c>
      <c r="H67" s="3">
        <f t="shared" si="11"/>
        <v>-585.5</v>
      </c>
      <c r="I67" s="17" t="s">
        <v>216</v>
      </c>
      <c r="J67" s="18" t="s">
        <v>217</v>
      </c>
      <c r="K67" s="17">
        <v>-585.5</v>
      </c>
      <c r="L67" s="17" t="s">
        <v>122</v>
      </c>
      <c r="M67" s="18" t="s">
        <v>48</v>
      </c>
      <c r="N67" s="18"/>
      <c r="O67" s="19" t="s">
        <v>75</v>
      </c>
      <c r="P67" s="19" t="s">
        <v>76</v>
      </c>
    </row>
    <row r="68" spans="1:16" ht="12.75" customHeight="1" thickBot="1" x14ac:dyDescent="0.25">
      <c r="A68" s="3" t="str">
        <f t="shared" si="6"/>
        <v> MVS 8.48 </v>
      </c>
      <c r="B68" s="2" t="str">
        <f t="shared" si="7"/>
        <v>I</v>
      </c>
      <c r="C68" s="3">
        <f t="shared" si="8"/>
        <v>37758.050000000003</v>
      </c>
      <c r="D68" s="4" t="str">
        <f t="shared" si="9"/>
        <v>vis</v>
      </c>
      <c r="E68" s="16">
        <f>VLOOKUP(C68,Active!C$21:E$973,3,FALSE)</f>
        <v>-1325.9873521837033</v>
      </c>
      <c r="F68" s="2" t="s">
        <v>47</v>
      </c>
      <c r="G68" s="4" t="str">
        <f t="shared" si="10"/>
        <v>37758.05</v>
      </c>
      <c r="H68" s="3">
        <f t="shared" si="11"/>
        <v>-502</v>
      </c>
      <c r="I68" s="17" t="s">
        <v>218</v>
      </c>
      <c r="J68" s="18" t="s">
        <v>219</v>
      </c>
      <c r="K68" s="17">
        <v>-502</v>
      </c>
      <c r="L68" s="17" t="s">
        <v>220</v>
      </c>
      <c r="M68" s="18" t="s">
        <v>48</v>
      </c>
      <c r="N68" s="18"/>
      <c r="O68" s="19" t="s">
        <v>75</v>
      </c>
      <c r="P68" s="19" t="s">
        <v>76</v>
      </c>
    </row>
    <row r="69" spans="1:16" ht="12.75" customHeight="1" thickBot="1" x14ac:dyDescent="0.25">
      <c r="A69" s="3" t="str">
        <f t="shared" si="6"/>
        <v> MVS 8.48 </v>
      </c>
      <c r="B69" s="2" t="str">
        <f t="shared" si="7"/>
        <v>II</v>
      </c>
      <c r="C69" s="3">
        <f t="shared" si="8"/>
        <v>37763.620000000003</v>
      </c>
      <c r="D69" s="4" t="str">
        <f t="shared" si="9"/>
        <v>vis</v>
      </c>
      <c r="E69" s="16">
        <f>VLOOKUP(C69,Active!C$21:E$973,3,FALSE)</f>
        <v>-1325.486653272746</v>
      </c>
      <c r="F69" s="2" t="s">
        <v>47</v>
      </c>
      <c r="G69" s="4" t="str">
        <f t="shared" si="10"/>
        <v>37763.62</v>
      </c>
      <c r="H69" s="3">
        <f t="shared" si="11"/>
        <v>-501.5</v>
      </c>
      <c r="I69" s="17" t="s">
        <v>221</v>
      </c>
      <c r="J69" s="18" t="s">
        <v>222</v>
      </c>
      <c r="K69" s="17">
        <v>-501.5</v>
      </c>
      <c r="L69" s="17" t="s">
        <v>223</v>
      </c>
      <c r="M69" s="18" t="s">
        <v>48</v>
      </c>
      <c r="N69" s="18"/>
      <c r="O69" s="19" t="s">
        <v>75</v>
      </c>
      <c r="P69" s="19" t="s">
        <v>76</v>
      </c>
    </row>
    <row r="70" spans="1:16" ht="12.75" customHeight="1" thickBot="1" x14ac:dyDescent="0.25">
      <c r="A70" s="3" t="str">
        <f t="shared" si="6"/>
        <v> MVS 8.48 </v>
      </c>
      <c r="B70" s="2" t="str">
        <f t="shared" si="7"/>
        <v>I</v>
      </c>
      <c r="C70" s="3">
        <f t="shared" si="8"/>
        <v>38403.19</v>
      </c>
      <c r="D70" s="4" t="str">
        <f t="shared" si="9"/>
        <v>vis</v>
      </c>
      <c r="E70" s="16">
        <f>VLOOKUP(C70,Active!C$21:E$973,3,FALSE)</f>
        <v>-1267.9943727555069</v>
      </c>
      <c r="F70" s="2" t="s">
        <v>47</v>
      </c>
      <c r="G70" s="4" t="str">
        <f t="shared" si="10"/>
        <v>38403.19</v>
      </c>
      <c r="H70" s="3">
        <f t="shared" si="11"/>
        <v>-444</v>
      </c>
      <c r="I70" s="17" t="s">
        <v>224</v>
      </c>
      <c r="J70" s="18" t="s">
        <v>225</v>
      </c>
      <c r="K70" s="17">
        <v>-444</v>
      </c>
      <c r="L70" s="17" t="s">
        <v>82</v>
      </c>
      <c r="M70" s="18" t="s">
        <v>48</v>
      </c>
      <c r="N70" s="18"/>
      <c r="O70" s="19" t="s">
        <v>75</v>
      </c>
      <c r="P70" s="19" t="s">
        <v>76</v>
      </c>
    </row>
    <row r="71" spans="1:16" ht="12.75" customHeight="1" thickBot="1" x14ac:dyDescent="0.25">
      <c r="A71" s="3" t="str">
        <f t="shared" si="6"/>
        <v> MVS 8.48 </v>
      </c>
      <c r="B71" s="2" t="str">
        <f t="shared" si="7"/>
        <v>II</v>
      </c>
      <c r="C71" s="3">
        <f t="shared" si="8"/>
        <v>38408.81</v>
      </c>
      <c r="D71" s="4" t="str">
        <f t="shared" si="9"/>
        <v>vis</v>
      </c>
      <c r="E71" s="16">
        <f>VLOOKUP(C71,Active!C$21:E$973,3,FALSE)</f>
        <v>-1267.4891792403223</v>
      </c>
      <c r="F71" s="2" t="s">
        <v>47</v>
      </c>
      <c r="G71" s="4" t="str">
        <f t="shared" si="10"/>
        <v>38408.81</v>
      </c>
      <c r="H71" s="3">
        <f t="shared" si="11"/>
        <v>-443.5</v>
      </c>
      <c r="I71" s="17" t="s">
        <v>226</v>
      </c>
      <c r="J71" s="18" t="s">
        <v>227</v>
      </c>
      <c r="K71" s="17">
        <v>-443.5</v>
      </c>
      <c r="L71" s="17" t="s">
        <v>228</v>
      </c>
      <c r="M71" s="18" t="s">
        <v>48</v>
      </c>
      <c r="N71" s="18"/>
      <c r="O71" s="19" t="s">
        <v>75</v>
      </c>
      <c r="P71" s="19" t="s">
        <v>76</v>
      </c>
    </row>
    <row r="72" spans="1:16" ht="12.75" customHeight="1" thickBot="1" x14ac:dyDescent="0.25">
      <c r="A72" s="3" t="str">
        <f t="shared" si="6"/>
        <v> MVS 8.48 </v>
      </c>
      <c r="B72" s="2" t="str">
        <f t="shared" si="7"/>
        <v>I</v>
      </c>
      <c r="C72" s="3">
        <f t="shared" si="8"/>
        <v>39126.370000000003</v>
      </c>
      <c r="D72" s="4" t="str">
        <f t="shared" si="9"/>
        <v>vis</v>
      </c>
      <c r="E72" s="16">
        <f>VLOOKUP(C72,Active!C$21:E$973,3,FALSE)</f>
        <v>-1202.9862150488336</v>
      </c>
      <c r="F72" s="2" t="s">
        <v>47</v>
      </c>
      <c r="G72" s="4" t="str">
        <f t="shared" si="10"/>
        <v>39126.37</v>
      </c>
      <c r="H72" s="3">
        <f t="shared" si="11"/>
        <v>-379</v>
      </c>
      <c r="I72" s="17" t="s">
        <v>229</v>
      </c>
      <c r="J72" s="18" t="s">
        <v>230</v>
      </c>
      <c r="K72" s="17">
        <v>-379</v>
      </c>
      <c r="L72" s="17" t="s">
        <v>231</v>
      </c>
      <c r="M72" s="18" t="s">
        <v>48</v>
      </c>
      <c r="N72" s="18"/>
      <c r="O72" s="19" t="s">
        <v>75</v>
      </c>
      <c r="P72" s="19" t="s">
        <v>76</v>
      </c>
    </row>
    <row r="73" spans="1:16" ht="12.75" customHeight="1" thickBot="1" x14ac:dyDescent="0.25">
      <c r="A73" s="3" t="str">
        <f t="shared" si="6"/>
        <v> MVS 8.48 </v>
      </c>
      <c r="B73" s="2" t="str">
        <f t="shared" si="7"/>
        <v>II</v>
      </c>
      <c r="C73" s="3">
        <f t="shared" si="8"/>
        <v>39131.51</v>
      </c>
      <c r="D73" s="4" t="str">
        <f t="shared" si="9"/>
        <v>vis</v>
      </c>
      <c r="E73" s="16">
        <f>VLOOKUP(C73,Active!C$21:E$973,3,FALSE)</f>
        <v>-1202.524169734234</v>
      </c>
      <c r="F73" s="2" t="s">
        <v>47</v>
      </c>
      <c r="G73" s="4" t="str">
        <f t="shared" si="10"/>
        <v>39131.51</v>
      </c>
      <c r="H73" s="3">
        <f t="shared" si="11"/>
        <v>-378.5</v>
      </c>
      <c r="I73" s="17" t="s">
        <v>232</v>
      </c>
      <c r="J73" s="18" t="s">
        <v>233</v>
      </c>
      <c r="K73" s="17">
        <v>-378.5</v>
      </c>
      <c r="L73" s="17" t="s">
        <v>234</v>
      </c>
      <c r="M73" s="18" t="s">
        <v>48</v>
      </c>
      <c r="N73" s="18"/>
      <c r="O73" s="19" t="s">
        <v>75</v>
      </c>
      <c r="P73" s="19" t="s">
        <v>76</v>
      </c>
    </row>
    <row r="74" spans="1:16" ht="12.75" customHeight="1" thickBot="1" x14ac:dyDescent="0.25">
      <c r="A74" s="3" t="str">
        <f t="shared" si="6"/>
        <v> MVS 8.48 </v>
      </c>
      <c r="B74" s="2" t="str">
        <f t="shared" si="7"/>
        <v>I</v>
      </c>
      <c r="C74" s="3">
        <f t="shared" si="8"/>
        <v>39493.15</v>
      </c>
      <c r="D74" s="4" t="str">
        <f t="shared" si="9"/>
        <v>vis</v>
      </c>
      <c r="E74" s="16">
        <f>VLOOKUP(C74,Active!C$21:E$973,3,FALSE)</f>
        <v>-1170.0155962766698</v>
      </c>
      <c r="F74" s="2" t="s">
        <v>47</v>
      </c>
      <c r="G74" s="4" t="str">
        <f t="shared" si="10"/>
        <v>39493.15</v>
      </c>
      <c r="H74" s="3">
        <f t="shared" si="11"/>
        <v>-346</v>
      </c>
      <c r="I74" s="17" t="s">
        <v>235</v>
      </c>
      <c r="J74" s="18" t="s">
        <v>236</v>
      </c>
      <c r="K74" s="17">
        <v>-346</v>
      </c>
      <c r="L74" s="17" t="s">
        <v>166</v>
      </c>
      <c r="M74" s="18" t="s">
        <v>48</v>
      </c>
      <c r="N74" s="18"/>
      <c r="O74" s="19" t="s">
        <v>75</v>
      </c>
      <c r="P74" s="19" t="s">
        <v>76</v>
      </c>
    </row>
    <row r="75" spans="1:16" ht="12.75" customHeight="1" thickBot="1" x14ac:dyDescent="0.25">
      <c r="A75" s="3" t="str">
        <f t="shared" si="6"/>
        <v> MVS 8.48 </v>
      </c>
      <c r="B75" s="2" t="str">
        <f t="shared" si="7"/>
        <v>II</v>
      </c>
      <c r="C75" s="3">
        <f t="shared" si="8"/>
        <v>39498.33</v>
      </c>
      <c r="D75" s="4" t="str">
        <f t="shared" si="9"/>
        <v>vis</v>
      </c>
      <c r="E75" s="16">
        <f>VLOOKUP(C75,Active!C$21:E$973,3,FALSE)</f>
        <v>-1169.5499552786878</v>
      </c>
      <c r="F75" s="2" t="s">
        <v>47</v>
      </c>
      <c r="G75" s="4" t="str">
        <f t="shared" si="10"/>
        <v>39498.33</v>
      </c>
      <c r="H75" s="3">
        <f t="shared" si="11"/>
        <v>-345.5</v>
      </c>
      <c r="I75" s="17" t="s">
        <v>237</v>
      </c>
      <c r="J75" s="18" t="s">
        <v>238</v>
      </c>
      <c r="K75" s="17">
        <v>-345.5</v>
      </c>
      <c r="L75" s="17" t="s">
        <v>239</v>
      </c>
      <c r="M75" s="18" t="s">
        <v>48</v>
      </c>
      <c r="N75" s="18"/>
      <c r="O75" s="19" t="s">
        <v>75</v>
      </c>
      <c r="P75" s="19" t="s">
        <v>76</v>
      </c>
    </row>
    <row r="76" spans="1:16" ht="12.75" customHeight="1" thickBot="1" x14ac:dyDescent="0.25">
      <c r="A76" s="3" t="str">
        <f t="shared" si="6"/>
        <v> MVS 8.48 </v>
      </c>
      <c r="B76" s="2" t="str">
        <f t="shared" si="7"/>
        <v>I</v>
      </c>
      <c r="C76" s="3">
        <f t="shared" si="8"/>
        <v>40116.199999999997</v>
      </c>
      <c r="D76" s="4" t="str">
        <f t="shared" si="9"/>
        <v>vis</v>
      </c>
      <c r="E76" s="16">
        <f>VLOOKUP(C76,Active!C$21:E$973,3,FALSE)</f>
        <v>-1114.0083329962383</v>
      </c>
      <c r="F76" s="2" t="s">
        <v>47</v>
      </c>
      <c r="G76" s="4" t="str">
        <f t="shared" si="10"/>
        <v>40116.20</v>
      </c>
      <c r="H76" s="3">
        <f t="shared" si="11"/>
        <v>-290</v>
      </c>
      <c r="I76" s="17" t="s">
        <v>240</v>
      </c>
      <c r="J76" s="18" t="s">
        <v>241</v>
      </c>
      <c r="K76" s="17">
        <v>-290</v>
      </c>
      <c r="L76" s="17" t="s">
        <v>242</v>
      </c>
      <c r="M76" s="18" t="s">
        <v>48</v>
      </c>
      <c r="N76" s="18"/>
      <c r="O76" s="19" t="s">
        <v>75</v>
      </c>
      <c r="P76" s="19" t="s">
        <v>76</v>
      </c>
    </row>
    <row r="77" spans="1:16" ht="12.75" customHeight="1" thickBot="1" x14ac:dyDescent="0.25">
      <c r="A77" s="3" t="str">
        <f t="shared" si="6"/>
        <v> MVS 8.48 </v>
      </c>
      <c r="B77" s="2" t="str">
        <f t="shared" si="7"/>
        <v>II</v>
      </c>
      <c r="C77" s="3">
        <f t="shared" si="8"/>
        <v>40121.97</v>
      </c>
      <c r="D77" s="4" t="str">
        <f t="shared" si="9"/>
        <v>vis</v>
      </c>
      <c r="E77" s="16">
        <f>VLOOKUP(C77,Active!C$21:E$973,3,FALSE)</f>
        <v>-1113.48965566837</v>
      </c>
      <c r="F77" s="2" t="s">
        <v>47</v>
      </c>
      <c r="G77" s="4" t="str">
        <f t="shared" si="10"/>
        <v>40121.97</v>
      </c>
      <c r="H77" s="3">
        <f t="shared" si="11"/>
        <v>-289.5</v>
      </c>
      <c r="I77" s="17" t="s">
        <v>243</v>
      </c>
      <c r="J77" s="18" t="s">
        <v>244</v>
      </c>
      <c r="K77" s="17">
        <v>-289.5</v>
      </c>
      <c r="L77" s="17" t="s">
        <v>245</v>
      </c>
      <c r="M77" s="18" t="s">
        <v>48</v>
      </c>
      <c r="N77" s="18"/>
      <c r="O77" s="19" t="s">
        <v>75</v>
      </c>
      <c r="P77" s="19" t="s">
        <v>76</v>
      </c>
    </row>
    <row r="78" spans="1:16" ht="12.75" customHeight="1" thickBot="1" x14ac:dyDescent="0.25">
      <c r="A78" s="3" t="str">
        <f t="shared" si="6"/>
        <v>IBVS 1276 </v>
      </c>
      <c r="B78" s="2" t="str">
        <f t="shared" si="7"/>
        <v>I</v>
      </c>
      <c r="C78" s="3">
        <f t="shared" si="8"/>
        <v>41851.480000000003</v>
      </c>
      <c r="D78" s="4" t="str">
        <f t="shared" si="9"/>
        <v>pg</v>
      </c>
      <c r="E78" s="16">
        <f>VLOOKUP(C78,Active!C$21:E$973,3,FALSE)</f>
        <v>-958.02039651398479</v>
      </c>
      <c r="F78" s="2" t="str">
        <f>LEFT(M78,1)</f>
        <v>F</v>
      </c>
      <c r="G78" s="4" t="str">
        <f t="shared" si="10"/>
        <v>41851.48</v>
      </c>
      <c r="H78" s="3">
        <f t="shared" si="11"/>
        <v>-134</v>
      </c>
      <c r="I78" s="17" t="s">
        <v>246</v>
      </c>
      <c r="J78" s="18" t="s">
        <v>247</v>
      </c>
      <c r="K78" s="17">
        <v>-134</v>
      </c>
      <c r="L78" s="17" t="s">
        <v>248</v>
      </c>
      <c r="M78" s="18" t="s">
        <v>48</v>
      </c>
      <c r="N78" s="18"/>
      <c r="O78" s="19" t="s">
        <v>249</v>
      </c>
      <c r="P78" s="20" t="s">
        <v>250</v>
      </c>
    </row>
    <row r="79" spans="1:16" ht="12.75" customHeight="1" thickBot="1" x14ac:dyDescent="0.25">
      <c r="A79" s="3" t="str">
        <f t="shared" si="6"/>
        <v> AAPS 41.143 </v>
      </c>
      <c r="B79" s="2" t="str">
        <f t="shared" si="7"/>
        <v>I</v>
      </c>
      <c r="C79" s="3">
        <f t="shared" si="8"/>
        <v>42997.341999999997</v>
      </c>
      <c r="D79" s="4" t="str">
        <f t="shared" si="9"/>
        <v>PE</v>
      </c>
      <c r="E79" s="16">
        <f>VLOOKUP(C79,Active!C$21:E$973,3,FALSE)</f>
        <v>-855.01647272449463</v>
      </c>
      <c r="F79" s="2" t="str">
        <f>LEFT(M79,1)</f>
        <v>E</v>
      </c>
      <c r="G79" s="4" t="str">
        <f t="shared" si="10"/>
        <v>42997.342</v>
      </c>
      <c r="H79" s="3">
        <f t="shared" si="11"/>
        <v>-31</v>
      </c>
      <c r="I79" s="17" t="s">
        <v>251</v>
      </c>
      <c r="J79" s="18" t="s">
        <v>252</v>
      </c>
      <c r="K79" s="17">
        <v>-31</v>
      </c>
      <c r="L79" s="17" t="s">
        <v>253</v>
      </c>
      <c r="M79" s="18" t="s">
        <v>254</v>
      </c>
      <c r="N79" s="18" t="s">
        <v>255</v>
      </c>
      <c r="O79" s="19" t="s">
        <v>256</v>
      </c>
      <c r="P79" s="19" t="s">
        <v>257</v>
      </c>
    </row>
    <row r="80" spans="1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</sheetData>
  <phoneticPr fontId="7" type="noConversion"/>
  <hyperlinks>
    <hyperlink ref="A3" r:id="rId1"/>
    <hyperlink ref="P56" r:id="rId2" display="http://www.konkoly.hu/cgi-bin/IBVS?1452"/>
    <hyperlink ref="P61" r:id="rId3" display="http://www.konkoly.hu/cgi-bin/IBVS?1452"/>
    <hyperlink ref="P64" r:id="rId4" display="http://www.konkoly.hu/cgi-bin/IBVS?1452"/>
    <hyperlink ref="P65" r:id="rId5" display="http://www.konkoly.hu/cgi-bin/IBVS?1452"/>
    <hyperlink ref="P78" r:id="rId6" display="http://www.konkoly.hu/cgi-bin/IBVS?1276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2024-03-05T06:15:04Z</dcterms:modified>
</cp:coreProperties>
</file>