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0219F42C-87D3-43A3-8A9C-DDF83EF03D9C}" xr6:coauthVersionLast="47" xr6:coauthVersionMax="47" xr10:uidLastSave="{00000000-0000-0000-0000-000000000000}"/>
  <bookViews>
    <workbookView xWindow="-120" yWindow="-120" windowWidth="29040" windowHeight="15840"/>
  </bookViews>
  <sheets>
    <sheet name="Active 1" sheetId="1" r:id="rId1"/>
    <sheet name="Active 2" sheetId="2" r:id="rId2"/>
  </sheets>
  <calcPr calcId="181029"/>
</workbook>
</file>

<file path=xl/calcChain.xml><?xml version="1.0" encoding="utf-8"?>
<calcChain xmlns="http://schemas.openxmlformats.org/spreadsheetml/2006/main">
  <c r="F11" i="2" l="1"/>
  <c r="E22" i="2"/>
  <c r="F22" i="2"/>
  <c r="G22" i="2"/>
  <c r="I22" i="2"/>
  <c r="E23" i="2"/>
  <c r="F23" i="2"/>
  <c r="G23" i="2"/>
  <c r="I23" i="2"/>
  <c r="E24" i="2"/>
  <c r="F24" i="2"/>
  <c r="G24" i="2"/>
  <c r="I24" i="2"/>
  <c r="G11" i="2"/>
  <c r="E14" i="2"/>
  <c r="E15" i="2" s="1"/>
  <c r="A21" i="2"/>
  <c r="H20" i="2"/>
  <c r="C21" i="2"/>
  <c r="E21" i="2"/>
  <c r="F21" i="2"/>
  <c r="Q22" i="2"/>
  <c r="Q23" i="2"/>
  <c r="Q24" i="2"/>
  <c r="E22" i="1"/>
  <c r="F22" i="1"/>
  <c r="G22" i="1"/>
  <c r="I22" i="1"/>
  <c r="E23" i="1"/>
  <c r="F23" i="1"/>
  <c r="G23" i="1"/>
  <c r="I23" i="1"/>
  <c r="E24" i="1"/>
  <c r="F24" i="1"/>
  <c r="G24" i="1"/>
  <c r="I24" i="1"/>
  <c r="F11" i="1"/>
  <c r="Q22" i="1"/>
  <c r="Q23" i="1"/>
  <c r="Q24" i="1"/>
  <c r="C21" i="1"/>
  <c r="Q21" i="1"/>
  <c r="E21" i="1"/>
  <c r="F21" i="1"/>
  <c r="G21" i="1"/>
  <c r="H21" i="1"/>
  <c r="A21" i="1"/>
  <c r="H20" i="1"/>
  <c r="G11" i="1"/>
  <c r="E14" i="1"/>
  <c r="E15" i="1" s="1"/>
  <c r="C17" i="1"/>
  <c r="Q21" i="2"/>
  <c r="C17" i="2"/>
  <c r="G21" i="2"/>
  <c r="H21" i="2"/>
  <c r="C11" i="2"/>
  <c r="C12" i="2"/>
  <c r="C11" i="1"/>
  <c r="C12" i="1"/>
  <c r="C16" i="1" l="1"/>
  <c r="D18" i="1" s="1"/>
  <c r="O21" i="1"/>
  <c r="S21" i="1" s="1"/>
  <c r="O22" i="1"/>
  <c r="S22" i="1" s="1"/>
  <c r="O24" i="1"/>
  <c r="S24" i="1" s="1"/>
  <c r="C15" i="1"/>
  <c r="O23" i="1"/>
  <c r="S23" i="1" s="1"/>
  <c r="C16" i="2"/>
  <c r="D18" i="2" s="1"/>
  <c r="C15" i="2"/>
  <c r="E16" i="2" s="1"/>
  <c r="O24" i="2"/>
  <c r="S24" i="2" s="1"/>
  <c r="O21" i="2"/>
  <c r="S21" i="2" s="1"/>
  <c r="O22" i="2"/>
  <c r="S22" i="2" s="1"/>
  <c r="O23" i="2"/>
  <c r="S23" i="2" s="1"/>
  <c r="C18" i="1" l="1"/>
  <c r="E16" i="1"/>
  <c r="E17" i="1" s="1"/>
  <c r="S19" i="1"/>
  <c r="E17" i="2"/>
  <c r="C18" i="2"/>
  <c r="S19" i="2"/>
</calcChain>
</file>

<file path=xl/sharedStrings.xml><?xml version="1.0" encoding="utf-8"?>
<sst xmlns="http://schemas.openxmlformats.org/spreadsheetml/2006/main" count="117" uniqueCount="56">
  <si>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</si>
  <si>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</si>
  <si>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</si>
  <si>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</si>
  <si>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</si>
  <si>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</si>
  <si>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</si>
  <si>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</si>
  <si>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</si>
  <si>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</si>
  <si>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</si>
  <si>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</si>
  <si>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</si>
  <si>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</si>
  <si>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</si>
  <si>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</si>
  <si>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</si>
  <si>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</si>
  <si>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</si>
  <si>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</si>
  <si>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</si>
  <si>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</si>
  <si>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</si>
  <si>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</si>
  <si>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</si>
  <si>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</si>
  <si>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</si>
  <si>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</si>
  <si>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</si>
  <si>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</si>
  <si>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</si>
  <si>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</si>
  <si>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</si>
  <si>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</si>
  <si>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</si>
  <si>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</si>
  <si>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</si>
  <si>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</si>
  <si>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</si>
  <si>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</si>
  <si>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</si>
  <si>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</si>
  <si>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G5037-0866</t>
  </si>
  <si>
    <t>G5037-0866_Ser.xls</t>
  </si>
  <si>
    <t>ESDED</t>
  </si>
  <si>
    <t>Ser</t>
  </si>
  <si>
    <t>VSX</t>
  </si>
  <si>
    <t>IBVS 5894</t>
  </si>
  <si>
    <t>I</t>
  </si>
  <si>
    <t>IBVS 5992</t>
  </si>
  <si>
    <t>IBVS 6029</t>
  </si>
  <si>
    <t>II</t>
  </si>
  <si>
    <t>This is a better period</t>
  </si>
  <si>
    <t>ToMcat</t>
  </si>
  <si>
    <t>V0581 Ser / GSC 5037-0866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</si>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</sst>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6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V0581 Ser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B99-4AFB-AFED-3F016F208F29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  <c:pt idx="1">
                  <c:v>-2.6440000874572434E-3</c:v>
                </c:pt>
                <c:pt idx="2">
                  <c:v>-1.6200000900425948E-3</c:v>
                </c:pt>
                <c:pt idx="3">
                  <c:v>3.9959999048733152E-3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B99-4AFB-AFED-3F016F208F29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B99-4AFB-AFED-3F016F208F29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B99-4AFB-AFED-3F016F208F29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B99-4AFB-AFED-3F016F208F29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B99-4AFB-AFED-3F016F208F29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B99-4AFB-AFED-3F016F208F29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-1.7219285424855332E-3</c:v>
                </c:pt>
                <c:pt idx="1">
                  <c:v>-4.5546814978839403E-4</c:v>
                </c:pt>
                <c:pt idx="2">
                  <c:v>6.5062232345829965E-4</c:v>
                </c:pt>
                <c:pt idx="3">
                  <c:v>1.2587740961891043E-3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B99-4AFB-AFED-3F016F208F29}"/>
            </c:ext>
          </c:extLst>
        </c:ser>
        <c:ser>
          <c:idx val="8"/>
          <c:order val="8"/>
          <c:tx>
            <c:strRef>
              <c:f>'Active 1'!$R$20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1919</c:v>
                </c:pt>
                <c:pt idx="2">
                  <c:v>3595</c:v>
                </c:pt>
                <c:pt idx="3">
                  <c:v>4516.5</c:v>
                </c:pt>
              </c:numCache>
            </c:numRef>
          </c:xVal>
          <c:yVal>
            <c:numRef>
              <c:f>'Active 1'!$R$21:$R$999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B99-4AFB-AFED-3F016F208F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6472816"/>
        <c:axId val="1"/>
      </c:scatterChart>
      <c:valAx>
        <c:axId val="5564728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564728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V0581 Ser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A0-4392-AF50-C4569322BF53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2'!$I$21:$I$999</c:f>
              <c:numCache>
                <c:formatCode>General</c:formatCode>
                <c:ptCount val="979"/>
                <c:pt idx="1">
                  <c:v>1.0664999907021411E-2</c:v>
                </c:pt>
                <c:pt idx="2">
                  <c:v>2.0114999904762954E-2</c:v>
                </c:pt>
                <c:pt idx="3">
                  <c:v>2.6279999903636053E-2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5A0-4392-AF50-C4569322BF53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5A0-4392-AF50-C4569322BF53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5A0-4392-AF50-C4569322BF53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5A0-4392-AF50-C4569322BF53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5A0-4392-AF50-C4569322BF53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5A0-4392-AF50-C4569322BF53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2'!$O$21:$O$999</c:f>
              <c:numCache>
                <c:formatCode>General</c:formatCode>
                <c:ptCount val="979"/>
                <c:pt idx="0">
                  <c:v>-2.036475286550897E-4</c:v>
                </c:pt>
                <c:pt idx="1">
                  <c:v>1.0868682359619941E-2</c:v>
                </c:pt>
                <c:pt idx="2">
                  <c:v>2.0538985586309223E-2</c:v>
                </c:pt>
                <c:pt idx="3">
                  <c:v>2.5855979298146342E-2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5A0-4392-AF50-C4569322BF53}"/>
            </c:ext>
          </c:extLst>
        </c:ser>
        <c:ser>
          <c:idx val="8"/>
          <c:order val="8"/>
          <c:tx>
            <c:strRef>
              <c:f>'Active 2'!$R$20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1654.5</c:v>
                </c:pt>
                <c:pt idx="2">
                  <c:v>3099.5</c:v>
                </c:pt>
                <c:pt idx="3">
                  <c:v>3894</c:v>
                </c:pt>
              </c:numCache>
            </c:numRef>
          </c:xVal>
          <c:yVal>
            <c:numRef>
              <c:f>'Active 2'!$R$21:$R$999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5A0-4392-AF50-C4569322BF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9000040"/>
        <c:axId val="1"/>
      </c:scatterChart>
      <c:valAx>
        <c:axId val="549000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9000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2EEF1999-1B6D-2D63-76C1-117809BAF7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50178" name="Chart 1">
          <a:extLst>
            <a:ext uri="{FF2B5EF4-FFF2-40B4-BE49-F238E27FC236}">
              <a16:creationId xmlns:a16="http://schemas.microsoft.com/office/drawing/2014/main" id="{7623070D-A0FE-2C06-8FFC-04BEC04377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I37" sqref="I37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6" customFormat="1" ht="20.25" x14ac:dyDescent="0.2">
      <c r="A1" s="34" t="s">
        <v>54</v>
      </c>
      <c r="E1" s="6" t="s">
        <v>43</v>
      </c>
    </row>
    <row r="2" spans="1:7" s="6" customFormat="1" ht="12.95" customHeight="1" x14ac:dyDescent="0.2">
      <c r="A2" s="6" t="s">
        <v>24</v>
      </c>
      <c r="B2" s="6" t="s">
        <v>44</v>
      </c>
      <c r="C2" s="7" t="s">
        <v>41</v>
      </c>
      <c r="D2" s="8" t="s">
        <v>45</v>
      </c>
      <c r="E2" s="3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</row>
    <row r="7" spans="1:7" s="6" customFormat="1" ht="12.95" customHeight="1" x14ac:dyDescent="0.2">
      <c r="A7" s="6" t="s">
        <v>2</v>
      </c>
      <c r="C7" s="35">
        <v>54203.796000000089</v>
      </c>
      <c r="D7" s="13" t="s">
        <v>46</v>
      </c>
    </row>
    <row r="8" spans="1:7" s="6" customFormat="1" ht="12.95" customHeight="1" x14ac:dyDescent="0.2">
      <c r="A8" s="6" t="s">
        <v>3</v>
      </c>
      <c r="C8" s="35">
        <v>0.406976</v>
      </c>
      <c r="D8" s="13" t="s">
        <v>46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-1.7219285424855332E-3</v>
      </c>
      <c r="D11" s="8"/>
      <c r="F11" s="18" t="str">
        <f>"F"&amp;E19</f>
        <v>F21</v>
      </c>
      <c r="G11" s="17" t="str">
        <f>"G"&amp;E19</f>
        <v>G21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6.599585162569772E-7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60375.749778240737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56041.700874444206</v>
      </c>
      <c r="D15" s="19" t="s">
        <v>38</v>
      </c>
      <c r="E15" s="20">
        <f ca="1">ROUND(2*(E14-$C$7)/$C$8,0)/2+E13</f>
        <v>15166.5</v>
      </c>
    </row>
    <row r="16" spans="1:7" s="6" customFormat="1" ht="12.95" customHeight="1" x14ac:dyDescent="0.2">
      <c r="A16" s="9" t="s">
        <v>4</v>
      </c>
      <c r="C16" s="23">
        <f ca="1">+C8+C12</f>
        <v>0.40697665995851628</v>
      </c>
      <c r="D16" s="19" t="s">
        <v>39</v>
      </c>
      <c r="E16" s="17">
        <f ca="1">ROUND(2*(E14-$C$15)/$C$16,0)/2+E13</f>
        <v>10650.5</v>
      </c>
    </row>
    <row r="17" spans="1:19" s="6" customFormat="1" ht="12.95" customHeight="1" thickBot="1" x14ac:dyDescent="0.25">
      <c r="A17" s="19" t="s">
        <v>29</v>
      </c>
      <c r="C17" s="6">
        <f>COUNT(C21:C2191)</f>
        <v>4</v>
      </c>
      <c r="D17" s="19" t="s">
        <v>33</v>
      </c>
      <c r="E17" s="24">
        <f ca="1">+$C$15+$C$16*E16-15018.5-$C$9/24</f>
        <v>45358.101624665716</v>
      </c>
    </row>
    <row r="18" spans="1:19" s="6" customFormat="1" ht="12.95" customHeight="1" thickTop="1" thickBot="1" x14ac:dyDescent="0.25">
      <c r="A18" s="9" t="s">
        <v>5</v>
      </c>
      <c r="C18" s="25">
        <f ca="1">+C15</f>
        <v>56041.700874444206</v>
      </c>
      <c r="D18" s="26">
        <f ca="1">+C16</f>
        <v>0.40697665995851628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21</v>
      </c>
      <c r="S19" s="6">
        <f ca="1">SQRT(SUM(S21:S50)/(COUNT(S21:S50)-1))</f>
        <v>2.6078625487834847E-3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55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54203.796000000089</v>
      </c>
      <c r="D21" s="12" t="s">
        <v>13</v>
      </c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-1.7219285424855332E-3</v>
      </c>
      <c r="Q21" s="33">
        <f>+C21-15018.5</f>
        <v>39185.296000000089</v>
      </c>
      <c r="S21" s="6">
        <f ca="1">+(O21-G21)^2</f>
        <v>2.9650379054263529E-6</v>
      </c>
    </row>
    <row r="22" spans="1:19" s="6" customFormat="1" ht="12.95" customHeight="1" x14ac:dyDescent="0.2">
      <c r="A22" s="4" t="s">
        <v>47</v>
      </c>
      <c r="B22" s="5" t="s">
        <v>48</v>
      </c>
      <c r="C22" s="4">
        <v>54984.780299999999</v>
      </c>
      <c r="D22" s="4">
        <v>2.9999999999999997E-4</v>
      </c>
      <c r="E22" s="6">
        <f>+(C22-C$7)/C$8</f>
        <v>1918.9935033021827</v>
      </c>
      <c r="F22" s="6">
        <f>ROUND(2*E22,0)/2</f>
        <v>1919</v>
      </c>
      <c r="G22" s="6">
        <f>+C22-(C$7+F22*C$8)</f>
        <v>-2.6440000874572434E-3</v>
      </c>
      <c r="I22" s="6">
        <f>+G22</f>
        <v>-2.6440000874572434E-3</v>
      </c>
      <c r="O22" s="6">
        <f ca="1">+C$11+C$12*$F22</f>
        <v>-4.5546814978839403E-4</v>
      </c>
      <c r="Q22" s="33">
        <f>+C22-15018.5</f>
        <v>39966.280299999999</v>
      </c>
      <c r="S22" s="6">
        <f ca="1">+(O22-G22)^2</f>
        <v>4.7896720421965685E-6</v>
      </c>
    </row>
    <row r="23" spans="1:19" s="6" customFormat="1" ht="12.95" customHeight="1" x14ac:dyDescent="0.2">
      <c r="A23" s="4" t="s">
        <v>49</v>
      </c>
      <c r="B23" s="5" t="s">
        <v>48</v>
      </c>
      <c r="C23" s="4">
        <v>55666.873099999997</v>
      </c>
      <c r="D23" s="4">
        <v>2.9999999999999997E-4</v>
      </c>
      <c r="E23" s="6">
        <f>+(C23-C$7)/C$8</f>
        <v>3594.9960194210657</v>
      </c>
      <c r="F23" s="6">
        <f>ROUND(2*E23,0)/2</f>
        <v>3595</v>
      </c>
      <c r="G23" s="6">
        <f>+C23-(C$7+F23*C$8)</f>
        <v>-1.6200000900425948E-3</v>
      </c>
      <c r="I23" s="6">
        <f>+G23</f>
        <v>-1.6200000900425948E-3</v>
      </c>
      <c r="O23" s="6">
        <f ca="1">+C$11+C$12*$F23</f>
        <v>6.5062232345829965E-4</v>
      </c>
      <c r="Q23" s="33">
        <f>+C23-15018.5</f>
        <v>40648.373099999997</v>
      </c>
      <c r="S23" s="6">
        <f ca="1">+(O23-G23)^2</f>
        <v>5.1557261446926269E-6</v>
      </c>
    </row>
    <row r="24" spans="1:19" s="6" customFormat="1" ht="12.95" customHeight="1" x14ac:dyDescent="0.2">
      <c r="A24" s="4" t="s">
        <v>50</v>
      </c>
      <c r="B24" s="5" t="s">
        <v>51</v>
      </c>
      <c r="C24" s="4">
        <v>56041.907099999997</v>
      </c>
      <c r="D24" s="4">
        <v>5.0000000000000001E-4</v>
      </c>
      <c r="E24" s="6">
        <f>+(C24-C$7)/C$8</f>
        <v>4516.5098187605836</v>
      </c>
      <c r="F24" s="6">
        <f>ROUND(2*E24,0)/2</f>
        <v>4516.5</v>
      </c>
      <c r="G24" s="6">
        <f>+C24-(C$7+F24*C$8)</f>
        <v>3.9959999048733152E-3</v>
      </c>
      <c r="I24" s="6">
        <f>+G24</f>
        <v>3.9959999048733152E-3</v>
      </c>
      <c r="O24" s="6">
        <f ca="1">+C$11+C$12*$F24</f>
        <v>1.2587740961891043E-3</v>
      </c>
      <c r="Q24" s="33">
        <f>+C24-15018.5</f>
        <v>41023.407099999997</v>
      </c>
      <c r="S24" s="6">
        <f ca="1">+(O24-G24)^2</f>
        <v>7.4924051277269331E-6</v>
      </c>
    </row>
    <row r="25" spans="1:19" s="6" customFormat="1" ht="12.95" customHeight="1" x14ac:dyDescent="0.2">
      <c r="C25" s="12"/>
      <c r="D25" s="12"/>
      <c r="Q25" s="33"/>
    </row>
    <row r="26" spans="1:19" s="6" customFormat="1" ht="12.95" customHeight="1" x14ac:dyDescent="0.2">
      <c r="C26" s="12"/>
      <c r="D26" s="12"/>
      <c r="Q26" s="33"/>
    </row>
    <row r="27" spans="1:19" s="6" customFormat="1" ht="12.95" customHeight="1" x14ac:dyDescent="0.2">
      <c r="C27" s="12"/>
      <c r="D27" s="12"/>
      <c r="Q27" s="33"/>
    </row>
    <row r="28" spans="1:19" s="6" customFormat="1" ht="12.95" customHeight="1" x14ac:dyDescent="0.2">
      <c r="C28" s="12"/>
      <c r="D28" s="12"/>
      <c r="Q28" s="33"/>
    </row>
    <row r="29" spans="1:19" s="6" customFormat="1" ht="12.95" customHeight="1" x14ac:dyDescent="0.2">
      <c r="C29" s="12"/>
      <c r="D29" s="12"/>
      <c r="Q29" s="33"/>
    </row>
    <row r="30" spans="1:19" s="6" customFormat="1" ht="12.95" customHeight="1" x14ac:dyDescent="0.2">
      <c r="C30" s="12"/>
      <c r="D30" s="12"/>
      <c r="Q30" s="33"/>
    </row>
    <row r="31" spans="1:19" s="6" customFormat="1" ht="12.95" customHeight="1" x14ac:dyDescent="0.2">
      <c r="C31" s="12"/>
      <c r="D31" s="12"/>
      <c r="Q31" s="33"/>
    </row>
    <row r="32" spans="1:19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S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J20" sqref="J2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6" customFormat="1" ht="20.25" x14ac:dyDescent="0.2">
      <c r="A1" s="34" t="s">
        <v>54</v>
      </c>
      <c r="E1" s="6" t="s">
        <v>43</v>
      </c>
    </row>
    <row r="2" spans="1:7" s="6" customFormat="1" ht="12.95" customHeight="1" x14ac:dyDescent="0.2">
      <c r="A2" s="6" t="s">
        <v>24</v>
      </c>
      <c r="B2" s="6" t="s">
        <v>44</v>
      </c>
      <c r="C2" s="7" t="s">
        <v>41</v>
      </c>
      <c r="D2" s="8" t="s">
        <v>45</v>
      </c>
      <c r="E2" s="3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  <c r="C6" s="6" t="s">
        <v>52</v>
      </c>
    </row>
    <row r="7" spans="1:7" s="6" customFormat="1" ht="12.95" customHeight="1" x14ac:dyDescent="0.2">
      <c r="A7" s="6" t="s">
        <v>2</v>
      </c>
      <c r="C7" s="35">
        <v>54203.796000000089</v>
      </c>
      <c r="D7" s="13" t="s">
        <v>46</v>
      </c>
    </row>
    <row r="8" spans="1:7" s="6" customFormat="1" ht="12.95" customHeight="1" x14ac:dyDescent="0.2">
      <c r="A8" s="6" t="s">
        <v>3</v>
      </c>
      <c r="C8" s="35">
        <v>0.47203000000000001</v>
      </c>
      <c r="D8" s="13" t="s">
        <v>53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-2.036475286550897E-4</v>
      </c>
      <c r="D11" s="8"/>
      <c r="F11" s="18" t="str">
        <f>"F"&amp;E19</f>
        <v>F21</v>
      </c>
      <c r="G11" s="17" t="str">
        <f>"G"&amp;E19</f>
        <v>G21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6.692251367951061E-6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60375.749778240737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56041.906675979386</v>
      </c>
      <c r="D15" s="19" t="s">
        <v>38</v>
      </c>
      <c r="E15" s="20">
        <f ca="1">ROUND(2*(E14-$C$7)/$C$8,0)/2+E13</f>
        <v>13076.5</v>
      </c>
    </row>
    <row r="16" spans="1:7" s="6" customFormat="1" ht="12.95" customHeight="1" x14ac:dyDescent="0.2">
      <c r="A16" s="9" t="s">
        <v>4</v>
      </c>
      <c r="C16" s="23">
        <f ca="1">+C8+C12</f>
        <v>0.47203669225136796</v>
      </c>
      <c r="D16" s="19" t="s">
        <v>39</v>
      </c>
      <c r="E16" s="17">
        <f ca="1">ROUND(2*(E14-$C$15)/$C$16,0)/2+E13</f>
        <v>9182</v>
      </c>
    </row>
    <row r="17" spans="1:19" s="6" customFormat="1" ht="12.95" customHeight="1" thickBot="1" x14ac:dyDescent="0.25">
      <c r="A17" s="19" t="s">
        <v>29</v>
      </c>
      <c r="C17" s="6">
        <f>COUNT(C21:C2191)</f>
        <v>4</v>
      </c>
      <c r="D17" s="19" t="s">
        <v>33</v>
      </c>
      <c r="E17" s="24">
        <f ca="1">+$C$15+$C$16*E16-15018.5-$C$9/24</f>
        <v>45358.043417564782</v>
      </c>
    </row>
    <row r="18" spans="1:19" s="6" customFormat="1" ht="12.95" customHeight="1" thickTop="1" thickBot="1" x14ac:dyDescent="0.25">
      <c r="A18" s="9" t="s">
        <v>5</v>
      </c>
      <c r="C18" s="25">
        <f ca="1">+C15</f>
        <v>56041.906675979386</v>
      </c>
      <c r="D18" s="26">
        <f ca="1">+C16</f>
        <v>0.47203669225136796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21</v>
      </c>
      <c r="S19" s="6">
        <f ca="1">SQRT(SUM(S21:S50)/(COUNT(S21:S50)-1))</f>
        <v>3.8406431295639082E-4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55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54203.796000000089</v>
      </c>
      <c r="D21" s="12" t="s">
        <v>13</v>
      </c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-2.036475286550897E-4</v>
      </c>
      <c r="Q21" s="33">
        <f>+C21-15018.5</f>
        <v>39185.296000000089</v>
      </c>
      <c r="S21" s="6">
        <f ca="1">+(O21-G21)^2</f>
        <v>4.1472315927325583E-8</v>
      </c>
    </row>
    <row r="22" spans="1:19" s="6" customFormat="1" ht="12.95" customHeight="1" x14ac:dyDescent="0.2">
      <c r="A22" s="4" t="s">
        <v>47</v>
      </c>
      <c r="B22" s="5" t="s">
        <v>48</v>
      </c>
      <c r="C22" s="4">
        <v>54984.780299999999</v>
      </c>
      <c r="D22" s="4">
        <v>2.9999999999999997E-4</v>
      </c>
      <c r="E22" s="6">
        <f>+(C22-C$7)/C$8</f>
        <v>1654.5225939027373</v>
      </c>
      <c r="F22" s="6">
        <f>ROUND(2*E22,0)/2</f>
        <v>1654.5</v>
      </c>
      <c r="G22" s="6">
        <f>+C22-(C$7+F22*C$8)</f>
        <v>1.0664999907021411E-2</v>
      </c>
      <c r="I22" s="6">
        <f>+G22</f>
        <v>1.0664999907021411E-2</v>
      </c>
      <c r="O22" s="6">
        <f ca="1">+C$11+C$12*$F22</f>
        <v>1.0868682359619941E-2</v>
      </c>
      <c r="Q22" s="33">
        <f>+C22-15018.5</f>
        <v>39966.280299999999</v>
      </c>
      <c r="S22" s="6">
        <f ca="1">+(O22-G22)^2</f>
        <v>4.1486541496552421E-8</v>
      </c>
    </row>
    <row r="23" spans="1:19" s="6" customFormat="1" ht="12.95" customHeight="1" x14ac:dyDescent="0.2">
      <c r="A23" s="4" t="s">
        <v>49</v>
      </c>
      <c r="B23" s="5" t="s">
        <v>48</v>
      </c>
      <c r="C23" s="4">
        <v>55666.873099999997</v>
      </c>
      <c r="D23" s="4">
        <v>2.9999999999999997E-4</v>
      </c>
      <c r="E23" s="6">
        <f>+(C23-C$7)/C$8</f>
        <v>3099.5426138167227</v>
      </c>
      <c r="F23" s="6">
        <f>ROUND(2*E23,0)/2</f>
        <v>3099.5</v>
      </c>
      <c r="G23" s="6">
        <f>+C23-(C$7+F23*C$8)</f>
        <v>2.0114999904762954E-2</v>
      </c>
      <c r="I23" s="6">
        <f>+G23</f>
        <v>2.0114999904762954E-2</v>
      </c>
      <c r="O23" s="6">
        <f ca="1">+C$11+C$12*$F23</f>
        <v>2.0538985586309223E-2</v>
      </c>
      <c r="Q23" s="33">
        <f>+C23-15018.5</f>
        <v>40648.373099999997</v>
      </c>
      <c r="S23" s="6">
        <f ca="1">+(O23-G23)^2</f>
        <v>1.7976385815625429E-7</v>
      </c>
    </row>
    <row r="24" spans="1:19" s="6" customFormat="1" ht="12.95" customHeight="1" x14ac:dyDescent="0.2">
      <c r="A24" s="4" t="s">
        <v>50</v>
      </c>
      <c r="B24" s="5" t="s">
        <v>51</v>
      </c>
      <c r="C24" s="4">
        <v>56041.907099999997</v>
      </c>
      <c r="D24" s="4">
        <v>5.0000000000000001E-4</v>
      </c>
      <c r="E24" s="6">
        <f>+(C24-C$7)/C$8</f>
        <v>3894.0556744272762</v>
      </c>
      <c r="F24" s="6">
        <f>ROUND(2*E24,0)/2</f>
        <v>3894</v>
      </c>
      <c r="G24" s="6">
        <f>+C24-(C$7+F24*C$8)</f>
        <v>2.6279999903636053E-2</v>
      </c>
      <c r="I24" s="6">
        <f>+G24</f>
        <v>2.6279999903636053E-2</v>
      </c>
      <c r="O24" s="6">
        <f ca="1">+C$11+C$12*$F24</f>
        <v>2.5855979298146342E-2</v>
      </c>
      <c r="Q24" s="33">
        <f>+C24-15018.5</f>
        <v>41023.407099999997</v>
      </c>
      <c r="S24" s="6">
        <f ca="1">+(O24-G24)^2</f>
        <v>1.7979347387986121E-7</v>
      </c>
    </row>
    <row r="25" spans="1:19" s="6" customFormat="1" ht="12.95" customHeight="1" x14ac:dyDescent="0.2">
      <c r="C25" s="12"/>
      <c r="D25" s="12"/>
      <c r="Q25" s="33"/>
    </row>
    <row r="26" spans="1:19" s="6" customFormat="1" ht="12.95" customHeight="1" x14ac:dyDescent="0.2">
      <c r="C26" s="12"/>
      <c r="D26" s="12"/>
      <c r="Q26" s="33"/>
    </row>
    <row r="27" spans="1:19" s="6" customFormat="1" ht="12.95" customHeight="1" x14ac:dyDescent="0.2">
      <c r="C27" s="12"/>
      <c r="D27" s="12"/>
      <c r="Q27" s="33"/>
    </row>
    <row r="28" spans="1:19" x14ac:dyDescent="0.2">
      <c r="C28" s="2"/>
      <c r="D28" s="2"/>
      <c r="Q28" s="1"/>
    </row>
    <row r="29" spans="1:19" x14ac:dyDescent="0.2">
      <c r="C29" s="2"/>
      <c r="D29" s="2"/>
      <c r="Q29" s="1"/>
    </row>
    <row r="30" spans="1:19" x14ac:dyDescent="0.2">
      <c r="C30" s="2"/>
      <c r="D30" s="2"/>
      <c r="Q30" s="1"/>
    </row>
    <row r="31" spans="1:19" x14ac:dyDescent="0.2">
      <c r="C31" s="2"/>
      <c r="D31" s="2"/>
      <c r="Q31" s="1"/>
    </row>
    <row r="32" spans="1:19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Active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2024-03-06T04:59:40Z</dcterms:modified>
</cp:coreProperties>
</file>