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9E5D3AD-6FFB-45AE-9D7D-3427ABE7FC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O24" i="1"/>
  <c r="S24" i="1" s="1"/>
  <c r="O25" i="1"/>
  <c r="S25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<sst xmlns="http://schemas.openxmlformats.org/spreadsheetml/2006/main" count="61" uniqueCount="54">
  <si>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</si>
  <si>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</si>
  <si>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</si>
  <si>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</si>
  <si>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</si>
  <si>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</si>
  <si>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</si>
  <si>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</si>
  <si>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</si>
  <si>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</si>
  <si>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</si>
  <si>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</si>
  <si>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</si>
  <si>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</si>
  <si>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</si>
  <si>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</si>
  <si>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</si>
  <si>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</si>
  <si>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</si>
  <si>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</si>
  <si>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</si>
  <si>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</si>
  <si>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</si>
  <si>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</si>
  <si>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</si>
  <si>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</si>
  <si>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</si>
  <si>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</si>
  <si>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</si>
  <si>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</si>
  <si>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</si>
  <si>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</si>
  <si>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</si>
  <si>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</si>
  <si>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</si>
  <si>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</si>
  <si>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</si>
  <si>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</si>
  <si>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</si>
  <si>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</si>
  <si>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</si>
  <si>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</si>
  <si>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G4896-0033</t>
  </si>
  <si>
    <t>G4896-0033_Sex.xls</t>
  </si>
  <si>
    <t>EC</t>
  </si>
  <si>
    <t>Sex</t>
  </si>
  <si>
    <t>VSX</t>
  </si>
  <si>
    <t>IBVS 5992</t>
  </si>
  <si>
    <t>II</t>
  </si>
  <si>
    <t>IBVS 6029</t>
  </si>
  <si>
    <t>I</t>
  </si>
  <si>
    <t>IBVS 6063</t>
  </si>
  <si>
    <t>CM Sex / GSC 4896-0033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</si>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</sst>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A-471A-8EBB-59D075BCA6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8.5499999986495823E-3</c:v>
                </c:pt>
                <c:pt idx="2">
                  <c:v>1.4580000002752058E-2</c:v>
                </c:pt>
                <c:pt idx="3">
                  <c:v>1.3339999997697305E-2</c:v>
                </c:pt>
                <c:pt idx="4">
                  <c:v>1.7560000000230502E-2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FA-471A-8EBB-59D075BCA6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FA-471A-8EBB-59D075BCA6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FA-471A-8EBB-59D075BCA6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FA-471A-8EBB-59D075BCA6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FA-471A-8EBB-59D075BCA6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FA-471A-8EBB-59D075BCA6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-4.040830334792879E-2</c:v>
                </c:pt>
                <c:pt idx="1">
                  <c:v>9.0286153357886298E-3</c:v>
                </c:pt>
                <c:pt idx="2">
                  <c:v>1.3164849748021575E-2</c:v>
                </c:pt>
                <c:pt idx="3">
                  <c:v>1.3961313078433825E-2</c:v>
                </c:pt>
                <c:pt idx="4">
                  <c:v>1.7875221837085432E-2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FA-471A-8EBB-59D075BCA6B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10117.5</c:v>
                </c:pt>
                <c:pt idx="2">
                  <c:v>10964</c:v>
                </c:pt>
                <c:pt idx="3">
                  <c:v>11127</c:v>
                </c:pt>
                <c:pt idx="4">
                  <c:v>11928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FA-471A-8EBB-59D075BC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599976"/>
        <c:axId val="1"/>
      </c:scatterChart>
      <c:valAx>
        <c:axId val="557599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599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417622-1EAD-293E-4EEA-0471AC5C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6" t="s">
        <v>52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7">
        <v>51870.16</v>
      </c>
      <c r="D7" s="12" t="s">
        <v>46</v>
      </c>
    </row>
    <row r="8" spans="1:7" s="5" customFormat="1" ht="12.95" customHeight="1" x14ac:dyDescent="0.2">
      <c r="A8" s="5" t="s">
        <v>3</v>
      </c>
      <c r="C8" s="37">
        <v>0.37237999999999999</v>
      </c>
      <c r="D8" s="12" t="s">
        <v>46</v>
      </c>
    </row>
    <row r="9" spans="1:7" s="5" customFormat="1" ht="12.95" customHeight="1" x14ac:dyDescent="0.2">
      <c r="A9" s="13" t="s">
        <v>30</v>
      </c>
      <c r="C9" s="38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-4.040830334792879E-2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4.8862781006886504E-6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60375.775628240735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56311.926515221836</v>
      </c>
      <c r="D15" s="18" t="s">
        <v>38</v>
      </c>
      <c r="E15" s="19">
        <f ca="1">ROUND(2*(E14-$C$7)/$C$8,0)/2+E13</f>
        <v>22842</v>
      </c>
    </row>
    <row r="16" spans="1:7" s="5" customFormat="1" ht="12.95" customHeight="1" x14ac:dyDescent="0.2">
      <c r="A16" s="8" t="s">
        <v>4</v>
      </c>
      <c r="C16" s="22">
        <f ca="1">+C8+C12</f>
        <v>0.37238488627810068</v>
      </c>
      <c r="D16" s="18" t="s">
        <v>39</v>
      </c>
      <c r="E16" s="16">
        <f ca="1">ROUND(2*(E14-$C$15)/$C$16,0)/2+E13</f>
        <v>10914</v>
      </c>
    </row>
    <row r="17" spans="1:19" s="5" customFormat="1" ht="12.95" customHeight="1" thickBot="1" x14ac:dyDescent="0.25">
      <c r="A17" s="18" t="s">
        <v>29</v>
      </c>
      <c r="C17" s="5">
        <f>COUNT(C21:C2191)</f>
        <v>5</v>
      </c>
      <c r="D17" s="18" t="s">
        <v>33</v>
      </c>
      <c r="E17" s="23">
        <f ca="1">+$C$15+$C$16*E16-15018.5-$C$9/24</f>
        <v>45358.030997394366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56311.926515221836</v>
      </c>
      <c r="D18" s="25">
        <f ca="1">+C16</f>
        <v>0.37238488627810068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2.0220955078169317E-2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53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51870.16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-4.040830334792879E-2</v>
      </c>
      <c r="Q21" s="32">
        <f>+C21-15018.5</f>
        <v>36851.660000000003</v>
      </c>
      <c r="S21" s="5">
        <f ca="1">+(O21-G21)^2</f>
        <v>1.6328309794582331E-3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55637.7232</v>
      </c>
      <c r="D22" s="3">
        <v>4.0000000000000002E-4</v>
      </c>
      <c r="E22" s="5">
        <f>+(C22-C$7)/C$8</f>
        <v>10117.522960416771</v>
      </c>
      <c r="F22" s="5">
        <f>ROUND(2*E22,0)/2</f>
        <v>10117.5</v>
      </c>
      <c r="G22" s="5">
        <f>+C22-(C$7+F22*C$8)</f>
        <v>8.5499999986495823E-3</v>
      </c>
      <c r="I22" s="5">
        <f>+G22</f>
        <v>8.5499999986495823E-3</v>
      </c>
      <c r="O22" s="5">
        <f ca="1">+C$11+C$12*$F22</f>
        <v>9.0286153357886298E-3</v>
      </c>
      <c r="Q22" s="32">
        <f>+C22-15018.5</f>
        <v>40619.2232</v>
      </c>
      <c r="S22" s="5">
        <f ca="1">+(O22-G22)^2</f>
        <v>2.2907264094472414E-7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55952.948900000003</v>
      </c>
      <c r="D23" s="3">
        <v>5.0000000000000001E-4</v>
      </c>
      <c r="E23" s="5">
        <f>+(C23-C$7)/C$8</f>
        <v>10964.039153552822</v>
      </c>
      <c r="F23" s="5">
        <f>ROUND(2*E23,0)/2</f>
        <v>10964</v>
      </c>
      <c r="G23" s="5">
        <f>+C23-(C$7+F23*C$8)</f>
        <v>1.4580000002752058E-2</v>
      </c>
      <c r="I23" s="5">
        <f>+G23</f>
        <v>1.4580000002752058E-2</v>
      </c>
      <c r="O23" s="5">
        <f ca="1">+C$11+C$12*$F23</f>
        <v>1.3164849748021575E-2</v>
      </c>
      <c r="Q23" s="32">
        <f>+C23-15018.5</f>
        <v>40934.448900000003</v>
      </c>
      <c r="S23" s="5">
        <f ca="1">+(O23-G23)^2</f>
        <v>2.002650243463753E-6</v>
      </c>
    </row>
    <row r="24" spans="1:19" s="5" customFormat="1" ht="12.95" customHeight="1" x14ac:dyDescent="0.2">
      <c r="A24" s="3" t="s">
        <v>49</v>
      </c>
      <c r="B24" s="4" t="s">
        <v>50</v>
      </c>
      <c r="C24" s="3">
        <v>56013.645600000003</v>
      </c>
      <c r="D24" s="3">
        <v>4.0000000000000002E-4</v>
      </c>
      <c r="E24" s="5">
        <f>+(C24-C$7)/C$8</f>
        <v>11127.035823621032</v>
      </c>
      <c r="F24" s="5">
        <f>ROUND(2*E24,0)/2</f>
        <v>11127</v>
      </c>
      <c r="G24" s="5">
        <f>+C24-(C$7+F24*C$8)</f>
        <v>1.3339999997697305E-2</v>
      </c>
      <c r="I24" s="5">
        <f>+G24</f>
        <v>1.3339999997697305E-2</v>
      </c>
      <c r="O24" s="5">
        <f ca="1">+C$11+C$12*$F24</f>
        <v>1.3961313078433825E-2</v>
      </c>
      <c r="Q24" s="32">
        <f>+C24-15018.5</f>
        <v>40995.145600000003</v>
      </c>
      <c r="S24" s="5">
        <f ca="1">+(O24-G24)^2</f>
        <v>3.8602994429430539E-7</v>
      </c>
    </row>
    <row r="25" spans="1:19" s="5" customFormat="1" ht="12.95" customHeight="1" x14ac:dyDescent="0.2">
      <c r="A25" s="33" t="s">
        <v>51</v>
      </c>
      <c r="B25" s="34" t="s">
        <v>50</v>
      </c>
      <c r="C25" s="35">
        <v>56311.926200000002</v>
      </c>
      <c r="D25" s="35">
        <v>4.0000000000000002E-4</v>
      </c>
      <c r="E25" s="5">
        <f>+(C25-C$7)/C$8</f>
        <v>11928.04715613083</v>
      </c>
      <c r="F25" s="5">
        <f>ROUND(2*E25,0)/2</f>
        <v>11928</v>
      </c>
      <c r="G25" s="5">
        <f>+C25-(C$7+F25*C$8)</f>
        <v>1.7560000000230502E-2</v>
      </c>
      <c r="I25" s="5">
        <f>+G25</f>
        <v>1.7560000000230502E-2</v>
      </c>
      <c r="O25" s="5">
        <f ca="1">+C$11+C$12*$F25</f>
        <v>1.7875221837085432E-2</v>
      </c>
      <c r="Q25" s="32">
        <f>+C25-15018.5</f>
        <v>41293.426200000002</v>
      </c>
      <c r="S25" s="5">
        <f ca="1">+(O25-G25)^2</f>
        <v>9.9364806430196137E-8</v>
      </c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2024-03-06T05:36:54Z</dcterms:modified>
</cp:coreProperties>
</file>